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755" tabRatio="653" activeTab="6"/>
  </bookViews>
  <sheets>
    <sheet name="Пред.К." sheetId="14" r:id="rId1"/>
    <sheet name="ФК" sheetId="16" r:id="rId2"/>
    <sheet name="Пр.ЛЖ" sheetId="20" r:id="rId3"/>
    <sheet name="Пр.ЛМ" sheetId="21" r:id="rId4"/>
    <sheet name="ЛЖФ1" sheetId="23" r:id="rId5"/>
    <sheet name="ЛЖФ2" sheetId="24" r:id="rId6"/>
    <sheet name="ЛЖФ3" sheetId="25" r:id="rId7"/>
    <sheet name="ЛМФ1" sheetId="26" r:id="rId8"/>
    <sheet name="ЛМФ2" sheetId="27" r:id="rId9"/>
    <sheet name="ЛМФ3" sheetId="28" r:id="rId10"/>
    <sheet name="ПЖ" sheetId="29" r:id="rId11"/>
    <sheet name="СП" sheetId="30" r:id="rId12"/>
    <sheet name="ПМ" sheetId="31" r:id="rId13"/>
    <sheet name="ВК" sheetId="32" r:id="rId14"/>
    <sheet name="ВЛ" sheetId="33" r:id="rId15"/>
    <sheet name="СвЖ" sheetId="34" r:id="rId16"/>
    <sheet name="СвМ" sheetId="35" r:id="rId17"/>
  </sheets>
  <externalReferences>
    <externalReference r:id="rId18"/>
    <externalReference r:id="rId19"/>
    <externalReference r:id="rId20"/>
  </externalReferences>
  <calcPr calcId="152511"/>
</workbook>
</file>

<file path=xl/calcChain.xml><?xml version="1.0" encoding="utf-8"?>
<calcChain xmlns="http://schemas.openxmlformats.org/spreadsheetml/2006/main">
  <c r="T537" i="35" l="1"/>
  <c r="S537" i="35"/>
  <c r="R537" i="35"/>
  <c r="Q537" i="35"/>
  <c r="P537" i="35"/>
  <c r="E537" i="35"/>
  <c r="D537" i="35"/>
  <c r="C537" i="35"/>
  <c r="T536" i="35"/>
  <c r="S536" i="35"/>
  <c r="R536" i="35"/>
  <c r="Q536" i="35"/>
  <c r="P536" i="35"/>
  <c r="E536" i="35"/>
  <c r="D536" i="35"/>
  <c r="C536" i="35"/>
  <c r="T535" i="35"/>
  <c r="S535" i="35"/>
  <c r="R535" i="35"/>
  <c r="Q535" i="35"/>
  <c r="P535" i="35"/>
  <c r="T534" i="35"/>
  <c r="S534" i="35"/>
  <c r="R534" i="35"/>
  <c r="Q534" i="35"/>
  <c r="P534" i="35"/>
  <c r="T533" i="35"/>
  <c r="S533" i="35"/>
  <c r="R533" i="35"/>
  <c r="Q533" i="35"/>
  <c r="P533" i="35"/>
  <c r="U533" i="35" s="1"/>
  <c r="T526" i="35"/>
  <c r="S526" i="35"/>
  <c r="R526" i="35"/>
  <c r="Q526" i="35"/>
  <c r="P526" i="35"/>
  <c r="E526" i="35"/>
  <c r="D526" i="35"/>
  <c r="C526" i="35"/>
  <c r="T525" i="35"/>
  <c r="S525" i="35"/>
  <c r="R525" i="35"/>
  <c r="Q525" i="35"/>
  <c r="P525" i="35"/>
  <c r="E525" i="35"/>
  <c r="D525" i="35"/>
  <c r="C525" i="35"/>
  <c r="T524" i="35"/>
  <c r="S524" i="35"/>
  <c r="R524" i="35"/>
  <c r="Q524" i="35"/>
  <c r="P524" i="35"/>
  <c r="T523" i="35"/>
  <c r="S523" i="35"/>
  <c r="R523" i="35"/>
  <c r="Q523" i="35"/>
  <c r="P523" i="35"/>
  <c r="T522" i="35"/>
  <c r="S522" i="35"/>
  <c r="R522" i="35"/>
  <c r="Q522" i="35"/>
  <c r="P522" i="35"/>
  <c r="U522" i="35" s="1"/>
  <c r="T515" i="35"/>
  <c r="S515" i="35"/>
  <c r="R515" i="35"/>
  <c r="Q515" i="35"/>
  <c r="P515" i="35"/>
  <c r="E515" i="35"/>
  <c r="D515" i="35"/>
  <c r="C515" i="35"/>
  <c r="T514" i="35"/>
  <c r="S514" i="35"/>
  <c r="R514" i="35"/>
  <c r="Q514" i="35"/>
  <c r="P514" i="35"/>
  <c r="E514" i="35"/>
  <c r="D514" i="35"/>
  <c r="C514" i="35"/>
  <c r="T513" i="35"/>
  <c r="S513" i="35"/>
  <c r="R513" i="35"/>
  <c r="Q513" i="35"/>
  <c r="P513" i="35"/>
  <c r="T512" i="35"/>
  <c r="S512" i="35"/>
  <c r="R512" i="35"/>
  <c r="Q512" i="35"/>
  <c r="P512" i="35"/>
  <c r="T511" i="35"/>
  <c r="S511" i="35"/>
  <c r="R511" i="35"/>
  <c r="Q511" i="35"/>
  <c r="P511" i="35"/>
  <c r="T503" i="35"/>
  <c r="S503" i="35"/>
  <c r="R503" i="35"/>
  <c r="Q503" i="35"/>
  <c r="P503" i="35"/>
  <c r="U503" i="35" s="1"/>
  <c r="E503" i="35"/>
  <c r="D503" i="35"/>
  <c r="C503" i="35"/>
  <c r="T502" i="35"/>
  <c r="S502" i="35"/>
  <c r="R502" i="35"/>
  <c r="Q502" i="35"/>
  <c r="P502" i="35"/>
  <c r="U502" i="35" s="1"/>
  <c r="E502" i="35"/>
  <c r="D502" i="35"/>
  <c r="C502" i="35"/>
  <c r="T501" i="35"/>
  <c r="S501" i="35"/>
  <c r="R501" i="35"/>
  <c r="Q501" i="35"/>
  <c r="P501" i="35"/>
  <c r="U501" i="35" s="1"/>
  <c r="T500" i="35"/>
  <c r="S500" i="35"/>
  <c r="R500" i="35"/>
  <c r="Q500" i="35"/>
  <c r="P500" i="35"/>
  <c r="T499" i="35"/>
  <c r="S499" i="35"/>
  <c r="R499" i="35"/>
  <c r="Q499" i="35"/>
  <c r="P499" i="35"/>
  <c r="T492" i="35"/>
  <c r="S492" i="35"/>
  <c r="R492" i="35"/>
  <c r="Q492" i="35"/>
  <c r="P492" i="35"/>
  <c r="E492" i="35"/>
  <c r="D492" i="35"/>
  <c r="C492" i="35"/>
  <c r="T491" i="35"/>
  <c r="S491" i="35"/>
  <c r="R491" i="35"/>
  <c r="Q491" i="35"/>
  <c r="P491" i="35"/>
  <c r="E491" i="35"/>
  <c r="D491" i="35"/>
  <c r="C491" i="35"/>
  <c r="T490" i="35"/>
  <c r="S490" i="35"/>
  <c r="R490" i="35"/>
  <c r="Q490" i="35"/>
  <c r="P490" i="35"/>
  <c r="T489" i="35"/>
  <c r="S489" i="35"/>
  <c r="R489" i="35"/>
  <c r="Q489" i="35"/>
  <c r="P489" i="35"/>
  <c r="U489" i="35" s="1"/>
  <c r="T488" i="35"/>
  <c r="S488" i="35"/>
  <c r="R488" i="35"/>
  <c r="Q488" i="35"/>
  <c r="P488" i="35"/>
  <c r="T481" i="35"/>
  <c r="S481" i="35"/>
  <c r="R481" i="35"/>
  <c r="Q481" i="35"/>
  <c r="P481" i="35"/>
  <c r="E481" i="35"/>
  <c r="D481" i="35"/>
  <c r="C481" i="35"/>
  <c r="T480" i="35"/>
  <c r="S480" i="35"/>
  <c r="R480" i="35"/>
  <c r="Q480" i="35"/>
  <c r="P480" i="35"/>
  <c r="E480" i="35"/>
  <c r="D480" i="35"/>
  <c r="C480" i="35"/>
  <c r="T479" i="35"/>
  <c r="S479" i="35"/>
  <c r="R479" i="35"/>
  <c r="Q479" i="35"/>
  <c r="P479" i="35"/>
  <c r="T478" i="35"/>
  <c r="S478" i="35"/>
  <c r="R478" i="35"/>
  <c r="Q478" i="35"/>
  <c r="P478" i="35"/>
  <c r="T477" i="35"/>
  <c r="S477" i="35"/>
  <c r="R477" i="35"/>
  <c r="Q477" i="35"/>
  <c r="P477" i="35"/>
  <c r="U477" i="35" s="1"/>
  <c r="T470" i="35"/>
  <c r="S470" i="35"/>
  <c r="R470" i="35"/>
  <c r="Q470" i="35"/>
  <c r="P470" i="35"/>
  <c r="E470" i="35"/>
  <c r="D470" i="35"/>
  <c r="C470" i="35"/>
  <c r="T469" i="35"/>
  <c r="S469" i="35"/>
  <c r="R469" i="35"/>
  <c r="Q469" i="35"/>
  <c r="P469" i="35"/>
  <c r="E469" i="35"/>
  <c r="D469" i="35"/>
  <c r="C469" i="35"/>
  <c r="T468" i="35"/>
  <c r="S468" i="35"/>
  <c r="R468" i="35"/>
  <c r="Q468" i="35"/>
  <c r="P468" i="35"/>
  <c r="T467" i="35"/>
  <c r="S467" i="35"/>
  <c r="R467" i="35"/>
  <c r="Q467" i="35"/>
  <c r="P467" i="35"/>
  <c r="T466" i="35"/>
  <c r="S466" i="35"/>
  <c r="R466" i="35"/>
  <c r="Q466" i="35"/>
  <c r="P466" i="35"/>
  <c r="T459" i="35"/>
  <c r="S459" i="35"/>
  <c r="R459" i="35"/>
  <c r="Q459" i="35"/>
  <c r="P459" i="35"/>
  <c r="U459" i="35" s="1"/>
  <c r="E459" i="35"/>
  <c r="D459" i="35"/>
  <c r="C459" i="35"/>
  <c r="T458" i="35"/>
  <c r="S458" i="35"/>
  <c r="R458" i="35"/>
  <c r="Q458" i="35"/>
  <c r="P458" i="35"/>
  <c r="U458" i="35" s="1"/>
  <c r="E458" i="35"/>
  <c r="D458" i="35"/>
  <c r="C458" i="35"/>
  <c r="T457" i="35"/>
  <c r="S457" i="35"/>
  <c r="R457" i="35"/>
  <c r="Q457" i="35"/>
  <c r="P457" i="35"/>
  <c r="T456" i="35"/>
  <c r="S456" i="35"/>
  <c r="R456" i="35"/>
  <c r="Q456" i="35"/>
  <c r="U456" i="35" s="1"/>
  <c r="P456" i="35"/>
  <c r="T455" i="35"/>
  <c r="S455" i="35"/>
  <c r="R455" i="35"/>
  <c r="Q455" i="35"/>
  <c r="P455" i="35"/>
  <c r="T447" i="35"/>
  <c r="S447" i="35"/>
  <c r="R447" i="35"/>
  <c r="Q447" i="35"/>
  <c r="P447" i="35"/>
  <c r="E447" i="35"/>
  <c r="D447" i="35"/>
  <c r="C447" i="35"/>
  <c r="T446" i="35"/>
  <c r="S446" i="35"/>
  <c r="R446" i="35"/>
  <c r="Q446" i="35"/>
  <c r="P446" i="35"/>
  <c r="E446" i="35"/>
  <c r="D446" i="35"/>
  <c r="C446" i="35"/>
  <c r="T445" i="35"/>
  <c r="S445" i="35"/>
  <c r="R445" i="35"/>
  <c r="Q445" i="35"/>
  <c r="P445" i="35"/>
  <c r="T444" i="35"/>
  <c r="S444" i="35"/>
  <c r="R444" i="35"/>
  <c r="Q444" i="35"/>
  <c r="P444" i="35"/>
  <c r="U444" i="35" s="1"/>
  <c r="T443" i="35"/>
  <c r="S443" i="35"/>
  <c r="R443" i="35"/>
  <c r="Q443" i="35"/>
  <c r="P443" i="35"/>
  <c r="T436" i="35"/>
  <c r="S436" i="35"/>
  <c r="R436" i="35"/>
  <c r="Q436" i="35"/>
  <c r="P436" i="35"/>
  <c r="E436" i="35"/>
  <c r="D436" i="35"/>
  <c r="C436" i="35"/>
  <c r="T435" i="35"/>
  <c r="S435" i="35"/>
  <c r="R435" i="35"/>
  <c r="Q435" i="35"/>
  <c r="P435" i="35"/>
  <c r="E435" i="35"/>
  <c r="D435" i="35"/>
  <c r="C435" i="35"/>
  <c r="T434" i="35"/>
  <c r="S434" i="35"/>
  <c r="R434" i="35"/>
  <c r="Q434" i="35"/>
  <c r="P434" i="35"/>
  <c r="T433" i="35"/>
  <c r="S433" i="35"/>
  <c r="R433" i="35"/>
  <c r="Q433" i="35"/>
  <c r="P433" i="35"/>
  <c r="T432" i="35"/>
  <c r="S432" i="35"/>
  <c r="R432" i="35"/>
  <c r="Q432" i="35"/>
  <c r="P432" i="35"/>
  <c r="U432" i="35" s="1"/>
  <c r="T425" i="35"/>
  <c r="S425" i="35"/>
  <c r="R425" i="35"/>
  <c r="Q425" i="35"/>
  <c r="P425" i="35"/>
  <c r="E425" i="35"/>
  <c r="D425" i="35"/>
  <c r="C425" i="35"/>
  <c r="T424" i="35"/>
  <c r="S424" i="35"/>
  <c r="R424" i="35"/>
  <c r="Q424" i="35"/>
  <c r="P424" i="35"/>
  <c r="E424" i="35"/>
  <c r="D424" i="35"/>
  <c r="C424" i="35"/>
  <c r="T423" i="35"/>
  <c r="S423" i="35"/>
  <c r="R423" i="35"/>
  <c r="Q423" i="35"/>
  <c r="P423" i="35"/>
  <c r="T422" i="35"/>
  <c r="S422" i="35"/>
  <c r="R422" i="35"/>
  <c r="Q422" i="35"/>
  <c r="P422" i="35"/>
  <c r="T421" i="35"/>
  <c r="S421" i="35"/>
  <c r="R421" i="35"/>
  <c r="Q421" i="35"/>
  <c r="P421" i="35"/>
  <c r="T414" i="35"/>
  <c r="S414" i="35"/>
  <c r="R414" i="35"/>
  <c r="Q414" i="35"/>
  <c r="P414" i="35"/>
  <c r="U414" i="35" s="1"/>
  <c r="E414" i="35"/>
  <c r="D414" i="35"/>
  <c r="C414" i="35"/>
  <c r="T413" i="35"/>
  <c r="S413" i="35"/>
  <c r="R413" i="35"/>
  <c r="Q413" i="35"/>
  <c r="P413" i="35"/>
  <c r="U413" i="35" s="1"/>
  <c r="E413" i="35"/>
  <c r="D413" i="35"/>
  <c r="C413" i="35"/>
  <c r="T412" i="35"/>
  <c r="S412" i="35"/>
  <c r="R412" i="35"/>
  <c r="Q412" i="35"/>
  <c r="P412" i="35"/>
  <c r="U412" i="35" s="1"/>
  <c r="T411" i="35"/>
  <c r="S411" i="35"/>
  <c r="R411" i="35"/>
  <c r="Q411" i="35"/>
  <c r="P411" i="35"/>
  <c r="T410" i="35"/>
  <c r="S410" i="35"/>
  <c r="R410" i="35"/>
  <c r="Q410" i="35"/>
  <c r="P410" i="35"/>
  <c r="T403" i="35"/>
  <c r="S403" i="35"/>
  <c r="R403" i="35"/>
  <c r="Q403" i="35"/>
  <c r="P403" i="35"/>
  <c r="E403" i="35"/>
  <c r="D403" i="35"/>
  <c r="C403" i="35"/>
  <c r="T402" i="35"/>
  <c r="S402" i="35"/>
  <c r="R402" i="35"/>
  <c r="Q402" i="35"/>
  <c r="P402" i="35"/>
  <c r="E402" i="35"/>
  <c r="D402" i="35"/>
  <c r="C402" i="35"/>
  <c r="T401" i="35"/>
  <c r="S401" i="35"/>
  <c r="R401" i="35"/>
  <c r="Q401" i="35"/>
  <c r="P401" i="35"/>
  <c r="T400" i="35"/>
  <c r="S400" i="35"/>
  <c r="R400" i="35"/>
  <c r="Q400" i="35"/>
  <c r="P400" i="35"/>
  <c r="U400" i="35" s="1"/>
  <c r="T399" i="35"/>
  <c r="S399" i="35"/>
  <c r="R399" i="35"/>
  <c r="Q399" i="35"/>
  <c r="P399" i="35"/>
  <c r="T391" i="35"/>
  <c r="S391" i="35"/>
  <c r="R391" i="35"/>
  <c r="Q391" i="35"/>
  <c r="P391" i="35"/>
  <c r="E391" i="35"/>
  <c r="D391" i="35"/>
  <c r="C391" i="35"/>
  <c r="T390" i="35"/>
  <c r="S390" i="35"/>
  <c r="R390" i="35"/>
  <c r="Q390" i="35"/>
  <c r="P390" i="35"/>
  <c r="E390" i="35"/>
  <c r="D390" i="35"/>
  <c r="C390" i="35"/>
  <c r="T389" i="35"/>
  <c r="S389" i="35"/>
  <c r="R389" i="35"/>
  <c r="Q389" i="35"/>
  <c r="P389" i="35"/>
  <c r="T388" i="35"/>
  <c r="S388" i="35"/>
  <c r="R388" i="35"/>
  <c r="Q388" i="35"/>
  <c r="P388" i="35"/>
  <c r="T387" i="35"/>
  <c r="S387" i="35"/>
  <c r="R387" i="35"/>
  <c r="Q387" i="35"/>
  <c r="P387" i="35"/>
  <c r="U387" i="35" s="1"/>
  <c r="T380" i="35"/>
  <c r="S380" i="35"/>
  <c r="R380" i="35"/>
  <c r="Q380" i="35"/>
  <c r="P380" i="35"/>
  <c r="E380" i="35"/>
  <c r="D380" i="35"/>
  <c r="C380" i="35"/>
  <c r="T379" i="35"/>
  <c r="S379" i="35"/>
  <c r="R379" i="35"/>
  <c r="Q379" i="35"/>
  <c r="P379" i="35"/>
  <c r="E379" i="35"/>
  <c r="D379" i="35"/>
  <c r="C379" i="35"/>
  <c r="T378" i="35"/>
  <c r="S378" i="35"/>
  <c r="R378" i="35"/>
  <c r="Q378" i="35"/>
  <c r="P378" i="35"/>
  <c r="T377" i="35"/>
  <c r="S377" i="35"/>
  <c r="R377" i="35"/>
  <c r="Q377" i="35"/>
  <c r="P377" i="35"/>
  <c r="T376" i="35"/>
  <c r="S376" i="35"/>
  <c r="R376" i="35"/>
  <c r="Q376" i="35"/>
  <c r="P376" i="35"/>
  <c r="T369" i="35"/>
  <c r="S369" i="35"/>
  <c r="R369" i="35"/>
  <c r="Q369" i="35"/>
  <c r="P369" i="35"/>
  <c r="U369" i="35" s="1"/>
  <c r="E369" i="35"/>
  <c r="D369" i="35"/>
  <c r="C369" i="35"/>
  <c r="T368" i="35"/>
  <c r="S368" i="35"/>
  <c r="R368" i="35"/>
  <c r="Q368" i="35"/>
  <c r="P368" i="35"/>
  <c r="U368" i="35" s="1"/>
  <c r="E368" i="35"/>
  <c r="D368" i="35"/>
  <c r="C368" i="35"/>
  <c r="T367" i="35"/>
  <c r="S367" i="35"/>
  <c r="R367" i="35"/>
  <c r="Q367" i="35"/>
  <c r="P367" i="35"/>
  <c r="U367" i="35" s="1"/>
  <c r="T366" i="35"/>
  <c r="S366" i="35"/>
  <c r="R366" i="35"/>
  <c r="Q366" i="35"/>
  <c r="P366" i="35"/>
  <c r="T365" i="35"/>
  <c r="S365" i="35"/>
  <c r="R365" i="35"/>
  <c r="Q365" i="35"/>
  <c r="P365" i="35"/>
  <c r="T358" i="35"/>
  <c r="S358" i="35"/>
  <c r="R358" i="35"/>
  <c r="Q358" i="35"/>
  <c r="P358" i="35"/>
  <c r="E358" i="35"/>
  <c r="D358" i="35"/>
  <c r="C358" i="35"/>
  <c r="A358" i="35"/>
  <c r="T357" i="35"/>
  <c r="S357" i="35"/>
  <c r="R357" i="35"/>
  <c r="Q357" i="35"/>
  <c r="P357" i="35"/>
  <c r="U357" i="35" s="1"/>
  <c r="E357" i="35"/>
  <c r="D357" i="35"/>
  <c r="C357" i="35"/>
  <c r="A357" i="35"/>
  <c r="T356" i="35"/>
  <c r="S356" i="35"/>
  <c r="R356" i="35"/>
  <c r="Q356" i="35"/>
  <c r="P356" i="35"/>
  <c r="A356" i="35"/>
  <c r="T355" i="35"/>
  <c r="S355" i="35"/>
  <c r="R355" i="35"/>
  <c r="Q355" i="35"/>
  <c r="P355" i="35"/>
  <c r="T354" i="35"/>
  <c r="S354" i="35"/>
  <c r="R354" i="35"/>
  <c r="Q354" i="35"/>
  <c r="P354" i="35"/>
  <c r="T347" i="35"/>
  <c r="S347" i="35"/>
  <c r="R347" i="35"/>
  <c r="Q347" i="35"/>
  <c r="P347" i="35"/>
  <c r="E347" i="35"/>
  <c r="D347" i="35"/>
  <c r="C347" i="35"/>
  <c r="A347" i="35"/>
  <c r="T346" i="35"/>
  <c r="S346" i="35"/>
  <c r="R346" i="35"/>
  <c r="Q346" i="35"/>
  <c r="P346" i="35"/>
  <c r="E346" i="35"/>
  <c r="D346" i="35"/>
  <c r="C346" i="35"/>
  <c r="A346" i="35"/>
  <c r="T345" i="35"/>
  <c r="S345" i="35"/>
  <c r="R345" i="35"/>
  <c r="Q345" i="35"/>
  <c r="P345" i="35"/>
  <c r="A345" i="35"/>
  <c r="T344" i="35"/>
  <c r="S344" i="35"/>
  <c r="R344" i="35"/>
  <c r="Q344" i="35"/>
  <c r="P344" i="35"/>
  <c r="T343" i="35"/>
  <c r="S343" i="35"/>
  <c r="R343" i="35"/>
  <c r="Q343" i="35"/>
  <c r="P343" i="35"/>
  <c r="T334" i="35"/>
  <c r="S334" i="35"/>
  <c r="R334" i="35"/>
  <c r="Q334" i="35"/>
  <c r="P334" i="35"/>
  <c r="E334" i="35"/>
  <c r="D334" i="35"/>
  <c r="C334" i="35"/>
  <c r="A334" i="35"/>
  <c r="T333" i="35"/>
  <c r="S333" i="35"/>
  <c r="R333" i="35"/>
  <c r="Q333" i="35"/>
  <c r="P333" i="35"/>
  <c r="U333" i="35" s="1"/>
  <c r="E333" i="35"/>
  <c r="D333" i="35"/>
  <c r="C333" i="35"/>
  <c r="A333" i="35"/>
  <c r="T332" i="35"/>
  <c r="S332" i="35"/>
  <c r="R332" i="35"/>
  <c r="Q332" i="35"/>
  <c r="P332" i="35"/>
  <c r="A332" i="35"/>
  <c r="T331" i="35"/>
  <c r="S331" i="35"/>
  <c r="R331" i="35"/>
  <c r="Q331" i="35"/>
  <c r="P331" i="35"/>
  <c r="T330" i="35"/>
  <c r="S330" i="35"/>
  <c r="R330" i="35"/>
  <c r="Q330" i="35"/>
  <c r="P330" i="35"/>
  <c r="U330" i="35" s="1"/>
  <c r="T324" i="35"/>
  <c r="S324" i="35"/>
  <c r="R324" i="35"/>
  <c r="Q324" i="35"/>
  <c r="U324" i="35" s="1"/>
  <c r="P324" i="35"/>
  <c r="E324" i="35"/>
  <c r="D324" i="35"/>
  <c r="C324" i="35"/>
  <c r="A324" i="35"/>
  <c r="T323" i="35"/>
  <c r="S323" i="35"/>
  <c r="R323" i="35"/>
  <c r="Q323" i="35"/>
  <c r="P323" i="35"/>
  <c r="E323" i="35"/>
  <c r="D323" i="35"/>
  <c r="C323" i="35"/>
  <c r="A323" i="35"/>
  <c r="T322" i="35"/>
  <c r="S322" i="35"/>
  <c r="R322" i="35"/>
  <c r="Q322" i="35"/>
  <c r="P322" i="35"/>
  <c r="A322" i="35"/>
  <c r="T321" i="35"/>
  <c r="S321" i="35"/>
  <c r="R321" i="35"/>
  <c r="Q321" i="35"/>
  <c r="P321" i="35"/>
  <c r="T320" i="35"/>
  <c r="S320" i="35"/>
  <c r="R320" i="35"/>
  <c r="Q320" i="35"/>
  <c r="P320" i="35"/>
  <c r="T313" i="35"/>
  <c r="S313" i="35"/>
  <c r="R313" i="35"/>
  <c r="Q313" i="35"/>
  <c r="P313" i="35"/>
  <c r="E313" i="35"/>
  <c r="D313" i="35"/>
  <c r="C313" i="35"/>
  <c r="A313" i="35"/>
  <c r="T312" i="35"/>
  <c r="S312" i="35"/>
  <c r="R312" i="35"/>
  <c r="Q312" i="35"/>
  <c r="P312" i="35"/>
  <c r="U312" i="35" s="1"/>
  <c r="E312" i="35"/>
  <c r="D312" i="35"/>
  <c r="C312" i="35"/>
  <c r="A312" i="35"/>
  <c r="T311" i="35"/>
  <c r="S311" i="35"/>
  <c r="R311" i="35"/>
  <c r="Q311" i="35"/>
  <c r="P311" i="35"/>
  <c r="A311" i="35"/>
  <c r="T310" i="35"/>
  <c r="S310" i="35"/>
  <c r="R310" i="35"/>
  <c r="Q310" i="35"/>
  <c r="P310" i="35"/>
  <c r="T309" i="35"/>
  <c r="S309" i="35"/>
  <c r="R309" i="35"/>
  <c r="Q309" i="35"/>
  <c r="P309" i="35"/>
  <c r="T302" i="35"/>
  <c r="S302" i="35"/>
  <c r="R302" i="35"/>
  <c r="Q302" i="35"/>
  <c r="P302" i="35"/>
  <c r="E302" i="35"/>
  <c r="D302" i="35"/>
  <c r="C302" i="35"/>
  <c r="A302" i="35"/>
  <c r="T301" i="35"/>
  <c r="S301" i="35"/>
  <c r="R301" i="35"/>
  <c r="Q301" i="35"/>
  <c r="P301" i="35"/>
  <c r="E301" i="35"/>
  <c r="D301" i="35"/>
  <c r="C301" i="35"/>
  <c r="A301" i="35"/>
  <c r="T300" i="35"/>
  <c r="S300" i="35"/>
  <c r="R300" i="35"/>
  <c r="Q300" i="35"/>
  <c r="P300" i="35"/>
  <c r="A300" i="35"/>
  <c r="T299" i="35"/>
  <c r="S299" i="35"/>
  <c r="R299" i="35"/>
  <c r="Q299" i="35"/>
  <c r="P299" i="35"/>
  <c r="T298" i="35"/>
  <c r="S298" i="35"/>
  <c r="R298" i="35"/>
  <c r="Q298" i="35"/>
  <c r="P298" i="35"/>
  <c r="T291" i="35"/>
  <c r="S291" i="35"/>
  <c r="R291" i="35"/>
  <c r="Q291" i="35"/>
  <c r="P291" i="35"/>
  <c r="E291" i="35"/>
  <c r="D291" i="35"/>
  <c r="C291" i="35"/>
  <c r="A291" i="35"/>
  <c r="T290" i="35"/>
  <c r="S290" i="35"/>
  <c r="R290" i="35"/>
  <c r="Q290" i="35"/>
  <c r="P290" i="35"/>
  <c r="U290" i="35" s="1"/>
  <c r="E290" i="35"/>
  <c r="D290" i="35"/>
  <c r="C290" i="35"/>
  <c r="A290" i="35"/>
  <c r="T289" i="35"/>
  <c r="S289" i="35"/>
  <c r="R289" i="35"/>
  <c r="Q289" i="35"/>
  <c r="P289" i="35"/>
  <c r="A289" i="35"/>
  <c r="T288" i="35"/>
  <c r="S288" i="35"/>
  <c r="R288" i="35"/>
  <c r="Q288" i="35"/>
  <c r="P288" i="35"/>
  <c r="T287" i="35"/>
  <c r="S287" i="35"/>
  <c r="R287" i="35"/>
  <c r="Q287" i="35"/>
  <c r="P287" i="35"/>
  <c r="U287" i="35" s="1"/>
  <c r="T278" i="35"/>
  <c r="S278" i="35"/>
  <c r="R278" i="35"/>
  <c r="Q278" i="35"/>
  <c r="U278" i="35" s="1"/>
  <c r="P278" i="35"/>
  <c r="E278" i="35"/>
  <c r="D278" i="35"/>
  <c r="C278" i="35"/>
  <c r="A278" i="35"/>
  <c r="T277" i="35"/>
  <c r="S277" i="35"/>
  <c r="R277" i="35"/>
  <c r="Q277" i="35"/>
  <c r="P277" i="35"/>
  <c r="E277" i="35"/>
  <c r="D277" i="35"/>
  <c r="C277" i="35"/>
  <c r="A277" i="35"/>
  <c r="T276" i="35"/>
  <c r="S276" i="35"/>
  <c r="R276" i="35"/>
  <c r="Q276" i="35"/>
  <c r="P276" i="35"/>
  <c r="A276" i="35"/>
  <c r="T275" i="35"/>
  <c r="S275" i="35"/>
  <c r="R275" i="35"/>
  <c r="Q275" i="35"/>
  <c r="P275" i="35"/>
  <c r="T274" i="35"/>
  <c r="S274" i="35"/>
  <c r="R274" i="35"/>
  <c r="Q274" i="35"/>
  <c r="P274" i="35"/>
  <c r="T267" i="35"/>
  <c r="S267" i="35"/>
  <c r="R267" i="35"/>
  <c r="Q267" i="35"/>
  <c r="P267" i="35"/>
  <c r="E267" i="35"/>
  <c r="D267" i="35"/>
  <c r="C267" i="35"/>
  <c r="A267" i="35"/>
  <c r="T266" i="35"/>
  <c r="S266" i="35"/>
  <c r="R266" i="35"/>
  <c r="Q266" i="35"/>
  <c r="P266" i="35"/>
  <c r="U266" i="35" s="1"/>
  <c r="E266" i="35"/>
  <c r="D266" i="35"/>
  <c r="C266" i="35"/>
  <c r="A266" i="35"/>
  <c r="T265" i="35"/>
  <c r="S265" i="35"/>
  <c r="R265" i="35"/>
  <c r="Q265" i="35"/>
  <c r="P265" i="35"/>
  <c r="A265" i="35"/>
  <c r="T264" i="35"/>
  <c r="S264" i="35"/>
  <c r="R264" i="35"/>
  <c r="Q264" i="35"/>
  <c r="P264" i="35"/>
  <c r="T263" i="35"/>
  <c r="S263" i="35"/>
  <c r="R263" i="35"/>
  <c r="Q263" i="35"/>
  <c r="P263" i="35"/>
  <c r="T257" i="35"/>
  <c r="S257" i="35"/>
  <c r="R257" i="35"/>
  <c r="Q257" i="35"/>
  <c r="P257" i="35"/>
  <c r="E257" i="35"/>
  <c r="D257" i="35"/>
  <c r="C257" i="35"/>
  <c r="A257" i="35"/>
  <c r="T256" i="35"/>
  <c r="S256" i="35"/>
  <c r="R256" i="35"/>
  <c r="Q256" i="35"/>
  <c r="P256" i="35"/>
  <c r="E256" i="35"/>
  <c r="D256" i="35"/>
  <c r="C256" i="35"/>
  <c r="A256" i="35"/>
  <c r="T255" i="35"/>
  <c r="S255" i="35"/>
  <c r="R255" i="35"/>
  <c r="Q255" i="35"/>
  <c r="P255" i="35"/>
  <c r="A255" i="35"/>
  <c r="T254" i="35"/>
  <c r="S254" i="35"/>
  <c r="R254" i="35"/>
  <c r="Q254" i="35"/>
  <c r="P254" i="35"/>
  <c r="T253" i="35"/>
  <c r="S253" i="35"/>
  <c r="R253" i="35"/>
  <c r="Q253" i="35"/>
  <c r="P253" i="35"/>
  <c r="T246" i="35"/>
  <c r="S246" i="35"/>
  <c r="R246" i="35"/>
  <c r="Q246" i="35"/>
  <c r="P246" i="35"/>
  <c r="E246" i="35"/>
  <c r="D246" i="35"/>
  <c r="C246" i="35"/>
  <c r="A246" i="35"/>
  <c r="T245" i="35"/>
  <c r="S245" i="35"/>
  <c r="R245" i="35"/>
  <c r="Q245" i="35"/>
  <c r="P245" i="35"/>
  <c r="U245" i="35" s="1"/>
  <c r="E245" i="35"/>
  <c r="D245" i="35"/>
  <c r="C245" i="35"/>
  <c r="A245" i="35"/>
  <c r="T244" i="35"/>
  <c r="S244" i="35"/>
  <c r="R244" i="35"/>
  <c r="Q244" i="35"/>
  <c r="P244" i="35"/>
  <c r="A244" i="35"/>
  <c r="T243" i="35"/>
  <c r="S243" i="35"/>
  <c r="R243" i="35"/>
  <c r="Q243" i="35"/>
  <c r="P243" i="35"/>
  <c r="T242" i="35"/>
  <c r="S242" i="35"/>
  <c r="R242" i="35"/>
  <c r="Q242" i="35"/>
  <c r="P242" i="35"/>
  <c r="U242" i="35" s="1"/>
  <c r="T235" i="35"/>
  <c r="S235" i="35"/>
  <c r="R235" i="35"/>
  <c r="Q235" i="35"/>
  <c r="U235" i="35" s="1"/>
  <c r="P235" i="35"/>
  <c r="E235" i="35"/>
  <c r="D235" i="35"/>
  <c r="C235" i="35"/>
  <c r="A235" i="35"/>
  <c r="T234" i="35"/>
  <c r="S234" i="35"/>
  <c r="R234" i="35"/>
  <c r="Q234" i="35"/>
  <c r="P234" i="35"/>
  <c r="E234" i="35"/>
  <c r="D234" i="35"/>
  <c r="C234" i="35"/>
  <c r="A234" i="35"/>
  <c r="T233" i="35"/>
  <c r="S233" i="35"/>
  <c r="R233" i="35"/>
  <c r="Q233" i="35"/>
  <c r="P233" i="35"/>
  <c r="A233" i="35"/>
  <c r="T232" i="35"/>
  <c r="S232" i="35"/>
  <c r="R232" i="35"/>
  <c r="Q232" i="35"/>
  <c r="P232" i="35"/>
  <c r="T231" i="35"/>
  <c r="S231" i="35"/>
  <c r="R231" i="35"/>
  <c r="Q231" i="35"/>
  <c r="P231" i="35"/>
  <c r="T222" i="35"/>
  <c r="S222" i="35"/>
  <c r="R222" i="35"/>
  <c r="Q222" i="35"/>
  <c r="P222" i="35"/>
  <c r="E222" i="35"/>
  <c r="D222" i="35"/>
  <c r="C222" i="35"/>
  <c r="A222" i="35"/>
  <c r="T221" i="35"/>
  <c r="S221" i="35"/>
  <c r="R221" i="35"/>
  <c r="Q221" i="35"/>
  <c r="P221" i="35"/>
  <c r="U221" i="35" s="1"/>
  <c r="E221" i="35"/>
  <c r="D221" i="35"/>
  <c r="C221" i="35"/>
  <c r="A221" i="35"/>
  <c r="T220" i="35"/>
  <c r="S220" i="35"/>
  <c r="R220" i="35"/>
  <c r="Q220" i="35"/>
  <c r="P220" i="35"/>
  <c r="A220" i="35"/>
  <c r="T219" i="35"/>
  <c r="S219" i="35"/>
  <c r="R219" i="35"/>
  <c r="Q219" i="35"/>
  <c r="P219" i="35"/>
  <c r="T218" i="35"/>
  <c r="S218" i="35"/>
  <c r="R218" i="35"/>
  <c r="Q218" i="35"/>
  <c r="P218" i="35"/>
  <c r="T211" i="35"/>
  <c r="S211" i="35"/>
  <c r="R211" i="35"/>
  <c r="Q211" i="35"/>
  <c r="P211" i="35"/>
  <c r="E211" i="35"/>
  <c r="D211" i="35"/>
  <c r="C211" i="35"/>
  <c r="A211" i="35"/>
  <c r="T210" i="35"/>
  <c r="S210" i="35"/>
  <c r="R210" i="35"/>
  <c r="Q210" i="35"/>
  <c r="P210" i="35"/>
  <c r="E210" i="35"/>
  <c r="D210" i="35"/>
  <c r="C210" i="35"/>
  <c r="A210" i="35"/>
  <c r="T209" i="35"/>
  <c r="S209" i="35"/>
  <c r="R209" i="35"/>
  <c r="Q209" i="35"/>
  <c r="P209" i="35"/>
  <c r="A209" i="35"/>
  <c r="T208" i="35"/>
  <c r="S208" i="35"/>
  <c r="R208" i="35"/>
  <c r="Q208" i="35"/>
  <c r="P208" i="35"/>
  <c r="T207" i="35"/>
  <c r="S207" i="35"/>
  <c r="R207" i="35"/>
  <c r="Q207" i="35"/>
  <c r="P207" i="35"/>
  <c r="T200" i="35"/>
  <c r="S200" i="35"/>
  <c r="R200" i="35"/>
  <c r="Q200" i="35"/>
  <c r="P200" i="35"/>
  <c r="E200" i="35"/>
  <c r="D200" i="35"/>
  <c r="C200" i="35"/>
  <c r="A200" i="35"/>
  <c r="T199" i="35"/>
  <c r="S199" i="35"/>
  <c r="R199" i="35"/>
  <c r="Q199" i="35"/>
  <c r="P199" i="35"/>
  <c r="E199" i="35"/>
  <c r="D199" i="35"/>
  <c r="C199" i="35"/>
  <c r="A199" i="35"/>
  <c r="T198" i="35"/>
  <c r="S198" i="35"/>
  <c r="R198" i="35"/>
  <c r="Q198" i="35"/>
  <c r="U198" i="35" s="1"/>
  <c r="P198" i="35"/>
  <c r="A198" i="35"/>
  <c r="T197" i="35"/>
  <c r="S197" i="35"/>
  <c r="R197" i="35"/>
  <c r="Q197" i="35"/>
  <c r="P197" i="35"/>
  <c r="T196" i="35"/>
  <c r="S196" i="35"/>
  <c r="R196" i="35"/>
  <c r="Q196" i="35"/>
  <c r="P196" i="35"/>
  <c r="U196" i="35" s="1"/>
  <c r="T190" i="35"/>
  <c r="S190" i="35"/>
  <c r="R190" i="35"/>
  <c r="Q190" i="35"/>
  <c r="P190" i="35"/>
  <c r="E190" i="35"/>
  <c r="D190" i="35"/>
  <c r="C190" i="35"/>
  <c r="A190" i="35"/>
  <c r="T189" i="35"/>
  <c r="S189" i="35"/>
  <c r="R189" i="35"/>
  <c r="Q189" i="35"/>
  <c r="P189" i="35"/>
  <c r="E189" i="35"/>
  <c r="D189" i="35"/>
  <c r="C189" i="35"/>
  <c r="A189" i="35"/>
  <c r="T188" i="35"/>
  <c r="S188" i="35"/>
  <c r="R188" i="35"/>
  <c r="Q188" i="35"/>
  <c r="P188" i="35"/>
  <c r="A188" i="35"/>
  <c r="T187" i="35"/>
  <c r="S187" i="35"/>
  <c r="R187" i="35"/>
  <c r="Q187" i="35"/>
  <c r="U187" i="35" s="1"/>
  <c r="P187" i="35"/>
  <c r="T186" i="35"/>
  <c r="S186" i="35"/>
  <c r="R186" i="35"/>
  <c r="Q186" i="35"/>
  <c r="P186" i="35"/>
  <c r="T179" i="35"/>
  <c r="S179" i="35"/>
  <c r="R179" i="35"/>
  <c r="Q179" i="35"/>
  <c r="P179" i="35"/>
  <c r="E179" i="35"/>
  <c r="D179" i="35"/>
  <c r="C179" i="35"/>
  <c r="A179" i="35"/>
  <c r="T178" i="35"/>
  <c r="S178" i="35"/>
  <c r="R178" i="35"/>
  <c r="Q178" i="35"/>
  <c r="P178" i="35"/>
  <c r="U178" i="35" s="1"/>
  <c r="E178" i="35"/>
  <c r="D178" i="35"/>
  <c r="C178" i="35"/>
  <c r="A178" i="35"/>
  <c r="T177" i="35"/>
  <c r="S177" i="35"/>
  <c r="R177" i="35"/>
  <c r="Q177" i="35"/>
  <c r="P177" i="35"/>
  <c r="A177" i="35"/>
  <c r="T176" i="35"/>
  <c r="S176" i="35"/>
  <c r="R176" i="35"/>
  <c r="Q176" i="35"/>
  <c r="P176" i="35"/>
  <c r="T175" i="35"/>
  <c r="S175" i="35"/>
  <c r="R175" i="35"/>
  <c r="Q175" i="35"/>
  <c r="P175" i="35"/>
  <c r="U175" i="35" s="1"/>
  <c r="T166" i="35"/>
  <c r="S166" i="35"/>
  <c r="R166" i="35"/>
  <c r="Q166" i="35"/>
  <c r="P166" i="35"/>
  <c r="E166" i="35"/>
  <c r="D166" i="35"/>
  <c r="C166" i="35"/>
  <c r="A166" i="35"/>
  <c r="T165" i="35"/>
  <c r="S165" i="35"/>
  <c r="R165" i="35"/>
  <c r="Q165" i="35"/>
  <c r="P165" i="35"/>
  <c r="E165" i="35"/>
  <c r="D165" i="35"/>
  <c r="C165" i="35"/>
  <c r="A165" i="35"/>
  <c r="T164" i="35"/>
  <c r="S164" i="35"/>
  <c r="R164" i="35"/>
  <c r="Q164" i="35"/>
  <c r="P164" i="35"/>
  <c r="A164" i="35"/>
  <c r="T163" i="35"/>
  <c r="S163" i="35"/>
  <c r="R163" i="35"/>
  <c r="Q163" i="35"/>
  <c r="P163" i="35"/>
  <c r="T162" i="35"/>
  <c r="S162" i="35"/>
  <c r="R162" i="35"/>
  <c r="Q162" i="35"/>
  <c r="P162" i="35"/>
  <c r="T155" i="35"/>
  <c r="S155" i="35"/>
  <c r="R155" i="35"/>
  <c r="Q155" i="35"/>
  <c r="P155" i="35"/>
  <c r="E155" i="35"/>
  <c r="D155" i="35"/>
  <c r="C155" i="35"/>
  <c r="A155" i="35"/>
  <c r="T154" i="35"/>
  <c r="S154" i="35"/>
  <c r="R154" i="35"/>
  <c r="Q154" i="35"/>
  <c r="P154" i="35"/>
  <c r="U154" i="35" s="1"/>
  <c r="E154" i="35"/>
  <c r="D154" i="35"/>
  <c r="C154" i="35"/>
  <c r="A154" i="35"/>
  <c r="T153" i="35"/>
  <c r="S153" i="35"/>
  <c r="R153" i="35"/>
  <c r="Q153" i="35"/>
  <c r="P153" i="35"/>
  <c r="A153" i="35"/>
  <c r="T152" i="35"/>
  <c r="S152" i="35"/>
  <c r="R152" i="35"/>
  <c r="Q152" i="35"/>
  <c r="P152" i="35"/>
  <c r="T151" i="35"/>
  <c r="S151" i="35"/>
  <c r="R151" i="35"/>
  <c r="Q151" i="35"/>
  <c r="P151" i="35"/>
  <c r="T144" i="35"/>
  <c r="S144" i="35"/>
  <c r="R144" i="35"/>
  <c r="Q144" i="35"/>
  <c r="P144" i="35"/>
  <c r="E144" i="35"/>
  <c r="D144" i="35"/>
  <c r="C144" i="35"/>
  <c r="A144" i="35"/>
  <c r="T143" i="35"/>
  <c r="S143" i="35"/>
  <c r="R143" i="35"/>
  <c r="Q143" i="35"/>
  <c r="P143" i="35"/>
  <c r="E143" i="35"/>
  <c r="D143" i="35"/>
  <c r="C143" i="35"/>
  <c r="A143" i="35"/>
  <c r="T142" i="35"/>
  <c r="S142" i="35"/>
  <c r="R142" i="35"/>
  <c r="Q142" i="35"/>
  <c r="P142" i="35"/>
  <c r="A142" i="35"/>
  <c r="T141" i="35"/>
  <c r="S141" i="35"/>
  <c r="R141" i="35"/>
  <c r="Q141" i="35"/>
  <c r="P141" i="35"/>
  <c r="T140" i="35"/>
  <c r="S140" i="35"/>
  <c r="R140" i="35"/>
  <c r="Q140" i="35"/>
  <c r="P140" i="35"/>
  <c r="T133" i="35"/>
  <c r="S133" i="35"/>
  <c r="R133" i="35"/>
  <c r="Q133" i="35"/>
  <c r="P133" i="35"/>
  <c r="E133" i="35"/>
  <c r="D133" i="35"/>
  <c r="C133" i="35"/>
  <c r="A133" i="35"/>
  <c r="T132" i="35"/>
  <c r="S132" i="35"/>
  <c r="R132" i="35"/>
  <c r="Q132" i="35"/>
  <c r="P132" i="35"/>
  <c r="U132" i="35" s="1"/>
  <c r="E132" i="35"/>
  <c r="D132" i="35"/>
  <c r="C132" i="35"/>
  <c r="A132" i="35"/>
  <c r="T131" i="35"/>
  <c r="S131" i="35"/>
  <c r="R131" i="35"/>
  <c r="Q131" i="35"/>
  <c r="P131" i="35"/>
  <c r="A131" i="35"/>
  <c r="T130" i="35"/>
  <c r="S130" i="35"/>
  <c r="R130" i="35"/>
  <c r="Q130" i="35"/>
  <c r="P130" i="35"/>
  <c r="T129" i="35"/>
  <c r="S129" i="35"/>
  <c r="R129" i="35"/>
  <c r="Q129" i="35"/>
  <c r="P129" i="35"/>
  <c r="U129" i="35" s="1"/>
  <c r="T123" i="35"/>
  <c r="S123" i="35"/>
  <c r="R123" i="35"/>
  <c r="Q123" i="35"/>
  <c r="P123" i="35"/>
  <c r="E123" i="35"/>
  <c r="D123" i="35"/>
  <c r="C123" i="35"/>
  <c r="A123" i="35"/>
  <c r="T122" i="35"/>
  <c r="S122" i="35"/>
  <c r="R122" i="35"/>
  <c r="Q122" i="35"/>
  <c r="P122" i="35"/>
  <c r="E122" i="35"/>
  <c r="D122" i="35"/>
  <c r="C122" i="35"/>
  <c r="A122" i="35"/>
  <c r="T121" i="35"/>
  <c r="S121" i="35"/>
  <c r="R121" i="35"/>
  <c r="Q121" i="35"/>
  <c r="P121" i="35"/>
  <c r="A121" i="35"/>
  <c r="T120" i="35"/>
  <c r="S120" i="35"/>
  <c r="R120" i="35"/>
  <c r="Q120" i="35"/>
  <c r="P120" i="35"/>
  <c r="T119" i="35"/>
  <c r="S119" i="35"/>
  <c r="R119" i="35"/>
  <c r="Q119" i="35"/>
  <c r="P119" i="35"/>
  <c r="T111" i="35"/>
  <c r="S111" i="35"/>
  <c r="R111" i="35"/>
  <c r="Q111" i="35"/>
  <c r="P111" i="35"/>
  <c r="E111" i="35"/>
  <c r="D111" i="35"/>
  <c r="C111" i="35"/>
  <c r="A111" i="35"/>
  <c r="T110" i="35"/>
  <c r="S110" i="35"/>
  <c r="R110" i="35"/>
  <c r="Q110" i="35"/>
  <c r="P110" i="35"/>
  <c r="U110" i="35" s="1"/>
  <c r="E110" i="35"/>
  <c r="D110" i="35"/>
  <c r="C110" i="35"/>
  <c r="A110" i="35"/>
  <c r="T109" i="35"/>
  <c r="S109" i="35"/>
  <c r="R109" i="35"/>
  <c r="Q109" i="35"/>
  <c r="P109" i="35"/>
  <c r="A109" i="35"/>
  <c r="T108" i="35"/>
  <c r="S108" i="35"/>
  <c r="R108" i="35"/>
  <c r="Q108" i="35"/>
  <c r="P108" i="35"/>
  <c r="T107" i="35"/>
  <c r="S107" i="35"/>
  <c r="R107" i="35"/>
  <c r="Q107" i="35"/>
  <c r="P107" i="35"/>
  <c r="U107" i="35" s="1"/>
  <c r="T100" i="35"/>
  <c r="S100" i="35"/>
  <c r="R100" i="35"/>
  <c r="Q100" i="35"/>
  <c r="U100" i="35" s="1"/>
  <c r="P100" i="35"/>
  <c r="E100" i="35"/>
  <c r="D100" i="35"/>
  <c r="C100" i="35"/>
  <c r="A100" i="35"/>
  <c r="T99" i="35"/>
  <c r="S99" i="35"/>
  <c r="R99" i="35"/>
  <c r="Q99" i="35"/>
  <c r="P99" i="35"/>
  <c r="E99" i="35"/>
  <c r="D99" i="35"/>
  <c r="C99" i="35"/>
  <c r="A99" i="35"/>
  <c r="T98" i="35"/>
  <c r="S98" i="35"/>
  <c r="R98" i="35"/>
  <c r="Q98" i="35"/>
  <c r="P98" i="35"/>
  <c r="A98" i="35"/>
  <c r="T97" i="35"/>
  <c r="S97" i="35"/>
  <c r="R97" i="35"/>
  <c r="Q97" i="35"/>
  <c r="P97" i="35"/>
  <c r="T96" i="35"/>
  <c r="S96" i="35"/>
  <c r="R96" i="35"/>
  <c r="Q96" i="35"/>
  <c r="P96" i="35"/>
  <c r="T89" i="35"/>
  <c r="S89" i="35"/>
  <c r="R89" i="35"/>
  <c r="Q89" i="35"/>
  <c r="P89" i="35"/>
  <c r="E89" i="35"/>
  <c r="D89" i="35"/>
  <c r="C89" i="35"/>
  <c r="A89" i="35"/>
  <c r="T88" i="35"/>
  <c r="S88" i="35"/>
  <c r="R88" i="35"/>
  <c r="Q88" i="35"/>
  <c r="P88" i="35"/>
  <c r="U88" i="35" s="1"/>
  <c r="E88" i="35"/>
  <c r="D88" i="35"/>
  <c r="C88" i="35"/>
  <c r="A88" i="35"/>
  <c r="T87" i="35"/>
  <c r="S87" i="35"/>
  <c r="R87" i="35"/>
  <c r="Q87" i="35"/>
  <c r="P87" i="35"/>
  <c r="A87" i="35"/>
  <c r="T86" i="35"/>
  <c r="S86" i="35"/>
  <c r="R86" i="35"/>
  <c r="Q86" i="35"/>
  <c r="P86" i="35"/>
  <c r="T85" i="35"/>
  <c r="S85" i="35"/>
  <c r="R85" i="35"/>
  <c r="Q85" i="35"/>
  <c r="P85" i="35"/>
  <c r="T78" i="35"/>
  <c r="S78" i="35"/>
  <c r="R78" i="35"/>
  <c r="Q78" i="35"/>
  <c r="P78" i="35"/>
  <c r="E78" i="35"/>
  <c r="D78" i="35"/>
  <c r="C78" i="35"/>
  <c r="A78" i="35"/>
  <c r="T77" i="35"/>
  <c r="S77" i="35"/>
  <c r="R77" i="35"/>
  <c r="Q77" i="35"/>
  <c r="P77" i="35"/>
  <c r="E77" i="35"/>
  <c r="D77" i="35"/>
  <c r="C77" i="35"/>
  <c r="A77" i="35"/>
  <c r="T76" i="35"/>
  <c r="S76" i="35"/>
  <c r="R76" i="35"/>
  <c r="Q76" i="35"/>
  <c r="P76" i="35"/>
  <c r="A76" i="35"/>
  <c r="T75" i="35"/>
  <c r="S75" i="35"/>
  <c r="R75" i="35"/>
  <c r="Q75" i="35"/>
  <c r="P75" i="35"/>
  <c r="T74" i="35"/>
  <c r="S74" i="35"/>
  <c r="R74" i="35"/>
  <c r="Q74" i="35"/>
  <c r="P74" i="35"/>
  <c r="T67" i="35"/>
  <c r="S67" i="35"/>
  <c r="R67" i="35"/>
  <c r="Q67" i="35"/>
  <c r="P67" i="35"/>
  <c r="E67" i="35"/>
  <c r="D67" i="35"/>
  <c r="C67" i="35"/>
  <c r="A67" i="35"/>
  <c r="T66" i="35"/>
  <c r="S66" i="35"/>
  <c r="R66" i="35"/>
  <c r="Q66" i="35"/>
  <c r="P66" i="35"/>
  <c r="U66" i="35" s="1"/>
  <c r="E66" i="35"/>
  <c r="D66" i="35"/>
  <c r="C66" i="35"/>
  <c r="A66" i="35"/>
  <c r="T65" i="35"/>
  <c r="S65" i="35"/>
  <c r="R65" i="35"/>
  <c r="Q65" i="35"/>
  <c r="U65" i="35" s="1"/>
  <c r="P65" i="35"/>
  <c r="A65" i="35"/>
  <c r="T64" i="35"/>
  <c r="S64" i="35"/>
  <c r="R64" i="35"/>
  <c r="Q64" i="35"/>
  <c r="P64" i="35"/>
  <c r="T63" i="35"/>
  <c r="S63" i="35"/>
  <c r="R63" i="35"/>
  <c r="Q63" i="35"/>
  <c r="P63" i="35"/>
  <c r="U63" i="35" s="1"/>
  <c r="T56" i="35"/>
  <c r="S56" i="35"/>
  <c r="R56" i="35"/>
  <c r="Q56" i="35"/>
  <c r="U56" i="35" s="1"/>
  <c r="P56" i="35"/>
  <c r="E56" i="35"/>
  <c r="D56" i="35"/>
  <c r="C56" i="35"/>
  <c r="A56" i="35"/>
  <c r="T55" i="35"/>
  <c r="S55" i="35"/>
  <c r="R55" i="35"/>
  <c r="Q55" i="35"/>
  <c r="P55" i="35"/>
  <c r="E55" i="35"/>
  <c r="D55" i="35"/>
  <c r="C55" i="35"/>
  <c r="A55" i="35"/>
  <c r="T54" i="35"/>
  <c r="S54" i="35"/>
  <c r="R54" i="35"/>
  <c r="Q54" i="35"/>
  <c r="P54" i="35"/>
  <c r="A54" i="35"/>
  <c r="T53" i="35"/>
  <c r="S53" i="35"/>
  <c r="R53" i="35"/>
  <c r="Q53" i="35"/>
  <c r="P53" i="35"/>
  <c r="T52" i="35"/>
  <c r="S52" i="35"/>
  <c r="R52" i="35"/>
  <c r="Q52" i="35"/>
  <c r="P52" i="35"/>
  <c r="T45" i="35"/>
  <c r="S45" i="35"/>
  <c r="R45" i="35"/>
  <c r="Q45" i="35"/>
  <c r="P45" i="35"/>
  <c r="E45" i="35"/>
  <c r="D45" i="35"/>
  <c r="C45" i="35"/>
  <c r="A45" i="35"/>
  <c r="T44" i="35"/>
  <c r="S44" i="35"/>
  <c r="R44" i="35"/>
  <c r="Q44" i="35"/>
  <c r="P44" i="35"/>
  <c r="U44" i="35" s="1"/>
  <c r="E44" i="35"/>
  <c r="D44" i="35"/>
  <c r="C44" i="35"/>
  <c r="A44" i="35"/>
  <c r="T43" i="35"/>
  <c r="S43" i="35"/>
  <c r="R43" i="35"/>
  <c r="Q43" i="35"/>
  <c r="P43" i="35"/>
  <c r="A43" i="35"/>
  <c r="T42" i="35"/>
  <c r="S42" i="35"/>
  <c r="R42" i="35"/>
  <c r="Q42" i="35"/>
  <c r="P42" i="35"/>
  <c r="T41" i="35"/>
  <c r="S41" i="35"/>
  <c r="R41" i="35"/>
  <c r="Q41" i="35"/>
  <c r="P41" i="35"/>
  <c r="T34" i="35"/>
  <c r="S34" i="35"/>
  <c r="R34" i="35"/>
  <c r="Q34" i="35"/>
  <c r="P34" i="35"/>
  <c r="E34" i="35"/>
  <c r="D34" i="35"/>
  <c r="C34" i="35"/>
  <c r="A34" i="35"/>
  <c r="T33" i="35"/>
  <c r="S33" i="35"/>
  <c r="R33" i="35"/>
  <c r="Q33" i="35"/>
  <c r="P33" i="35"/>
  <c r="E33" i="35"/>
  <c r="D33" i="35"/>
  <c r="C33" i="35"/>
  <c r="A33" i="35"/>
  <c r="T32" i="35"/>
  <c r="S32" i="35"/>
  <c r="R32" i="35"/>
  <c r="Q32" i="35"/>
  <c r="P32" i="35"/>
  <c r="A32" i="35"/>
  <c r="T31" i="35"/>
  <c r="S31" i="35"/>
  <c r="R31" i="35"/>
  <c r="Q31" i="35"/>
  <c r="P31" i="35"/>
  <c r="T30" i="35"/>
  <c r="S30" i="35"/>
  <c r="R30" i="35"/>
  <c r="Q30" i="35"/>
  <c r="P30" i="35"/>
  <c r="T23" i="35"/>
  <c r="S23" i="35"/>
  <c r="R23" i="35"/>
  <c r="Q23" i="35"/>
  <c r="P23" i="35"/>
  <c r="E23" i="35"/>
  <c r="D23" i="35"/>
  <c r="C23" i="35"/>
  <c r="A23" i="35"/>
  <c r="T22" i="35"/>
  <c r="S22" i="35"/>
  <c r="R22" i="35"/>
  <c r="Q22" i="35"/>
  <c r="P22" i="35"/>
  <c r="U22" i="35" s="1"/>
  <c r="E22" i="35"/>
  <c r="D22" i="35"/>
  <c r="C22" i="35"/>
  <c r="A22" i="35"/>
  <c r="T21" i="35"/>
  <c r="S21" i="35"/>
  <c r="R21" i="35"/>
  <c r="Q21" i="35"/>
  <c r="P21" i="35"/>
  <c r="A21" i="35"/>
  <c r="T20" i="35"/>
  <c r="S20" i="35"/>
  <c r="R20" i="35"/>
  <c r="Q20" i="35"/>
  <c r="P20" i="35"/>
  <c r="T19" i="35"/>
  <c r="S19" i="35"/>
  <c r="R19" i="35"/>
  <c r="Q19" i="35"/>
  <c r="P19" i="35"/>
  <c r="U19" i="35" s="1"/>
  <c r="T12" i="35"/>
  <c r="S12" i="35"/>
  <c r="R12" i="35"/>
  <c r="Q12" i="35"/>
  <c r="U12" i="35" s="1"/>
  <c r="P12" i="35"/>
  <c r="E12" i="35"/>
  <c r="D12" i="35"/>
  <c r="C12" i="35"/>
  <c r="A12" i="35"/>
  <c r="T11" i="35"/>
  <c r="S11" i="35"/>
  <c r="R11" i="35"/>
  <c r="Q11" i="35"/>
  <c r="P11" i="35"/>
  <c r="E11" i="35"/>
  <c r="D11" i="35"/>
  <c r="C11" i="35"/>
  <c r="A11" i="35"/>
  <c r="T10" i="35"/>
  <c r="S10" i="35"/>
  <c r="R10" i="35"/>
  <c r="Q10" i="35"/>
  <c r="P10" i="35"/>
  <c r="A10" i="35"/>
  <c r="T9" i="35"/>
  <c r="S9" i="35"/>
  <c r="R9" i="35"/>
  <c r="Q9" i="35"/>
  <c r="P9" i="35"/>
  <c r="T8" i="35"/>
  <c r="S8" i="35"/>
  <c r="R8" i="35"/>
  <c r="Q8" i="35"/>
  <c r="P8" i="35"/>
  <c r="T402" i="34"/>
  <c r="S402" i="34"/>
  <c r="R402" i="34"/>
  <c r="Q402" i="34"/>
  <c r="P402" i="34"/>
  <c r="E402" i="34"/>
  <c r="D402" i="34"/>
  <c r="C402" i="34"/>
  <c r="T401" i="34"/>
  <c r="S401" i="34"/>
  <c r="R401" i="34"/>
  <c r="Q401" i="34"/>
  <c r="P401" i="34"/>
  <c r="E401" i="34"/>
  <c r="D401" i="34"/>
  <c r="C401" i="34"/>
  <c r="T400" i="34"/>
  <c r="S400" i="34"/>
  <c r="R400" i="34"/>
  <c r="Q400" i="34"/>
  <c r="P400" i="34"/>
  <c r="T399" i="34"/>
  <c r="S399" i="34"/>
  <c r="R399" i="34"/>
  <c r="Q399" i="34"/>
  <c r="P399" i="34"/>
  <c r="U399" i="34" s="1"/>
  <c r="T398" i="34"/>
  <c r="S398" i="34"/>
  <c r="R398" i="34"/>
  <c r="Q398" i="34"/>
  <c r="P398" i="34"/>
  <c r="T390" i="34"/>
  <c r="S390" i="34"/>
  <c r="R390" i="34"/>
  <c r="Q390" i="34"/>
  <c r="P390" i="34"/>
  <c r="E390" i="34"/>
  <c r="D390" i="34"/>
  <c r="C390" i="34"/>
  <c r="T389" i="34"/>
  <c r="S389" i="34"/>
  <c r="R389" i="34"/>
  <c r="Q389" i="34"/>
  <c r="P389" i="34"/>
  <c r="E389" i="34"/>
  <c r="D389" i="34"/>
  <c r="C389" i="34"/>
  <c r="T388" i="34"/>
  <c r="S388" i="34"/>
  <c r="R388" i="34"/>
  <c r="Q388" i="34"/>
  <c r="P388" i="34"/>
  <c r="T387" i="34"/>
  <c r="S387" i="34"/>
  <c r="R387" i="34"/>
  <c r="Q387" i="34"/>
  <c r="P387" i="34"/>
  <c r="T386" i="34"/>
  <c r="S386" i="34"/>
  <c r="R386" i="34"/>
  <c r="Q386" i="34"/>
  <c r="P386" i="34"/>
  <c r="U386" i="34" s="1"/>
  <c r="T379" i="34"/>
  <c r="S379" i="34"/>
  <c r="R379" i="34"/>
  <c r="Q379" i="34"/>
  <c r="P379" i="34"/>
  <c r="E379" i="34"/>
  <c r="D379" i="34"/>
  <c r="C379" i="34"/>
  <c r="T378" i="34"/>
  <c r="S378" i="34"/>
  <c r="R378" i="34"/>
  <c r="Q378" i="34"/>
  <c r="U378" i="34" s="1"/>
  <c r="P378" i="34"/>
  <c r="E378" i="34"/>
  <c r="D378" i="34"/>
  <c r="C378" i="34"/>
  <c r="T377" i="34"/>
  <c r="S377" i="34"/>
  <c r="R377" i="34"/>
  <c r="Q377" i="34"/>
  <c r="P377" i="34"/>
  <c r="T376" i="34"/>
  <c r="S376" i="34"/>
  <c r="R376" i="34"/>
  <c r="Q376" i="34"/>
  <c r="P376" i="34"/>
  <c r="T375" i="34"/>
  <c r="S375" i="34"/>
  <c r="R375" i="34"/>
  <c r="Q375" i="34"/>
  <c r="P375" i="34"/>
  <c r="T368" i="34"/>
  <c r="S368" i="34"/>
  <c r="R368" i="34"/>
  <c r="Q368" i="34"/>
  <c r="P368" i="34"/>
  <c r="U368" i="34" s="1"/>
  <c r="E368" i="34"/>
  <c r="D368" i="34"/>
  <c r="C368" i="34"/>
  <c r="T367" i="34"/>
  <c r="S367" i="34"/>
  <c r="R367" i="34"/>
  <c r="Q367" i="34"/>
  <c r="P367" i="34"/>
  <c r="E367" i="34"/>
  <c r="D367" i="34"/>
  <c r="C367" i="34"/>
  <c r="T366" i="34"/>
  <c r="S366" i="34"/>
  <c r="R366" i="34"/>
  <c r="Q366" i="34"/>
  <c r="P366" i="34"/>
  <c r="U366" i="34" s="1"/>
  <c r="T365" i="34"/>
  <c r="S365" i="34"/>
  <c r="R365" i="34"/>
  <c r="Q365" i="34"/>
  <c r="P365" i="34"/>
  <c r="T364" i="34"/>
  <c r="S364" i="34"/>
  <c r="R364" i="34"/>
  <c r="Q364" i="34"/>
  <c r="P364" i="34"/>
  <c r="T357" i="34"/>
  <c r="S357" i="34"/>
  <c r="R357" i="34"/>
  <c r="Q357" i="34"/>
  <c r="P357" i="34"/>
  <c r="E357" i="34"/>
  <c r="D357" i="34"/>
  <c r="C357" i="34"/>
  <c r="T356" i="34"/>
  <c r="S356" i="34"/>
  <c r="R356" i="34"/>
  <c r="Q356" i="34"/>
  <c r="P356" i="34"/>
  <c r="E356" i="34"/>
  <c r="D356" i="34"/>
  <c r="C356" i="34"/>
  <c r="T355" i="34"/>
  <c r="S355" i="34"/>
  <c r="R355" i="34"/>
  <c r="Q355" i="34"/>
  <c r="P355" i="34"/>
  <c r="T354" i="34"/>
  <c r="S354" i="34"/>
  <c r="R354" i="34"/>
  <c r="Q354" i="34"/>
  <c r="P354" i="34"/>
  <c r="U354" i="34" s="1"/>
  <c r="T353" i="34"/>
  <c r="S353" i="34"/>
  <c r="R353" i="34"/>
  <c r="Q353" i="34"/>
  <c r="P353" i="34"/>
  <c r="T346" i="34"/>
  <c r="S346" i="34"/>
  <c r="R346" i="34"/>
  <c r="Q346" i="34"/>
  <c r="P346" i="34"/>
  <c r="E346" i="34"/>
  <c r="D346" i="34"/>
  <c r="C346" i="34"/>
  <c r="T345" i="34"/>
  <c r="S345" i="34"/>
  <c r="R345" i="34"/>
  <c r="Q345" i="34"/>
  <c r="P345" i="34"/>
  <c r="E345" i="34"/>
  <c r="D345" i="34"/>
  <c r="C345" i="34"/>
  <c r="T344" i="34"/>
  <c r="S344" i="34"/>
  <c r="R344" i="34"/>
  <c r="Q344" i="34"/>
  <c r="P344" i="34"/>
  <c r="T343" i="34"/>
  <c r="S343" i="34"/>
  <c r="R343" i="34"/>
  <c r="Q343" i="34"/>
  <c r="P343" i="34"/>
  <c r="T342" i="34"/>
  <c r="S342" i="34"/>
  <c r="R342" i="34"/>
  <c r="Q342" i="34"/>
  <c r="P342" i="34"/>
  <c r="U342" i="34" s="1"/>
  <c r="T334" i="34"/>
  <c r="S334" i="34"/>
  <c r="R334" i="34"/>
  <c r="Q334" i="34"/>
  <c r="P334" i="34"/>
  <c r="E334" i="34"/>
  <c r="D334" i="34"/>
  <c r="C334" i="34"/>
  <c r="T333" i="34"/>
  <c r="S333" i="34"/>
  <c r="R333" i="34"/>
  <c r="Q333" i="34"/>
  <c r="U333" i="34" s="1"/>
  <c r="P333" i="34"/>
  <c r="E333" i="34"/>
  <c r="D333" i="34"/>
  <c r="C333" i="34"/>
  <c r="T332" i="34"/>
  <c r="S332" i="34"/>
  <c r="R332" i="34"/>
  <c r="Q332" i="34"/>
  <c r="P332" i="34"/>
  <c r="T331" i="34"/>
  <c r="S331" i="34"/>
  <c r="R331" i="34"/>
  <c r="Q331" i="34"/>
  <c r="P331" i="34"/>
  <c r="T330" i="34"/>
  <c r="S330" i="34"/>
  <c r="R330" i="34"/>
  <c r="Q330" i="34"/>
  <c r="P330" i="34"/>
  <c r="T323" i="34"/>
  <c r="S323" i="34"/>
  <c r="R323" i="34"/>
  <c r="Q323" i="34"/>
  <c r="P323" i="34"/>
  <c r="U323" i="34" s="1"/>
  <c r="E323" i="34"/>
  <c r="D323" i="34"/>
  <c r="C323" i="34"/>
  <c r="A323" i="34"/>
  <c r="T322" i="34"/>
  <c r="S322" i="34"/>
  <c r="R322" i="34"/>
  <c r="Q322" i="34"/>
  <c r="P322" i="34"/>
  <c r="E322" i="34"/>
  <c r="D322" i="34"/>
  <c r="C322" i="34"/>
  <c r="A322" i="34"/>
  <c r="T321" i="34"/>
  <c r="S321" i="34"/>
  <c r="R321" i="34"/>
  <c r="Q321" i="34"/>
  <c r="P321" i="34"/>
  <c r="A321" i="34"/>
  <c r="T320" i="34"/>
  <c r="S320" i="34"/>
  <c r="R320" i="34"/>
  <c r="Q320" i="34"/>
  <c r="P320" i="34"/>
  <c r="T319" i="34"/>
  <c r="S319" i="34"/>
  <c r="R319" i="34"/>
  <c r="Q319" i="34"/>
  <c r="U319" i="34" s="1"/>
  <c r="P319" i="34"/>
  <c r="T312" i="34"/>
  <c r="S312" i="34"/>
  <c r="R312" i="34"/>
  <c r="Q312" i="34"/>
  <c r="P312" i="34"/>
  <c r="E312" i="34"/>
  <c r="D312" i="34"/>
  <c r="C312" i="34"/>
  <c r="A312" i="34"/>
  <c r="T311" i="34"/>
  <c r="S311" i="34"/>
  <c r="R311" i="34"/>
  <c r="Q311" i="34"/>
  <c r="P311" i="34"/>
  <c r="E311" i="34"/>
  <c r="D311" i="34"/>
  <c r="C311" i="34"/>
  <c r="A311" i="34"/>
  <c r="T310" i="34"/>
  <c r="S310" i="34"/>
  <c r="R310" i="34"/>
  <c r="Q310" i="34"/>
  <c r="P310" i="34"/>
  <c r="A310" i="34"/>
  <c r="T309" i="34"/>
  <c r="S309" i="34"/>
  <c r="R309" i="34"/>
  <c r="Q309" i="34"/>
  <c r="P309" i="34"/>
  <c r="T308" i="34"/>
  <c r="S308" i="34"/>
  <c r="R308" i="34"/>
  <c r="Q308" i="34"/>
  <c r="P308" i="34"/>
  <c r="T301" i="34"/>
  <c r="S301" i="34"/>
  <c r="R301" i="34"/>
  <c r="Q301" i="34"/>
  <c r="P301" i="34"/>
  <c r="U301" i="34" s="1"/>
  <c r="E301" i="34"/>
  <c r="D301" i="34"/>
  <c r="C301" i="34"/>
  <c r="A301" i="34"/>
  <c r="T300" i="34"/>
  <c r="S300" i="34"/>
  <c r="R300" i="34"/>
  <c r="Q300" i="34"/>
  <c r="P300" i="34"/>
  <c r="E300" i="34"/>
  <c r="D300" i="34"/>
  <c r="C300" i="34"/>
  <c r="A300" i="34"/>
  <c r="T299" i="34"/>
  <c r="S299" i="34"/>
  <c r="R299" i="34"/>
  <c r="Q299" i="34"/>
  <c r="P299" i="34"/>
  <c r="A299" i="34"/>
  <c r="T298" i="34"/>
  <c r="S298" i="34"/>
  <c r="R298" i="34"/>
  <c r="Q298" i="34"/>
  <c r="P298" i="34"/>
  <c r="T297" i="34"/>
  <c r="S297" i="34"/>
  <c r="R297" i="34"/>
  <c r="Q297" i="34"/>
  <c r="U297" i="34" s="1"/>
  <c r="P297" i="34"/>
  <c r="T290" i="34"/>
  <c r="S290" i="34"/>
  <c r="R290" i="34"/>
  <c r="Q290" i="34"/>
  <c r="P290" i="34"/>
  <c r="E290" i="34"/>
  <c r="D290" i="34"/>
  <c r="C290" i="34"/>
  <c r="A290" i="34"/>
  <c r="T289" i="34"/>
  <c r="S289" i="34"/>
  <c r="R289" i="34"/>
  <c r="Q289" i="34"/>
  <c r="P289" i="34"/>
  <c r="E289" i="34"/>
  <c r="D289" i="34"/>
  <c r="C289" i="34"/>
  <c r="A289" i="34"/>
  <c r="T288" i="34"/>
  <c r="S288" i="34"/>
  <c r="R288" i="34"/>
  <c r="Q288" i="34"/>
  <c r="P288" i="34"/>
  <c r="A288" i="34"/>
  <c r="T287" i="34"/>
  <c r="S287" i="34"/>
  <c r="R287" i="34"/>
  <c r="Q287" i="34"/>
  <c r="P287" i="34"/>
  <c r="T286" i="34"/>
  <c r="S286" i="34"/>
  <c r="R286" i="34"/>
  <c r="Q286" i="34"/>
  <c r="P286" i="34"/>
  <c r="T278" i="34"/>
  <c r="S278" i="34"/>
  <c r="R278" i="34"/>
  <c r="Q278" i="34"/>
  <c r="P278" i="34"/>
  <c r="U278" i="34" s="1"/>
  <c r="E278" i="34"/>
  <c r="D278" i="34"/>
  <c r="C278" i="34"/>
  <c r="T277" i="34"/>
  <c r="S277" i="34"/>
  <c r="R277" i="34"/>
  <c r="Q277" i="34"/>
  <c r="P277" i="34"/>
  <c r="E277" i="34"/>
  <c r="D277" i="34"/>
  <c r="C277" i="34"/>
  <c r="T276" i="34"/>
  <c r="S276" i="34"/>
  <c r="R276" i="34"/>
  <c r="Q276" i="34"/>
  <c r="P276" i="34"/>
  <c r="U276" i="34" s="1"/>
  <c r="T275" i="34"/>
  <c r="S275" i="34"/>
  <c r="R275" i="34"/>
  <c r="Q275" i="34"/>
  <c r="P275" i="34"/>
  <c r="T274" i="34"/>
  <c r="S274" i="34"/>
  <c r="R274" i="34"/>
  <c r="Q274" i="34"/>
  <c r="P274" i="34"/>
  <c r="T267" i="34"/>
  <c r="S267" i="34"/>
  <c r="R267" i="34"/>
  <c r="Q267" i="34"/>
  <c r="P267" i="34"/>
  <c r="E267" i="34"/>
  <c r="D267" i="34"/>
  <c r="C267" i="34"/>
  <c r="A267" i="34"/>
  <c r="T266" i="34"/>
  <c r="S266" i="34"/>
  <c r="R266" i="34"/>
  <c r="Q266" i="34"/>
  <c r="P266" i="34"/>
  <c r="U266" i="34" s="1"/>
  <c r="E266" i="34"/>
  <c r="D266" i="34"/>
  <c r="C266" i="34"/>
  <c r="A266" i="34"/>
  <c r="T265" i="34"/>
  <c r="S265" i="34"/>
  <c r="R265" i="34"/>
  <c r="Q265" i="34"/>
  <c r="P265" i="34"/>
  <c r="A265" i="34"/>
  <c r="T264" i="34"/>
  <c r="S264" i="34"/>
  <c r="R264" i="34"/>
  <c r="Q264" i="34"/>
  <c r="P264" i="34"/>
  <c r="T263" i="34"/>
  <c r="S263" i="34"/>
  <c r="R263" i="34"/>
  <c r="Q263" i="34"/>
  <c r="P263" i="34"/>
  <c r="T256" i="34"/>
  <c r="S256" i="34"/>
  <c r="R256" i="34"/>
  <c r="Q256" i="34"/>
  <c r="U256" i="34" s="1"/>
  <c r="P256" i="34"/>
  <c r="E256" i="34"/>
  <c r="D256" i="34"/>
  <c r="C256" i="34"/>
  <c r="A256" i="34"/>
  <c r="T255" i="34"/>
  <c r="S255" i="34"/>
  <c r="R255" i="34"/>
  <c r="Q255" i="34"/>
  <c r="P255" i="34"/>
  <c r="E255" i="34"/>
  <c r="D255" i="34"/>
  <c r="C255" i="34"/>
  <c r="A255" i="34"/>
  <c r="T254" i="34"/>
  <c r="S254" i="34"/>
  <c r="R254" i="34"/>
  <c r="Q254" i="34"/>
  <c r="P254" i="34"/>
  <c r="A254" i="34"/>
  <c r="T253" i="34"/>
  <c r="S253" i="34"/>
  <c r="R253" i="34"/>
  <c r="Q253" i="34"/>
  <c r="P253" i="34"/>
  <c r="T252" i="34"/>
  <c r="S252" i="34"/>
  <c r="R252" i="34"/>
  <c r="Q252" i="34"/>
  <c r="P252" i="34"/>
  <c r="T245" i="34"/>
  <c r="S245" i="34"/>
  <c r="R245" i="34"/>
  <c r="Q245" i="34"/>
  <c r="P245" i="34"/>
  <c r="E245" i="34"/>
  <c r="D245" i="34"/>
  <c r="C245" i="34"/>
  <c r="A245" i="34"/>
  <c r="T244" i="34"/>
  <c r="S244" i="34"/>
  <c r="R244" i="34"/>
  <c r="Q244" i="34"/>
  <c r="P244" i="34"/>
  <c r="U244" i="34" s="1"/>
  <c r="E244" i="34"/>
  <c r="D244" i="34"/>
  <c r="C244" i="34"/>
  <c r="A244" i="34"/>
  <c r="T243" i="34"/>
  <c r="S243" i="34"/>
  <c r="R243" i="34"/>
  <c r="Q243" i="34"/>
  <c r="P243" i="34"/>
  <c r="A243" i="34"/>
  <c r="T242" i="34"/>
  <c r="S242" i="34"/>
  <c r="R242" i="34"/>
  <c r="Q242" i="34"/>
  <c r="P242" i="34"/>
  <c r="T241" i="34"/>
  <c r="S241" i="34"/>
  <c r="R241" i="34"/>
  <c r="Q241" i="34"/>
  <c r="P241" i="34"/>
  <c r="T234" i="34"/>
  <c r="S234" i="34"/>
  <c r="R234" i="34"/>
  <c r="Q234" i="34"/>
  <c r="U234" i="34" s="1"/>
  <c r="P234" i="34"/>
  <c r="E234" i="34"/>
  <c r="D234" i="34"/>
  <c r="C234" i="34"/>
  <c r="A234" i="34"/>
  <c r="T233" i="34"/>
  <c r="S233" i="34"/>
  <c r="R233" i="34"/>
  <c r="Q233" i="34"/>
  <c r="P233" i="34"/>
  <c r="E233" i="34"/>
  <c r="D233" i="34"/>
  <c r="C233" i="34"/>
  <c r="A233" i="34"/>
  <c r="T232" i="34"/>
  <c r="S232" i="34"/>
  <c r="R232" i="34"/>
  <c r="Q232" i="34"/>
  <c r="P232" i="34"/>
  <c r="A232" i="34"/>
  <c r="T231" i="34"/>
  <c r="S231" i="34"/>
  <c r="R231" i="34"/>
  <c r="Q231" i="34"/>
  <c r="P231" i="34"/>
  <c r="T230" i="34"/>
  <c r="S230" i="34"/>
  <c r="R230" i="34"/>
  <c r="Q230" i="34"/>
  <c r="P230" i="34"/>
  <c r="T222" i="34"/>
  <c r="S222" i="34"/>
  <c r="R222" i="34"/>
  <c r="Q222" i="34"/>
  <c r="P222" i="34"/>
  <c r="E222" i="34"/>
  <c r="D222" i="34"/>
  <c r="C222" i="34"/>
  <c r="A222" i="34"/>
  <c r="T221" i="34"/>
  <c r="S221" i="34"/>
  <c r="R221" i="34"/>
  <c r="Q221" i="34"/>
  <c r="P221" i="34"/>
  <c r="U221" i="34" s="1"/>
  <c r="E221" i="34"/>
  <c r="D221" i="34"/>
  <c r="C221" i="34"/>
  <c r="A221" i="34"/>
  <c r="T220" i="34"/>
  <c r="S220" i="34"/>
  <c r="R220" i="34"/>
  <c r="Q220" i="34"/>
  <c r="P220" i="34"/>
  <c r="A220" i="34"/>
  <c r="T219" i="34"/>
  <c r="S219" i="34"/>
  <c r="R219" i="34"/>
  <c r="Q219" i="34"/>
  <c r="P219" i="34"/>
  <c r="T218" i="34"/>
  <c r="S218" i="34"/>
  <c r="R218" i="34"/>
  <c r="Q218" i="34"/>
  <c r="P218" i="34"/>
  <c r="T211" i="34"/>
  <c r="S211" i="34"/>
  <c r="R211" i="34"/>
  <c r="Q211" i="34"/>
  <c r="U211" i="34" s="1"/>
  <c r="P211" i="34"/>
  <c r="E211" i="34"/>
  <c r="D211" i="34"/>
  <c r="C211" i="34"/>
  <c r="A211" i="34"/>
  <c r="T210" i="34"/>
  <c r="S210" i="34"/>
  <c r="R210" i="34"/>
  <c r="Q210" i="34"/>
  <c r="P210" i="34"/>
  <c r="E210" i="34"/>
  <c r="D210" i="34"/>
  <c r="C210" i="34"/>
  <c r="A210" i="34"/>
  <c r="T209" i="34"/>
  <c r="S209" i="34"/>
  <c r="R209" i="34"/>
  <c r="Q209" i="34"/>
  <c r="P209" i="34"/>
  <c r="A209" i="34"/>
  <c r="T208" i="34"/>
  <c r="S208" i="34"/>
  <c r="R208" i="34"/>
  <c r="Q208" i="34"/>
  <c r="P208" i="34"/>
  <c r="T207" i="34"/>
  <c r="S207" i="34"/>
  <c r="R207" i="34"/>
  <c r="Q207" i="34"/>
  <c r="P207" i="34"/>
  <c r="T200" i="34"/>
  <c r="S200" i="34"/>
  <c r="R200" i="34"/>
  <c r="Q200" i="34"/>
  <c r="P200" i="34"/>
  <c r="E200" i="34"/>
  <c r="D200" i="34"/>
  <c r="C200" i="34"/>
  <c r="A200" i="34"/>
  <c r="T199" i="34"/>
  <c r="S199" i="34"/>
  <c r="R199" i="34"/>
  <c r="Q199" i="34"/>
  <c r="P199" i="34"/>
  <c r="U199" i="34" s="1"/>
  <c r="E199" i="34"/>
  <c r="D199" i="34"/>
  <c r="C199" i="34"/>
  <c r="A199" i="34"/>
  <c r="T198" i="34"/>
  <c r="S198" i="34"/>
  <c r="R198" i="34"/>
  <c r="Q198" i="34"/>
  <c r="P198" i="34"/>
  <c r="A198" i="34"/>
  <c r="T197" i="34"/>
  <c r="S197" i="34"/>
  <c r="R197" i="34"/>
  <c r="Q197" i="34"/>
  <c r="P197" i="34"/>
  <c r="T196" i="34"/>
  <c r="S196" i="34"/>
  <c r="R196" i="34"/>
  <c r="Q196" i="34"/>
  <c r="P196" i="34"/>
  <c r="T189" i="34"/>
  <c r="S189" i="34"/>
  <c r="R189" i="34"/>
  <c r="Q189" i="34"/>
  <c r="U189" i="34" s="1"/>
  <c r="P189" i="34"/>
  <c r="E189" i="34"/>
  <c r="D189" i="34"/>
  <c r="C189" i="34"/>
  <c r="A189" i="34"/>
  <c r="T188" i="34"/>
  <c r="S188" i="34"/>
  <c r="R188" i="34"/>
  <c r="Q188" i="34"/>
  <c r="P188" i="34"/>
  <c r="E188" i="34"/>
  <c r="D188" i="34"/>
  <c r="C188" i="34"/>
  <c r="A188" i="34"/>
  <c r="T187" i="34"/>
  <c r="S187" i="34"/>
  <c r="R187" i="34"/>
  <c r="Q187" i="34"/>
  <c r="P187" i="34"/>
  <c r="A187" i="34"/>
  <c r="T186" i="34"/>
  <c r="S186" i="34"/>
  <c r="R186" i="34"/>
  <c r="Q186" i="34"/>
  <c r="P186" i="34"/>
  <c r="T185" i="34"/>
  <c r="S185" i="34"/>
  <c r="R185" i="34"/>
  <c r="Q185" i="34"/>
  <c r="P185" i="34"/>
  <c r="T178" i="34"/>
  <c r="S178" i="34"/>
  <c r="R178" i="34"/>
  <c r="Q178" i="34"/>
  <c r="P178" i="34"/>
  <c r="E178" i="34"/>
  <c r="D178" i="34"/>
  <c r="C178" i="34"/>
  <c r="A178" i="34"/>
  <c r="T177" i="34"/>
  <c r="S177" i="34"/>
  <c r="R177" i="34"/>
  <c r="Q177" i="34"/>
  <c r="P177" i="34"/>
  <c r="U177" i="34" s="1"/>
  <c r="E177" i="34"/>
  <c r="D177" i="34"/>
  <c r="C177" i="34"/>
  <c r="A177" i="34"/>
  <c r="T176" i="34"/>
  <c r="S176" i="34"/>
  <c r="R176" i="34"/>
  <c r="Q176" i="34"/>
  <c r="P176" i="34"/>
  <c r="A176" i="34"/>
  <c r="T175" i="34"/>
  <c r="S175" i="34"/>
  <c r="R175" i="34"/>
  <c r="Q175" i="34"/>
  <c r="P175" i="34"/>
  <c r="T174" i="34"/>
  <c r="S174" i="34"/>
  <c r="R174" i="34"/>
  <c r="Q174" i="34"/>
  <c r="P174" i="34"/>
  <c r="E168" i="34"/>
  <c r="T166" i="34"/>
  <c r="S166" i="34"/>
  <c r="R166" i="34"/>
  <c r="Q166" i="34"/>
  <c r="P166" i="34"/>
  <c r="E166" i="34"/>
  <c r="D166" i="34"/>
  <c r="C166" i="34"/>
  <c r="A166" i="34"/>
  <c r="T165" i="34"/>
  <c r="S165" i="34"/>
  <c r="R165" i="34"/>
  <c r="Q165" i="34"/>
  <c r="P165" i="34"/>
  <c r="E165" i="34"/>
  <c r="D165" i="34"/>
  <c r="C165" i="34"/>
  <c r="A165" i="34"/>
  <c r="T164" i="34"/>
  <c r="S164" i="34"/>
  <c r="R164" i="34"/>
  <c r="Q164" i="34"/>
  <c r="P164" i="34"/>
  <c r="U164" i="34" s="1"/>
  <c r="A164" i="34"/>
  <c r="T163" i="34"/>
  <c r="S163" i="34"/>
  <c r="R163" i="34"/>
  <c r="Q163" i="34"/>
  <c r="P163" i="34"/>
  <c r="T162" i="34"/>
  <c r="S162" i="34"/>
  <c r="R162" i="34"/>
  <c r="Q162" i="34"/>
  <c r="P162" i="34"/>
  <c r="T155" i="34"/>
  <c r="S155" i="34"/>
  <c r="R155" i="34"/>
  <c r="Q155" i="34"/>
  <c r="P155" i="34"/>
  <c r="E155" i="34"/>
  <c r="D155" i="34"/>
  <c r="C155" i="34"/>
  <c r="A155" i="34"/>
  <c r="T154" i="34"/>
  <c r="S154" i="34"/>
  <c r="R154" i="34"/>
  <c r="Q154" i="34"/>
  <c r="U154" i="34" s="1"/>
  <c r="P154" i="34"/>
  <c r="E154" i="34"/>
  <c r="D154" i="34"/>
  <c r="C154" i="34"/>
  <c r="A154" i="34"/>
  <c r="T153" i="34"/>
  <c r="S153" i="34"/>
  <c r="R153" i="34"/>
  <c r="Q153" i="34"/>
  <c r="P153" i="34"/>
  <c r="A153" i="34"/>
  <c r="T152" i="34"/>
  <c r="S152" i="34"/>
  <c r="R152" i="34"/>
  <c r="Q152" i="34"/>
  <c r="P152" i="34"/>
  <c r="U152" i="34" s="1"/>
  <c r="T151" i="34"/>
  <c r="S151" i="34"/>
  <c r="R151" i="34"/>
  <c r="Q151" i="34"/>
  <c r="P151" i="34"/>
  <c r="T144" i="34"/>
  <c r="S144" i="34"/>
  <c r="R144" i="34"/>
  <c r="Q144" i="34"/>
  <c r="P144" i="34"/>
  <c r="E144" i="34"/>
  <c r="D144" i="34"/>
  <c r="C144" i="34"/>
  <c r="A144" i="34"/>
  <c r="T143" i="34"/>
  <c r="S143" i="34"/>
  <c r="R143" i="34"/>
  <c r="Q143" i="34"/>
  <c r="P143" i="34"/>
  <c r="E143" i="34"/>
  <c r="D143" i="34"/>
  <c r="C143" i="34"/>
  <c r="A143" i="34"/>
  <c r="T142" i="34"/>
  <c r="S142" i="34"/>
  <c r="R142" i="34"/>
  <c r="Q142" i="34"/>
  <c r="P142" i="34"/>
  <c r="U142" i="34" s="1"/>
  <c r="A142" i="34"/>
  <c r="T141" i="34"/>
  <c r="S141" i="34"/>
  <c r="R141" i="34"/>
  <c r="Q141" i="34"/>
  <c r="P141" i="34"/>
  <c r="T140" i="34"/>
  <c r="S140" i="34"/>
  <c r="R140" i="34"/>
  <c r="Q140" i="34"/>
  <c r="P140" i="34"/>
  <c r="T133" i="34"/>
  <c r="S133" i="34"/>
  <c r="R133" i="34"/>
  <c r="Q133" i="34"/>
  <c r="P133" i="34"/>
  <c r="E133" i="34"/>
  <c r="D133" i="34"/>
  <c r="C133" i="34"/>
  <c r="A133" i="34"/>
  <c r="T132" i="34"/>
  <c r="S132" i="34"/>
  <c r="R132" i="34"/>
  <c r="Q132" i="34"/>
  <c r="U132" i="34" s="1"/>
  <c r="P132" i="34"/>
  <c r="E132" i="34"/>
  <c r="D132" i="34"/>
  <c r="C132" i="34"/>
  <c r="A132" i="34"/>
  <c r="T131" i="34"/>
  <c r="S131" i="34"/>
  <c r="R131" i="34"/>
  <c r="Q131" i="34"/>
  <c r="P131" i="34"/>
  <c r="A131" i="34"/>
  <c r="T130" i="34"/>
  <c r="S130" i="34"/>
  <c r="R130" i="34"/>
  <c r="Q130" i="34"/>
  <c r="P130" i="34"/>
  <c r="U130" i="34" s="1"/>
  <c r="T129" i="34"/>
  <c r="S129" i="34"/>
  <c r="R129" i="34"/>
  <c r="Q129" i="34"/>
  <c r="P129" i="34"/>
  <c r="T122" i="34"/>
  <c r="S122" i="34"/>
  <c r="R122" i="34"/>
  <c r="Q122" i="34"/>
  <c r="P122" i="34"/>
  <c r="E122" i="34"/>
  <c r="D122" i="34"/>
  <c r="C122" i="34"/>
  <c r="A122" i="34"/>
  <c r="T121" i="34"/>
  <c r="S121" i="34"/>
  <c r="R121" i="34"/>
  <c r="Q121" i="34"/>
  <c r="P121" i="34"/>
  <c r="E121" i="34"/>
  <c r="D121" i="34"/>
  <c r="C121" i="34"/>
  <c r="A121" i="34"/>
  <c r="T120" i="34"/>
  <c r="S120" i="34"/>
  <c r="R120" i="34"/>
  <c r="Q120" i="34"/>
  <c r="P120" i="34"/>
  <c r="U120" i="34" s="1"/>
  <c r="A120" i="34"/>
  <c r="T119" i="34"/>
  <c r="S119" i="34"/>
  <c r="R119" i="34"/>
  <c r="Q119" i="34"/>
  <c r="P119" i="34"/>
  <c r="T118" i="34"/>
  <c r="S118" i="34"/>
  <c r="R118" i="34"/>
  <c r="Q118" i="34"/>
  <c r="P118" i="34"/>
  <c r="T110" i="34"/>
  <c r="S110" i="34"/>
  <c r="R110" i="34"/>
  <c r="Q110" i="34"/>
  <c r="P110" i="34"/>
  <c r="E110" i="34"/>
  <c r="D110" i="34"/>
  <c r="C110" i="34"/>
  <c r="A110" i="34"/>
  <c r="T109" i="34"/>
  <c r="S109" i="34"/>
  <c r="R109" i="34"/>
  <c r="Q109" i="34"/>
  <c r="U109" i="34" s="1"/>
  <c r="P109" i="34"/>
  <c r="E109" i="34"/>
  <c r="D109" i="34"/>
  <c r="C109" i="34"/>
  <c r="A109" i="34"/>
  <c r="T108" i="34"/>
  <c r="S108" i="34"/>
  <c r="R108" i="34"/>
  <c r="Q108" i="34"/>
  <c r="P108" i="34"/>
  <c r="A108" i="34"/>
  <c r="T107" i="34"/>
  <c r="S107" i="34"/>
  <c r="R107" i="34"/>
  <c r="Q107" i="34"/>
  <c r="P107" i="34"/>
  <c r="U107" i="34" s="1"/>
  <c r="T106" i="34"/>
  <c r="S106" i="34"/>
  <c r="R106" i="34"/>
  <c r="Q106" i="34"/>
  <c r="P106" i="34"/>
  <c r="T99" i="34"/>
  <c r="S99" i="34"/>
  <c r="R99" i="34"/>
  <c r="Q99" i="34"/>
  <c r="P99" i="34"/>
  <c r="E99" i="34"/>
  <c r="D99" i="34"/>
  <c r="C99" i="34"/>
  <c r="A99" i="34"/>
  <c r="T98" i="34"/>
  <c r="S98" i="34"/>
  <c r="R98" i="34"/>
  <c r="Q98" i="34"/>
  <c r="P98" i="34"/>
  <c r="E98" i="34"/>
  <c r="D98" i="34"/>
  <c r="C98" i="34"/>
  <c r="A98" i="34"/>
  <c r="T97" i="34"/>
  <c r="S97" i="34"/>
  <c r="R97" i="34"/>
  <c r="Q97" i="34"/>
  <c r="P97" i="34"/>
  <c r="U97" i="34" s="1"/>
  <c r="A97" i="34"/>
  <c r="T96" i="34"/>
  <c r="S96" i="34"/>
  <c r="R96" i="34"/>
  <c r="Q96" i="34"/>
  <c r="P96" i="34"/>
  <c r="T95" i="34"/>
  <c r="S95" i="34"/>
  <c r="R95" i="34"/>
  <c r="Q95" i="34"/>
  <c r="P95" i="34"/>
  <c r="T88" i="34"/>
  <c r="S88" i="34"/>
  <c r="R88" i="34"/>
  <c r="Q88" i="34"/>
  <c r="P88" i="34"/>
  <c r="E88" i="34"/>
  <c r="D88" i="34"/>
  <c r="C88" i="34"/>
  <c r="A88" i="34"/>
  <c r="T87" i="34"/>
  <c r="S87" i="34"/>
  <c r="R87" i="34"/>
  <c r="Q87" i="34"/>
  <c r="U87" i="34" s="1"/>
  <c r="P87" i="34"/>
  <c r="E87" i="34"/>
  <c r="D87" i="34"/>
  <c r="C87" i="34"/>
  <c r="A87" i="34"/>
  <c r="T86" i="34"/>
  <c r="S86" i="34"/>
  <c r="R86" i="34"/>
  <c r="Q86" i="34"/>
  <c r="P86" i="34"/>
  <c r="A86" i="34"/>
  <c r="T85" i="34"/>
  <c r="S85" i="34"/>
  <c r="R85" i="34"/>
  <c r="Q85" i="34"/>
  <c r="P85" i="34"/>
  <c r="U85" i="34" s="1"/>
  <c r="T84" i="34"/>
  <c r="S84" i="34"/>
  <c r="R84" i="34"/>
  <c r="Q84" i="34"/>
  <c r="P84" i="34"/>
  <c r="T77" i="34"/>
  <c r="S77" i="34"/>
  <c r="R77" i="34"/>
  <c r="Q77" i="34"/>
  <c r="P77" i="34"/>
  <c r="E77" i="34"/>
  <c r="D77" i="34"/>
  <c r="C77" i="34"/>
  <c r="A77" i="34"/>
  <c r="T76" i="34"/>
  <c r="S76" i="34"/>
  <c r="R76" i="34"/>
  <c r="Q76" i="34"/>
  <c r="P76" i="34"/>
  <c r="E76" i="34"/>
  <c r="D76" i="34"/>
  <c r="C76" i="34"/>
  <c r="A76" i="34"/>
  <c r="T75" i="34"/>
  <c r="S75" i="34"/>
  <c r="R75" i="34"/>
  <c r="Q75" i="34"/>
  <c r="P75" i="34"/>
  <c r="U75" i="34" s="1"/>
  <c r="A75" i="34"/>
  <c r="T74" i="34"/>
  <c r="S74" i="34"/>
  <c r="R74" i="34"/>
  <c r="Q74" i="34"/>
  <c r="P74" i="34"/>
  <c r="T73" i="34"/>
  <c r="S73" i="34"/>
  <c r="R73" i="34"/>
  <c r="Q73" i="34"/>
  <c r="P73" i="34"/>
  <c r="T66" i="34"/>
  <c r="S66" i="34"/>
  <c r="R66" i="34"/>
  <c r="Q66" i="34"/>
  <c r="P66" i="34"/>
  <c r="E66" i="34"/>
  <c r="D66" i="34"/>
  <c r="C66" i="34"/>
  <c r="A66" i="34"/>
  <c r="T65" i="34"/>
  <c r="S65" i="34"/>
  <c r="R65" i="34"/>
  <c r="Q65" i="34"/>
  <c r="U65" i="34" s="1"/>
  <c r="P65" i="34"/>
  <c r="E65" i="34"/>
  <c r="D65" i="34"/>
  <c r="C65" i="34"/>
  <c r="A65" i="34"/>
  <c r="T64" i="34"/>
  <c r="S64" i="34"/>
  <c r="R64" i="34"/>
  <c r="Q64" i="34"/>
  <c r="P64" i="34"/>
  <c r="A64" i="34"/>
  <c r="T63" i="34"/>
  <c r="S63" i="34"/>
  <c r="R63" i="34"/>
  <c r="Q63" i="34"/>
  <c r="P63" i="34"/>
  <c r="U63" i="34" s="1"/>
  <c r="T62" i="34"/>
  <c r="S62" i="34"/>
  <c r="R62" i="34"/>
  <c r="Q62" i="34"/>
  <c r="P62" i="34"/>
  <c r="T55" i="34"/>
  <c r="S55" i="34"/>
  <c r="R55" i="34"/>
  <c r="Q55" i="34"/>
  <c r="P55" i="34"/>
  <c r="E55" i="34"/>
  <c r="D55" i="34"/>
  <c r="C55" i="34"/>
  <c r="A55" i="34"/>
  <c r="T54" i="34"/>
  <c r="S54" i="34"/>
  <c r="R54" i="34"/>
  <c r="Q54" i="34"/>
  <c r="P54" i="34"/>
  <c r="E54" i="34"/>
  <c r="D54" i="34"/>
  <c r="C54" i="34"/>
  <c r="A54" i="34"/>
  <c r="T53" i="34"/>
  <c r="S53" i="34"/>
  <c r="R53" i="34"/>
  <c r="Q53" i="34"/>
  <c r="P53" i="34"/>
  <c r="U53" i="34" s="1"/>
  <c r="A53" i="34"/>
  <c r="T52" i="34"/>
  <c r="S52" i="34"/>
  <c r="R52" i="34"/>
  <c r="Q52" i="34"/>
  <c r="P52" i="34"/>
  <c r="T51" i="34"/>
  <c r="S51" i="34"/>
  <c r="R51" i="34"/>
  <c r="Q51" i="34"/>
  <c r="P51" i="34"/>
  <c r="T45" i="34"/>
  <c r="S45" i="34"/>
  <c r="R45" i="34"/>
  <c r="Q45" i="34"/>
  <c r="P45" i="34"/>
  <c r="E45" i="34"/>
  <c r="D45" i="34"/>
  <c r="C45" i="34"/>
  <c r="A45" i="34"/>
  <c r="T44" i="34"/>
  <c r="S44" i="34"/>
  <c r="R44" i="34"/>
  <c r="Q44" i="34"/>
  <c r="U44" i="34" s="1"/>
  <c r="P44" i="34"/>
  <c r="E44" i="34"/>
  <c r="D44" i="34"/>
  <c r="C44" i="34"/>
  <c r="A44" i="34"/>
  <c r="T43" i="34"/>
  <c r="S43" i="34"/>
  <c r="R43" i="34"/>
  <c r="Q43" i="34"/>
  <c r="P43" i="34"/>
  <c r="A43" i="34"/>
  <c r="T42" i="34"/>
  <c r="S42" i="34"/>
  <c r="R42" i="34"/>
  <c r="Q42" i="34"/>
  <c r="P42" i="34"/>
  <c r="U42" i="34" s="1"/>
  <c r="T41" i="34"/>
  <c r="S41" i="34"/>
  <c r="R41" i="34"/>
  <c r="Q41" i="34"/>
  <c r="P41" i="34"/>
  <c r="T34" i="34"/>
  <c r="S34" i="34"/>
  <c r="R34" i="34"/>
  <c r="Q34" i="34"/>
  <c r="P34" i="34"/>
  <c r="E34" i="34"/>
  <c r="D34" i="34"/>
  <c r="C34" i="34"/>
  <c r="A34" i="34"/>
  <c r="T33" i="34"/>
  <c r="S33" i="34"/>
  <c r="R33" i="34"/>
  <c r="Q33" i="34"/>
  <c r="P33" i="34"/>
  <c r="E33" i="34"/>
  <c r="D33" i="34"/>
  <c r="C33" i="34"/>
  <c r="A33" i="34"/>
  <c r="T32" i="34"/>
  <c r="S32" i="34"/>
  <c r="R32" i="34"/>
  <c r="Q32" i="34"/>
  <c r="P32" i="34"/>
  <c r="U32" i="34" s="1"/>
  <c r="A32" i="34"/>
  <c r="T31" i="34"/>
  <c r="S31" i="34"/>
  <c r="R31" i="34"/>
  <c r="Q31" i="34"/>
  <c r="P31" i="34"/>
  <c r="T30" i="34"/>
  <c r="S30" i="34"/>
  <c r="R30" i="34"/>
  <c r="Q30" i="34"/>
  <c r="P30" i="34"/>
  <c r="T23" i="34"/>
  <c r="S23" i="34"/>
  <c r="R23" i="34"/>
  <c r="Q23" i="34"/>
  <c r="P23" i="34"/>
  <c r="E23" i="34"/>
  <c r="D23" i="34"/>
  <c r="C23" i="34"/>
  <c r="A23" i="34"/>
  <c r="T22" i="34"/>
  <c r="S22" i="34"/>
  <c r="R22" i="34"/>
  <c r="Q22" i="34"/>
  <c r="U22" i="34" s="1"/>
  <c r="P22" i="34"/>
  <c r="E22" i="34"/>
  <c r="D22" i="34"/>
  <c r="C22" i="34"/>
  <c r="A22" i="34"/>
  <c r="T21" i="34"/>
  <c r="S21" i="34"/>
  <c r="R21" i="34"/>
  <c r="Q21" i="34"/>
  <c r="P21" i="34"/>
  <c r="A21" i="34"/>
  <c r="T20" i="34"/>
  <c r="S20" i="34"/>
  <c r="R20" i="34"/>
  <c r="Q20" i="34"/>
  <c r="P20" i="34"/>
  <c r="U20" i="34" s="1"/>
  <c r="T19" i="34"/>
  <c r="S19" i="34"/>
  <c r="R19" i="34"/>
  <c r="Q19" i="34"/>
  <c r="P19" i="34"/>
  <c r="T12" i="34"/>
  <c r="S12" i="34"/>
  <c r="R12" i="34"/>
  <c r="Q12" i="34"/>
  <c r="P12" i="34"/>
  <c r="E12" i="34"/>
  <c r="D12" i="34"/>
  <c r="C12" i="34"/>
  <c r="A12" i="34"/>
  <c r="T11" i="34"/>
  <c r="S11" i="34"/>
  <c r="R11" i="34"/>
  <c r="Q11" i="34"/>
  <c r="P11" i="34"/>
  <c r="E11" i="34"/>
  <c r="D11" i="34"/>
  <c r="C11" i="34"/>
  <c r="A11" i="34"/>
  <c r="T10" i="34"/>
  <c r="S10" i="34"/>
  <c r="R10" i="34"/>
  <c r="Q10" i="34"/>
  <c r="P10" i="34"/>
  <c r="U10" i="34" s="1"/>
  <c r="A10" i="34"/>
  <c r="T9" i="34"/>
  <c r="S9" i="34"/>
  <c r="R9" i="34"/>
  <c r="Q9" i="34"/>
  <c r="P9" i="34"/>
  <c r="T8" i="34"/>
  <c r="S8" i="34"/>
  <c r="R8" i="34"/>
  <c r="Q8" i="34"/>
  <c r="P8" i="34"/>
  <c r="Q22" i="33"/>
  <c r="O22" i="33"/>
  <c r="A22" i="33" s="1"/>
  <c r="M22" i="33"/>
  <c r="Q21" i="33"/>
  <c r="O21" i="33"/>
  <c r="A21" i="33" s="1"/>
  <c r="M21" i="33"/>
  <c r="Q20" i="33"/>
  <c r="O20" i="33"/>
  <c r="A20" i="33" s="1"/>
  <c r="M20" i="33"/>
  <c r="Q18" i="33"/>
  <c r="O18" i="33"/>
  <c r="A18" i="33" s="1"/>
  <c r="M18" i="33"/>
  <c r="Q14" i="33"/>
  <c r="O14" i="33"/>
  <c r="A14" i="33" s="1"/>
  <c r="M14" i="33"/>
  <c r="Q13" i="33"/>
  <c r="O13" i="33"/>
  <c r="A13" i="33" s="1"/>
  <c r="M13" i="33"/>
  <c r="Q11" i="33"/>
  <c r="O11" i="33"/>
  <c r="A11" i="33" s="1"/>
  <c r="M11" i="33"/>
  <c r="Q10" i="33"/>
  <c r="O10" i="33"/>
  <c r="A10" i="33" s="1"/>
  <c r="M10" i="33"/>
  <c r="J76" i="32"/>
  <c r="J75" i="32"/>
  <c r="J74" i="32"/>
  <c r="J73" i="32"/>
  <c r="D73" i="32"/>
  <c r="D74" i="32" s="1"/>
  <c r="D75" i="32" s="1"/>
  <c r="D76" i="32" s="1"/>
  <c r="D77" i="32" s="1"/>
  <c r="J70" i="32"/>
  <c r="J67" i="32"/>
  <c r="J66" i="32"/>
  <c r="J65" i="32"/>
  <c r="J64" i="32"/>
  <c r="D64" i="32"/>
  <c r="D65" i="32" s="1"/>
  <c r="D66" i="32" s="1"/>
  <c r="D67" i="32" s="1"/>
  <c r="D68" i="32" s="1"/>
  <c r="J61" i="32"/>
  <c r="J58" i="32"/>
  <c r="J57" i="32"/>
  <c r="J56" i="32"/>
  <c r="J55" i="32"/>
  <c r="D55" i="32"/>
  <c r="D56" i="32" s="1"/>
  <c r="D57" i="32" s="1"/>
  <c r="D58" i="32" s="1"/>
  <c r="D59" i="32" s="1"/>
  <c r="J52" i="32"/>
  <c r="J49" i="32"/>
  <c r="J48" i="32"/>
  <c r="J47" i="32"/>
  <c r="J46" i="32"/>
  <c r="D46" i="32"/>
  <c r="D47" i="32" s="1"/>
  <c r="D48" i="32" s="1"/>
  <c r="D49" i="32" s="1"/>
  <c r="D50" i="32" s="1"/>
  <c r="J39" i="32"/>
  <c r="J38" i="32"/>
  <c r="J37" i="32"/>
  <c r="J36" i="32"/>
  <c r="D36" i="32"/>
  <c r="D37" i="32" s="1"/>
  <c r="D38" i="32" s="1"/>
  <c r="D39" i="32" s="1"/>
  <c r="D40" i="32" s="1"/>
  <c r="J33" i="32"/>
  <c r="J30" i="32"/>
  <c r="J29" i="32"/>
  <c r="J28" i="32"/>
  <c r="J27" i="32"/>
  <c r="D27" i="32"/>
  <c r="D28" i="32" s="1"/>
  <c r="D29" i="32" s="1"/>
  <c r="D30" i="32" s="1"/>
  <c r="D31" i="32" s="1"/>
  <c r="J24" i="32"/>
  <c r="D18" i="32"/>
  <c r="D19" i="32" s="1"/>
  <c r="D20" i="32" s="1"/>
  <c r="D21" i="32" s="1"/>
  <c r="D22" i="32" s="1"/>
  <c r="J15" i="32"/>
  <c r="J13" i="32"/>
  <c r="J12" i="32"/>
  <c r="J11" i="32"/>
  <c r="J10" i="32"/>
  <c r="J9" i="32"/>
  <c r="D9" i="32"/>
  <c r="D10" i="32" s="1"/>
  <c r="D11" i="32" s="1"/>
  <c r="D12" i="32" s="1"/>
  <c r="D13" i="32" s="1"/>
  <c r="J6" i="32"/>
  <c r="CL122" i="14"/>
  <c r="CF122" i="14"/>
  <c r="CE122" i="14"/>
  <c r="AG122" i="14"/>
  <c r="CV121" i="14"/>
  <c r="CZ121" i="14" s="1"/>
  <c r="DA121" i="14" s="1"/>
  <c r="CL120" i="14"/>
  <c r="CI120" i="14"/>
  <c r="CH120" i="14"/>
  <c r="AG120" i="14"/>
  <c r="CV119" i="14"/>
  <c r="CZ119" i="14" s="1"/>
  <c r="DA119" i="14" s="1"/>
  <c r="CV118" i="14"/>
  <c r="CZ118" i="14" s="1"/>
  <c r="DA118" i="14" s="1"/>
  <c r="BT118" i="14"/>
  <c r="BS118" i="14"/>
  <c r="BR118" i="14"/>
  <c r="BQ118" i="14"/>
  <c r="BP118" i="14"/>
  <c r="BN118" i="14"/>
  <c r="BM118" i="14"/>
  <c r="BL118" i="14"/>
  <c r="BK118" i="14"/>
  <c r="BJ118" i="14"/>
  <c r="BV118" i="14" s="1"/>
  <c r="BH118" i="14"/>
  <c r="BG118" i="14"/>
  <c r="BF118" i="14"/>
  <c r="BE118" i="14"/>
  <c r="BD118" i="14"/>
  <c r="BB118" i="14"/>
  <c r="BA118" i="14"/>
  <c r="AZ118" i="14"/>
  <c r="AY118" i="14"/>
  <c r="AX118" i="14"/>
  <c r="AW118" i="14"/>
  <c r="AV118" i="14"/>
  <c r="AJ118" i="14"/>
  <c r="AI118" i="14"/>
  <c r="A120" i="14" s="1"/>
  <c r="CS117" i="14"/>
  <c r="CR117" i="14"/>
  <c r="CO117" i="14"/>
  <c r="BT117" i="14"/>
  <c r="BS117" i="14"/>
  <c r="BR117" i="14"/>
  <c r="BQ117" i="14"/>
  <c r="BP117" i="14"/>
  <c r="BN117" i="14"/>
  <c r="BM117" i="14"/>
  <c r="BL117" i="14"/>
  <c r="BK117" i="14"/>
  <c r="BJ117" i="14"/>
  <c r="BH117" i="14"/>
  <c r="BG117" i="14"/>
  <c r="BF117" i="14"/>
  <c r="BE117" i="14"/>
  <c r="BD117" i="14"/>
  <c r="BB117" i="14"/>
  <c r="BA117" i="14"/>
  <c r="AZ117" i="14"/>
  <c r="AY117" i="14"/>
  <c r="AX117" i="14"/>
  <c r="AW117" i="14"/>
  <c r="AV117" i="14"/>
  <c r="BX117" i="14" s="1"/>
  <c r="AJ117" i="14"/>
  <c r="AG117" i="14"/>
  <c r="AE117" i="14"/>
  <c r="A117" i="14"/>
  <c r="CZ116" i="14"/>
  <c r="DA116" i="14" s="1"/>
  <c r="CV116" i="14"/>
  <c r="CW116" i="14" s="1"/>
  <c r="DC116" i="14" s="1"/>
  <c r="BT116" i="14"/>
  <c r="BS116" i="14"/>
  <c r="BR116" i="14"/>
  <c r="BQ116" i="14"/>
  <c r="BP116" i="14"/>
  <c r="BN116" i="14"/>
  <c r="BM116" i="14"/>
  <c r="BL116" i="14"/>
  <c r="BK116" i="14"/>
  <c r="BJ116" i="14"/>
  <c r="BH116" i="14"/>
  <c r="BG116" i="14"/>
  <c r="BF116" i="14"/>
  <c r="BE116" i="14"/>
  <c r="BD116" i="14"/>
  <c r="BB116" i="14"/>
  <c r="BA116" i="14"/>
  <c r="AZ116" i="14"/>
  <c r="AY116" i="14"/>
  <c r="AX116" i="14"/>
  <c r="AW116" i="14"/>
  <c r="AV116" i="14"/>
  <c r="BX116" i="14" s="1"/>
  <c r="AJ116" i="14"/>
  <c r="BT115" i="14"/>
  <c r="BS115" i="14"/>
  <c r="BR115" i="14"/>
  <c r="BQ115" i="14"/>
  <c r="BP115" i="14"/>
  <c r="BN115" i="14"/>
  <c r="BM115" i="14"/>
  <c r="BL115" i="14"/>
  <c r="BK115" i="14"/>
  <c r="BJ115" i="14"/>
  <c r="BH115" i="14"/>
  <c r="BG115" i="14"/>
  <c r="BF115" i="14"/>
  <c r="BE115" i="14"/>
  <c r="BD115" i="14"/>
  <c r="BB115" i="14"/>
  <c r="BA115" i="14"/>
  <c r="AZ115" i="14"/>
  <c r="AY115" i="14"/>
  <c r="AX115" i="14"/>
  <c r="AW115" i="14"/>
  <c r="AV115" i="14"/>
  <c r="AJ115" i="14"/>
  <c r="AE115" i="14"/>
  <c r="BT114" i="14"/>
  <c r="BS114" i="14"/>
  <c r="BR114" i="14"/>
  <c r="BQ114" i="14"/>
  <c r="BP114" i="14"/>
  <c r="BN114" i="14"/>
  <c r="BM114" i="14"/>
  <c r="BL114" i="14"/>
  <c r="BK114" i="14"/>
  <c r="BJ114" i="14"/>
  <c r="BH114" i="14"/>
  <c r="BG114" i="14"/>
  <c r="BF114" i="14"/>
  <c r="BE114" i="14"/>
  <c r="BD114" i="14"/>
  <c r="BB114" i="14"/>
  <c r="BA114" i="14"/>
  <c r="AZ114" i="14"/>
  <c r="AY114" i="14"/>
  <c r="AX114" i="14"/>
  <c r="AW114" i="14"/>
  <c r="CS116" i="14" s="1"/>
  <c r="AV114" i="14"/>
  <c r="AJ114" i="14"/>
  <c r="AI114" i="14"/>
  <c r="BT113" i="14"/>
  <c r="BS113" i="14"/>
  <c r="BR113" i="14"/>
  <c r="BQ113" i="14"/>
  <c r="BP113" i="14"/>
  <c r="BN113" i="14"/>
  <c r="BM113" i="14"/>
  <c r="BL113" i="14"/>
  <c r="BK113" i="14"/>
  <c r="BJ113" i="14"/>
  <c r="BH113" i="14"/>
  <c r="BG113" i="14"/>
  <c r="BF113" i="14"/>
  <c r="BE113" i="14"/>
  <c r="BD113" i="14"/>
  <c r="BB113" i="14"/>
  <c r="BA113" i="14"/>
  <c r="AZ113" i="14"/>
  <c r="AY113" i="14"/>
  <c r="AX113" i="14"/>
  <c r="AW113" i="14"/>
  <c r="BY113" i="14" s="1"/>
  <c r="AV113" i="14"/>
  <c r="AJ113" i="14"/>
  <c r="AI113" i="14"/>
  <c r="AE113" i="14"/>
  <c r="V113" i="14"/>
  <c r="S113" i="14"/>
  <c r="P113" i="14"/>
  <c r="M113" i="14"/>
  <c r="J113" i="14"/>
  <c r="H113" i="14"/>
  <c r="G113" i="14"/>
  <c r="BT112" i="14"/>
  <c r="BS112" i="14"/>
  <c r="BR112" i="14"/>
  <c r="BQ112" i="14"/>
  <c r="BP112" i="14"/>
  <c r="BN112" i="14"/>
  <c r="BM112" i="14"/>
  <c r="BL112" i="14"/>
  <c r="BK112" i="14"/>
  <c r="BJ112" i="14"/>
  <c r="BH112" i="14"/>
  <c r="BG112" i="14"/>
  <c r="BF112" i="14"/>
  <c r="BE112" i="14"/>
  <c r="BD112" i="14"/>
  <c r="BB112" i="14"/>
  <c r="BA112" i="14"/>
  <c r="AZ112" i="14"/>
  <c r="AY112" i="14"/>
  <c r="AX112" i="14"/>
  <c r="AW112" i="14"/>
  <c r="AV112" i="14"/>
  <c r="AJ112" i="14"/>
  <c r="AI112" i="14"/>
  <c r="AG112" i="14"/>
  <c r="CV111" i="14"/>
  <c r="BT111" i="14"/>
  <c r="BS111" i="14"/>
  <c r="BR111" i="14"/>
  <c r="BQ111" i="14"/>
  <c r="BP111" i="14"/>
  <c r="BN111" i="14"/>
  <c r="BM111" i="14"/>
  <c r="BL111" i="14"/>
  <c r="BK111" i="14"/>
  <c r="BJ111" i="14"/>
  <c r="BV111" i="14" s="1"/>
  <c r="BH111" i="14"/>
  <c r="BG111" i="14"/>
  <c r="BF111" i="14"/>
  <c r="BE111" i="14"/>
  <c r="BD111" i="14"/>
  <c r="BB111" i="14"/>
  <c r="BA111" i="14"/>
  <c r="AZ111" i="14"/>
  <c r="AY111" i="14"/>
  <c r="AX111" i="14"/>
  <c r="AW111" i="14"/>
  <c r="AV111" i="14"/>
  <c r="CI117" i="14" s="1"/>
  <c r="AJ111" i="14"/>
  <c r="AI111" i="14"/>
  <c r="P111" i="14"/>
  <c r="H111" i="14"/>
  <c r="G111" i="14"/>
  <c r="BT110" i="14"/>
  <c r="BS110" i="14"/>
  <c r="BR110" i="14"/>
  <c r="BQ110" i="14"/>
  <c r="BP110" i="14"/>
  <c r="BN110" i="14"/>
  <c r="BM110" i="14"/>
  <c r="BL110" i="14"/>
  <c r="BK110" i="14"/>
  <c r="BJ110" i="14"/>
  <c r="BH110" i="14"/>
  <c r="BG110" i="14"/>
  <c r="BF110" i="14"/>
  <c r="BE110" i="14"/>
  <c r="BD110" i="14"/>
  <c r="BB110" i="14"/>
  <c r="BA110" i="14"/>
  <c r="AZ110" i="14"/>
  <c r="AY110" i="14"/>
  <c r="AX110" i="14"/>
  <c r="AW110" i="14"/>
  <c r="AV110" i="14"/>
  <c r="BX110" i="14" s="1"/>
  <c r="AJ110" i="14"/>
  <c r="AI110" i="14"/>
  <c r="AG110" i="14"/>
  <c r="CV109" i="14"/>
  <c r="CZ109" i="14" s="1"/>
  <c r="BZ109" i="14"/>
  <c r="BT109" i="14"/>
  <c r="BS109" i="14"/>
  <c r="BR109" i="14"/>
  <c r="BQ109" i="14"/>
  <c r="BP109" i="14"/>
  <c r="BN109" i="14"/>
  <c r="BM109" i="14"/>
  <c r="BL109" i="14"/>
  <c r="BK109" i="14"/>
  <c r="BJ109" i="14"/>
  <c r="BH109" i="14"/>
  <c r="BG109" i="14"/>
  <c r="BF109" i="14"/>
  <c r="BE109" i="14"/>
  <c r="BD109" i="14"/>
  <c r="BB109" i="14"/>
  <c r="BA109" i="14"/>
  <c r="AZ109" i="14"/>
  <c r="AY109" i="14"/>
  <c r="AX109" i="14"/>
  <c r="AW109" i="14"/>
  <c r="AV109" i="14"/>
  <c r="BX109" i="14" s="1"/>
  <c r="AJ109" i="14"/>
  <c r="AI109" i="14"/>
  <c r="A115" i="14" s="1"/>
  <c r="BT108" i="14"/>
  <c r="BS108" i="14"/>
  <c r="BR108" i="14"/>
  <c r="BQ108" i="14"/>
  <c r="BP108" i="14"/>
  <c r="BN108" i="14"/>
  <c r="BM108" i="14"/>
  <c r="BL108" i="14"/>
  <c r="BK108" i="14"/>
  <c r="BJ108" i="14"/>
  <c r="BH108" i="14"/>
  <c r="BG108" i="14"/>
  <c r="BF108" i="14"/>
  <c r="BE108" i="14"/>
  <c r="BD108" i="14"/>
  <c r="BB108" i="14"/>
  <c r="BA108" i="14"/>
  <c r="AZ108" i="14"/>
  <c r="AY108" i="14"/>
  <c r="AX108" i="14"/>
  <c r="AW108" i="14"/>
  <c r="AV108" i="14"/>
  <c r="BX108" i="14" s="1"/>
  <c r="AJ108" i="14"/>
  <c r="AI108" i="14"/>
  <c r="AG108" i="14"/>
  <c r="AE108" i="14"/>
  <c r="A108" i="14"/>
  <c r="CZ107" i="14"/>
  <c r="CV107" i="14"/>
  <c r="BT107" i="14"/>
  <c r="BS107" i="14"/>
  <c r="BR107" i="14"/>
  <c r="BQ107" i="14"/>
  <c r="BP107" i="14"/>
  <c r="BN107" i="14"/>
  <c r="BM107" i="14"/>
  <c r="BL107" i="14"/>
  <c r="BK107" i="14"/>
  <c r="BV107" i="14" s="1"/>
  <c r="BJ107" i="14"/>
  <c r="BH107" i="14"/>
  <c r="BG107" i="14"/>
  <c r="BF107" i="14"/>
  <c r="BE107" i="14"/>
  <c r="BD107" i="14"/>
  <c r="BB107" i="14"/>
  <c r="BA107" i="14"/>
  <c r="AZ107" i="14"/>
  <c r="AY107" i="14"/>
  <c r="AX107" i="14"/>
  <c r="AW107" i="14"/>
  <c r="AV107" i="14"/>
  <c r="AJ107" i="14"/>
  <c r="AI107" i="14"/>
  <c r="A110" i="14" s="1"/>
  <c r="CS106" i="14"/>
  <c r="BT106" i="14"/>
  <c r="BS106" i="14"/>
  <c r="BR106" i="14"/>
  <c r="BQ106" i="14"/>
  <c r="BP106" i="14"/>
  <c r="BN106" i="14"/>
  <c r="BM106" i="14"/>
  <c r="BL106" i="14"/>
  <c r="BV106" i="14" s="1"/>
  <c r="BK106" i="14"/>
  <c r="BJ106" i="14"/>
  <c r="BH106" i="14"/>
  <c r="BG106" i="14"/>
  <c r="BF106" i="14"/>
  <c r="BE106" i="14"/>
  <c r="BD106" i="14"/>
  <c r="BB106" i="14"/>
  <c r="BA106" i="14"/>
  <c r="AZ106" i="14"/>
  <c r="AY106" i="14"/>
  <c r="AX106" i="14"/>
  <c r="AW106" i="14"/>
  <c r="AV106" i="14"/>
  <c r="AJ106" i="14"/>
  <c r="AG106" i="14"/>
  <c r="AE106" i="14"/>
  <c r="A106" i="14"/>
  <c r="CV105" i="14"/>
  <c r="CZ105" i="14" s="1"/>
  <c r="CT105" i="14"/>
  <c r="BT105" i="14"/>
  <c r="BS105" i="14"/>
  <c r="BR105" i="14"/>
  <c r="BQ105" i="14"/>
  <c r="BP105" i="14"/>
  <c r="BN105" i="14"/>
  <c r="BM105" i="14"/>
  <c r="BL105" i="14"/>
  <c r="BK105" i="14"/>
  <c r="BJ105" i="14"/>
  <c r="BH105" i="14"/>
  <c r="BG105" i="14"/>
  <c r="BF105" i="14"/>
  <c r="BE105" i="14"/>
  <c r="BD105" i="14"/>
  <c r="BB105" i="14"/>
  <c r="BA105" i="14"/>
  <c r="AZ105" i="14"/>
  <c r="AY105" i="14"/>
  <c r="AX105" i="14"/>
  <c r="AW105" i="14"/>
  <c r="CR105" i="14" s="1"/>
  <c r="AV105" i="14"/>
  <c r="AJ105" i="14"/>
  <c r="AI105" i="14"/>
  <c r="BT104" i="14"/>
  <c r="BS104" i="14"/>
  <c r="BR104" i="14"/>
  <c r="BQ104" i="14"/>
  <c r="BP104" i="14"/>
  <c r="BN104" i="14"/>
  <c r="BM104" i="14"/>
  <c r="BL104" i="14"/>
  <c r="BK104" i="14"/>
  <c r="BJ104" i="14"/>
  <c r="BH104" i="14"/>
  <c r="BG104" i="14"/>
  <c r="BF104" i="14"/>
  <c r="BE104" i="14"/>
  <c r="BD104" i="14"/>
  <c r="BB104" i="14"/>
  <c r="BA104" i="14"/>
  <c r="AZ104" i="14"/>
  <c r="AY104" i="14"/>
  <c r="AX104" i="14"/>
  <c r="AW104" i="14"/>
  <c r="AV104" i="14"/>
  <c r="AJ104" i="14"/>
  <c r="AI104" i="14"/>
  <c r="AG104" i="14"/>
  <c r="AE104" i="14"/>
  <c r="CV103" i="14"/>
  <c r="CR103" i="14"/>
  <c r="BT103" i="14"/>
  <c r="BS103" i="14"/>
  <c r="BR103" i="14"/>
  <c r="BQ103" i="14"/>
  <c r="BP103" i="14"/>
  <c r="BN103" i="14"/>
  <c r="BM103" i="14"/>
  <c r="BL103" i="14"/>
  <c r="BK103" i="14"/>
  <c r="BJ103" i="14"/>
  <c r="BH103" i="14"/>
  <c r="BG103" i="14"/>
  <c r="BF103" i="14"/>
  <c r="BE103" i="14"/>
  <c r="BD103" i="14"/>
  <c r="BB103" i="14"/>
  <c r="BA103" i="14"/>
  <c r="AZ103" i="14"/>
  <c r="AY103" i="14"/>
  <c r="AX103" i="14"/>
  <c r="AW103" i="14"/>
  <c r="AV103" i="14"/>
  <c r="AJ103" i="14"/>
  <c r="BT102" i="14"/>
  <c r="BS102" i="14"/>
  <c r="BR102" i="14"/>
  <c r="BQ102" i="14"/>
  <c r="BP102" i="14"/>
  <c r="BN102" i="14"/>
  <c r="BM102" i="14"/>
  <c r="BL102" i="14"/>
  <c r="BK102" i="14"/>
  <c r="BJ102" i="14"/>
  <c r="BH102" i="14"/>
  <c r="BG102" i="14"/>
  <c r="BF102" i="14"/>
  <c r="BE102" i="14"/>
  <c r="BD102" i="14"/>
  <c r="BB102" i="14"/>
  <c r="BA102" i="14"/>
  <c r="AZ102" i="14"/>
  <c r="AY102" i="14"/>
  <c r="AX102" i="14"/>
  <c r="AW102" i="14"/>
  <c r="CR106" i="14" s="1"/>
  <c r="AV102" i="14"/>
  <c r="AJ102" i="14"/>
  <c r="AI102" i="14"/>
  <c r="AG102" i="14"/>
  <c r="AE102" i="14"/>
  <c r="A102" i="14"/>
  <c r="CZ101" i="14"/>
  <c r="CW101" i="14"/>
  <c r="DC101" i="14" s="1"/>
  <c r="CV101" i="14"/>
  <c r="CW109" i="14" s="1"/>
  <c r="DC109" i="14" s="1"/>
  <c r="CP101" i="14"/>
  <c r="BT101" i="14"/>
  <c r="BS101" i="14"/>
  <c r="BR101" i="14"/>
  <c r="BQ101" i="14"/>
  <c r="BP101" i="14"/>
  <c r="BN101" i="14"/>
  <c r="BM101" i="14"/>
  <c r="BL101" i="14"/>
  <c r="BV101" i="14" s="1"/>
  <c r="BK101" i="14"/>
  <c r="BJ101" i="14"/>
  <c r="BH101" i="14"/>
  <c r="BG101" i="14"/>
  <c r="BF101" i="14"/>
  <c r="BE101" i="14"/>
  <c r="BD101" i="14"/>
  <c r="BB101" i="14"/>
  <c r="BA101" i="14"/>
  <c r="AZ101" i="14"/>
  <c r="AY101" i="14"/>
  <c r="AX101" i="14"/>
  <c r="AW101" i="14"/>
  <c r="CH110" i="14" s="1"/>
  <c r="AV101" i="14"/>
  <c r="AJ101" i="14"/>
  <c r="AI101" i="14"/>
  <c r="BT100" i="14"/>
  <c r="BS100" i="14"/>
  <c r="BR100" i="14"/>
  <c r="BQ100" i="14"/>
  <c r="BP100" i="14"/>
  <c r="BN100" i="14"/>
  <c r="BM100" i="14"/>
  <c r="BL100" i="14"/>
  <c r="BK100" i="14"/>
  <c r="BJ100" i="14"/>
  <c r="BH100" i="14"/>
  <c r="BG100" i="14"/>
  <c r="BF100" i="14"/>
  <c r="BE100" i="14"/>
  <c r="BD100" i="14"/>
  <c r="BB100" i="14"/>
  <c r="BA100" i="14"/>
  <c r="AZ100" i="14"/>
  <c r="AY100" i="14"/>
  <c r="AX100" i="14"/>
  <c r="AW100" i="14"/>
  <c r="CD106" i="14" s="1"/>
  <c r="AV100" i="14"/>
  <c r="AJ100" i="14"/>
  <c r="BT99" i="14"/>
  <c r="BS99" i="14"/>
  <c r="BR99" i="14"/>
  <c r="BQ99" i="14"/>
  <c r="BP99" i="14"/>
  <c r="BN99" i="14"/>
  <c r="BM99" i="14"/>
  <c r="BL99" i="14"/>
  <c r="BK99" i="14"/>
  <c r="BJ99" i="14"/>
  <c r="BV99" i="14" s="1"/>
  <c r="BH99" i="14"/>
  <c r="BG99" i="14"/>
  <c r="BF99" i="14"/>
  <c r="BE99" i="14"/>
  <c r="BD99" i="14"/>
  <c r="BB99" i="14"/>
  <c r="BA99" i="14"/>
  <c r="AZ99" i="14"/>
  <c r="AY99" i="14"/>
  <c r="AX99" i="14"/>
  <c r="AW99" i="14"/>
  <c r="AV99" i="14"/>
  <c r="BX99" i="14" s="1"/>
  <c r="AJ99" i="14"/>
  <c r="AI99" i="14"/>
  <c r="G99" i="14"/>
  <c r="BT98" i="14"/>
  <c r="BS98" i="14"/>
  <c r="BR98" i="14"/>
  <c r="BQ98" i="14"/>
  <c r="BP98" i="14"/>
  <c r="BW98" i="14" s="1"/>
  <c r="BN98" i="14"/>
  <c r="BM98" i="14"/>
  <c r="BL98" i="14"/>
  <c r="BK98" i="14"/>
  <c r="BJ98" i="14"/>
  <c r="BH98" i="14"/>
  <c r="BG98" i="14"/>
  <c r="BF98" i="14"/>
  <c r="BE98" i="14"/>
  <c r="BD98" i="14"/>
  <c r="BB98" i="14"/>
  <c r="BA98" i="14"/>
  <c r="AZ98" i="14"/>
  <c r="AY98" i="14"/>
  <c r="AX98" i="14"/>
  <c r="AW98" i="14"/>
  <c r="CI104" i="14" s="1"/>
  <c r="AV98" i="14"/>
  <c r="AJ98" i="14"/>
  <c r="AI98" i="14"/>
  <c r="V98" i="14"/>
  <c r="S98" i="14"/>
  <c r="P98" i="14"/>
  <c r="M98" i="14"/>
  <c r="J98" i="14"/>
  <c r="H98" i="14"/>
  <c r="G98" i="14"/>
  <c r="BT97" i="14"/>
  <c r="BS97" i="14"/>
  <c r="BR97" i="14"/>
  <c r="BQ97" i="14"/>
  <c r="BP97" i="14"/>
  <c r="BN97" i="14"/>
  <c r="BM97" i="14"/>
  <c r="BL97" i="14"/>
  <c r="BK97" i="14"/>
  <c r="BJ97" i="14"/>
  <c r="BH97" i="14"/>
  <c r="BG97" i="14"/>
  <c r="BF97" i="14"/>
  <c r="BE97" i="14"/>
  <c r="BD97" i="14"/>
  <c r="BB97" i="14"/>
  <c r="BA97" i="14"/>
  <c r="AZ97" i="14"/>
  <c r="AY97" i="14"/>
  <c r="AX97" i="14"/>
  <c r="AW97" i="14"/>
  <c r="CR101" i="14" s="1"/>
  <c r="AV97" i="14"/>
  <c r="AJ97" i="14"/>
  <c r="AI97" i="14"/>
  <c r="A104" i="14" s="1"/>
  <c r="AG97" i="14"/>
  <c r="AE97" i="14"/>
  <c r="CZ96" i="14"/>
  <c r="CV96" i="14"/>
  <c r="BT96" i="14"/>
  <c r="BS96" i="14"/>
  <c r="BR96" i="14"/>
  <c r="BQ96" i="14"/>
  <c r="BP96" i="14"/>
  <c r="BN96" i="14"/>
  <c r="BM96" i="14"/>
  <c r="BL96" i="14"/>
  <c r="BK96" i="14"/>
  <c r="BJ96" i="14"/>
  <c r="BV96" i="14" s="1"/>
  <c r="BH96" i="14"/>
  <c r="BG96" i="14"/>
  <c r="BF96" i="14"/>
  <c r="BE96" i="14"/>
  <c r="BD96" i="14"/>
  <c r="BB96" i="14"/>
  <c r="BA96" i="14"/>
  <c r="AZ96" i="14"/>
  <c r="AY96" i="14"/>
  <c r="AX96" i="14"/>
  <c r="AW96" i="14"/>
  <c r="AV96" i="14"/>
  <c r="CK106" i="14" s="1"/>
  <c r="AJ96" i="14"/>
  <c r="AI96" i="14"/>
  <c r="BT95" i="14"/>
  <c r="BS95" i="14"/>
  <c r="BR95" i="14"/>
  <c r="BQ95" i="14"/>
  <c r="BP95" i="14"/>
  <c r="BN95" i="14"/>
  <c r="BM95" i="14"/>
  <c r="BL95" i="14"/>
  <c r="BK95" i="14"/>
  <c r="BJ95" i="14"/>
  <c r="BH95" i="14"/>
  <c r="BG95" i="14"/>
  <c r="BF95" i="14"/>
  <c r="BE95" i="14"/>
  <c r="BD95" i="14"/>
  <c r="BB95" i="14"/>
  <c r="BA95" i="14"/>
  <c r="AZ95" i="14"/>
  <c r="AY95" i="14"/>
  <c r="AX95" i="14"/>
  <c r="AW95" i="14"/>
  <c r="AV95" i="14"/>
  <c r="AJ95" i="14"/>
  <c r="AI95" i="14"/>
  <c r="AG95" i="14"/>
  <c r="AE95" i="14"/>
  <c r="CV94" i="14"/>
  <c r="BZ94" i="14"/>
  <c r="BT94" i="14"/>
  <c r="BS94" i="14"/>
  <c r="BR94" i="14"/>
  <c r="BQ94" i="14"/>
  <c r="BP94" i="14"/>
  <c r="BN94" i="14"/>
  <c r="BM94" i="14"/>
  <c r="BL94" i="14"/>
  <c r="BK94" i="14"/>
  <c r="BJ94" i="14"/>
  <c r="BH94" i="14"/>
  <c r="BG94" i="14"/>
  <c r="BF94" i="14"/>
  <c r="BE94" i="14"/>
  <c r="BD94" i="14"/>
  <c r="BB94" i="14"/>
  <c r="BA94" i="14"/>
  <c r="AZ94" i="14"/>
  <c r="AY94" i="14"/>
  <c r="AX94" i="14"/>
  <c r="AW94" i="14"/>
  <c r="CI108" i="14" s="1"/>
  <c r="AV94" i="14"/>
  <c r="AJ94" i="14"/>
  <c r="AI94" i="14"/>
  <c r="A100" i="14" s="1"/>
  <c r="BT93" i="14"/>
  <c r="BS93" i="14"/>
  <c r="BR93" i="14"/>
  <c r="BQ93" i="14"/>
  <c r="BP93" i="14"/>
  <c r="BW93" i="14" s="1"/>
  <c r="BN93" i="14"/>
  <c r="BM93" i="14"/>
  <c r="BL93" i="14"/>
  <c r="BK93" i="14"/>
  <c r="BJ93" i="14"/>
  <c r="BH93" i="14"/>
  <c r="BG93" i="14"/>
  <c r="BF93" i="14"/>
  <c r="BE93" i="14"/>
  <c r="BD93" i="14"/>
  <c r="BB93" i="14"/>
  <c r="BA93" i="14"/>
  <c r="AZ93" i="14"/>
  <c r="AY93" i="14"/>
  <c r="AX93" i="14"/>
  <c r="AW93" i="14"/>
  <c r="BY93" i="14" s="1"/>
  <c r="U86" i="14" s="1"/>
  <c r="AV93" i="14"/>
  <c r="CT90" i="14" s="1"/>
  <c r="AJ93" i="14"/>
  <c r="AI93" i="14"/>
  <c r="AG93" i="14"/>
  <c r="AE93" i="14"/>
  <c r="A93" i="14"/>
  <c r="CV92" i="14"/>
  <c r="CZ92" i="14" s="1"/>
  <c r="BT92" i="14"/>
  <c r="BS92" i="14"/>
  <c r="BR92" i="14"/>
  <c r="BQ92" i="14"/>
  <c r="BP92" i="14"/>
  <c r="BN92" i="14"/>
  <c r="BM92" i="14"/>
  <c r="BL92" i="14"/>
  <c r="BK92" i="14"/>
  <c r="BJ92" i="14"/>
  <c r="BH92" i="14"/>
  <c r="BG92" i="14"/>
  <c r="BF92" i="14"/>
  <c r="BE92" i="14"/>
  <c r="BD92" i="14"/>
  <c r="BB92" i="14"/>
  <c r="BA92" i="14"/>
  <c r="AZ92" i="14"/>
  <c r="AY92" i="14"/>
  <c r="AX92" i="14"/>
  <c r="AW92" i="14"/>
  <c r="CR88" i="14" s="1"/>
  <c r="AV92" i="14"/>
  <c r="AJ92" i="14"/>
  <c r="AI92" i="14"/>
  <c r="A95" i="14" s="1"/>
  <c r="BT91" i="14"/>
  <c r="BS91" i="14"/>
  <c r="BR91" i="14"/>
  <c r="BW91" i="14" s="1"/>
  <c r="BQ91" i="14"/>
  <c r="BP91" i="14"/>
  <c r="BN91" i="14"/>
  <c r="BM91" i="14"/>
  <c r="BL91" i="14"/>
  <c r="BK91" i="14"/>
  <c r="BJ91" i="14"/>
  <c r="BH91" i="14"/>
  <c r="BG91" i="14"/>
  <c r="BF91" i="14"/>
  <c r="BE91" i="14"/>
  <c r="BD91" i="14"/>
  <c r="BB91" i="14"/>
  <c r="BA91" i="14"/>
  <c r="AZ91" i="14"/>
  <c r="AY91" i="14"/>
  <c r="AX91" i="14"/>
  <c r="AW91" i="14"/>
  <c r="AV91" i="14"/>
  <c r="AJ91" i="14"/>
  <c r="AG91" i="14"/>
  <c r="AE91" i="14"/>
  <c r="A91" i="14"/>
  <c r="CZ90" i="14"/>
  <c r="CV90" i="14"/>
  <c r="BT90" i="14"/>
  <c r="BS90" i="14"/>
  <c r="BR90" i="14"/>
  <c r="BQ90" i="14"/>
  <c r="BP90" i="14"/>
  <c r="BW90" i="14" s="1"/>
  <c r="BN90" i="14"/>
  <c r="BM90" i="14"/>
  <c r="BL90" i="14"/>
  <c r="BK90" i="14"/>
  <c r="BJ90" i="14"/>
  <c r="BH90" i="14"/>
  <c r="BG90" i="14"/>
  <c r="BF90" i="14"/>
  <c r="BE90" i="14"/>
  <c r="BD90" i="14"/>
  <c r="BB90" i="14"/>
  <c r="BA90" i="14"/>
  <c r="AZ90" i="14"/>
  <c r="AY90" i="14"/>
  <c r="AX90" i="14"/>
  <c r="AW90" i="14"/>
  <c r="CL95" i="14" s="1"/>
  <c r="AV90" i="14"/>
  <c r="AJ90" i="14"/>
  <c r="AI90" i="14"/>
  <c r="BT89" i="14"/>
  <c r="BS89" i="14"/>
  <c r="BR89" i="14"/>
  <c r="BQ89" i="14"/>
  <c r="BP89" i="14"/>
  <c r="BW89" i="14" s="1"/>
  <c r="BN89" i="14"/>
  <c r="BM89" i="14"/>
  <c r="BL89" i="14"/>
  <c r="BK89" i="14"/>
  <c r="BJ89" i="14"/>
  <c r="BH89" i="14"/>
  <c r="BG89" i="14"/>
  <c r="BF89" i="14"/>
  <c r="BE89" i="14"/>
  <c r="BD89" i="14"/>
  <c r="BB89" i="14"/>
  <c r="BA89" i="14"/>
  <c r="AZ89" i="14"/>
  <c r="AY89" i="14"/>
  <c r="AX89" i="14"/>
  <c r="AW89" i="14"/>
  <c r="BY89" i="14" s="1"/>
  <c r="I86" i="14" s="1"/>
  <c r="AV89" i="14"/>
  <c r="AJ89" i="14"/>
  <c r="AI89" i="14"/>
  <c r="AG89" i="14"/>
  <c r="AE89" i="14"/>
  <c r="CV88" i="14"/>
  <c r="CZ88" i="14" s="1"/>
  <c r="BT88" i="14"/>
  <c r="BS88" i="14"/>
  <c r="BR88" i="14"/>
  <c r="BQ88" i="14"/>
  <c r="BP88" i="14"/>
  <c r="BN88" i="14"/>
  <c r="BM88" i="14"/>
  <c r="BL88" i="14"/>
  <c r="BK88" i="14"/>
  <c r="BJ88" i="14"/>
  <c r="BV88" i="14" s="1"/>
  <c r="BH88" i="14"/>
  <c r="BG88" i="14"/>
  <c r="BF88" i="14"/>
  <c r="BE88" i="14"/>
  <c r="BD88" i="14"/>
  <c r="BB88" i="14"/>
  <c r="BA88" i="14"/>
  <c r="AZ88" i="14"/>
  <c r="AY88" i="14"/>
  <c r="AX88" i="14"/>
  <c r="AW88" i="14"/>
  <c r="AV88" i="14"/>
  <c r="AJ88" i="14"/>
  <c r="BT87" i="14"/>
  <c r="BS87" i="14"/>
  <c r="BR87" i="14"/>
  <c r="BQ87" i="14"/>
  <c r="BP87" i="14"/>
  <c r="BN87" i="14"/>
  <c r="BM87" i="14"/>
  <c r="BL87" i="14"/>
  <c r="BK87" i="14"/>
  <c r="BJ87" i="14"/>
  <c r="BH87" i="14"/>
  <c r="BG87" i="14"/>
  <c r="BF87" i="14"/>
  <c r="BE87" i="14"/>
  <c r="BD87" i="14"/>
  <c r="BB87" i="14"/>
  <c r="BA87" i="14"/>
  <c r="AZ87" i="14"/>
  <c r="AY87" i="14"/>
  <c r="AX87" i="14"/>
  <c r="AW87" i="14"/>
  <c r="AV87" i="14"/>
  <c r="BX87" i="14" s="1"/>
  <c r="AJ87" i="14"/>
  <c r="AI87" i="14"/>
  <c r="AG87" i="14"/>
  <c r="AH87" i="14" s="1"/>
  <c r="AE87" i="14"/>
  <c r="A87" i="14"/>
  <c r="CV86" i="14"/>
  <c r="CQ86" i="14"/>
  <c r="BT86" i="14"/>
  <c r="BS86" i="14"/>
  <c r="BR86" i="14"/>
  <c r="BQ86" i="14"/>
  <c r="BP86" i="14"/>
  <c r="BW86" i="14" s="1"/>
  <c r="BN86" i="14"/>
  <c r="BM86" i="14"/>
  <c r="BL86" i="14"/>
  <c r="BK86" i="14"/>
  <c r="BJ86" i="14"/>
  <c r="BH86" i="14"/>
  <c r="BG86" i="14"/>
  <c r="BF86" i="14"/>
  <c r="BE86" i="14"/>
  <c r="BD86" i="14"/>
  <c r="BB86" i="14"/>
  <c r="BA86" i="14"/>
  <c r="AZ86" i="14"/>
  <c r="AY86" i="14"/>
  <c r="AX86" i="14"/>
  <c r="AW86" i="14"/>
  <c r="CH95" i="14" s="1"/>
  <c r="AV86" i="14"/>
  <c r="AJ86" i="14"/>
  <c r="AI86" i="14"/>
  <c r="G86" i="14"/>
  <c r="BT85" i="14"/>
  <c r="BS85" i="14"/>
  <c r="BR85" i="14"/>
  <c r="BQ85" i="14"/>
  <c r="BP85" i="14"/>
  <c r="BN85" i="14"/>
  <c r="BM85" i="14"/>
  <c r="BL85" i="14"/>
  <c r="BV85" i="14" s="1"/>
  <c r="BK85" i="14"/>
  <c r="BJ85" i="14"/>
  <c r="BH85" i="14"/>
  <c r="BG85" i="14"/>
  <c r="BF85" i="14"/>
  <c r="BE85" i="14"/>
  <c r="BD85" i="14"/>
  <c r="BB85" i="14"/>
  <c r="BA85" i="14"/>
  <c r="AZ85" i="14"/>
  <c r="AY85" i="14"/>
  <c r="AX85" i="14"/>
  <c r="AW85" i="14"/>
  <c r="AV85" i="14"/>
  <c r="AJ85" i="14"/>
  <c r="V85" i="14"/>
  <c r="S85" i="14"/>
  <c r="P85" i="14"/>
  <c r="M85" i="14"/>
  <c r="J85" i="14"/>
  <c r="H85" i="14"/>
  <c r="G85" i="14"/>
  <c r="BT84" i="14"/>
  <c r="BS84" i="14"/>
  <c r="BR84" i="14"/>
  <c r="BQ84" i="14"/>
  <c r="BP84" i="14"/>
  <c r="BN84" i="14"/>
  <c r="BM84" i="14"/>
  <c r="BL84" i="14"/>
  <c r="BK84" i="14"/>
  <c r="BJ84" i="14"/>
  <c r="BH84" i="14"/>
  <c r="BG84" i="14"/>
  <c r="BF84" i="14"/>
  <c r="BE84" i="14"/>
  <c r="BD84" i="14"/>
  <c r="BB84" i="14"/>
  <c r="BA84" i="14"/>
  <c r="AZ84" i="14"/>
  <c r="AY84" i="14"/>
  <c r="AX84" i="14"/>
  <c r="AW84" i="14"/>
  <c r="AV84" i="14"/>
  <c r="CJ95" i="14" s="1"/>
  <c r="AJ84" i="14"/>
  <c r="AI84" i="14"/>
  <c r="BT83" i="14"/>
  <c r="BS83" i="14"/>
  <c r="BR83" i="14"/>
  <c r="BQ83" i="14"/>
  <c r="BP83" i="14"/>
  <c r="BN83" i="14"/>
  <c r="BM83" i="14"/>
  <c r="BL83" i="14"/>
  <c r="BK83" i="14"/>
  <c r="BJ83" i="14"/>
  <c r="BH83" i="14"/>
  <c r="BG83" i="14"/>
  <c r="BF83" i="14"/>
  <c r="BE83" i="14"/>
  <c r="BD83" i="14"/>
  <c r="BB83" i="14"/>
  <c r="BA83" i="14"/>
  <c r="AZ83" i="14"/>
  <c r="AY83" i="14"/>
  <c r="AX83" i="14"/>
  <c r="AW83" i="14"/>
  <c r="AV83" i="14"/>
  <c r="CH97" i="14" s="1"/>
  <c r="AJ83" i="14"/>
  <c r="AI83" i="14"/>
  <c r="BT82" i="14"/>
  <c r="BS82" i="14"/>
  <c r="BR82" i="14"/>
  <c r="BQ82" i="14"/>
  <c r="BP82" i="14"/>
  <c r="BN82" i="14"/>
  <c r="BM82" i="14"/>
  <c r="BL82" i="14"/>
  <c r="BK82" i="14"/>
  <c r="BJ82" i="14"/>
  <c r="BV82" i="14" s="1"/>
  <c r="BH82" i="14"/>
  <c r="BG82" i="14"/>
  <c r="BF82" i="14"/>
  <c r="BE82" i="14"/>
  <c r="BD82" i="14"/>
  <c r="BB82" i="14"/>
  <c r="BA82" i="14"/>
  <c r="AZ82" i="14"/>
  <c r="AY82" i="14"/>
  <c r="AX82" i="14"/>
  <c r="AW82" i="14"/>
  <c r="AV82" i="14"/>
  <c r="CF93" i="14" s="1"/>
  <c r="AJ82" i="14"/>
  <c r="AI82" i="14"/>
  <c r="A89" i="14" s="1"/>
  <c r="AG82" i="14"/>
  <c r="AE82" i="14"/>
  <c r="CV81" i="14"/>
  <c r="BT81" i="14"/>
  <c r="BS81" i="14"/>
  <c r="BR81" i="14"/>
  <c r="BQ81" i="14"/>
  <c r="BP81" i="14"/>
  <c r="BN81" i="14"/>
  <c r="BM81" i="14"/>
  <c r="BL81" i="14"/>
  <c r="BK81" i="14"/>
  <c r="BJ81" i="14"/>
  <c r="BH81" i="14"/>
  <c r="BG81" i="14"/>
  <c r="BF81" i="14"/>
  <c r="BE81" i="14"/>
  <c r="BD81" i="14"/>
  <c r="BB81" i="14"/>
  <c r="BA81" i="14"/>
  <c r="AZ81" i="14"/>
  <c r="AY81" i="14"/>
  <c r="AX81" i="14"/>
  <c r="AW81" i="14"/>
  <c r="AV81" i="14"/>
  <c r="CT88" i="14" s="1"/>
  <c r="AJ81" i="14"/>
  <c r="AI81" i="14"/>
  <c r="BT80" i="14"/>
  <c r="BS80" i="14"/>
  <c r="BR80" i="14"/>
  <c r="BW80" i="14" s="1"/>
  <c r="BQ80" i="14"/>
  <c r="BP80" i="14"/>
  <c r="BN80" i="14"/>
  <c r="BM80" i="14"/>
  <c r="BL80" i="14"/>
  <c r="BK80" i="14"/>
  <c r="BJ80" i="14"/>
  <c r="BH80" i="14"/>
  <c r="BG80" i="14"/>
  <c r="BF80" i="14"/>
  <c r="BE80" i="14"/>
  <c r="BD80" i="14"/>
  <c r="BB80" i="14"/>
  <c r="BA80" i="14"/>
  <c r="AZ80" i="14"/>
  <c r="AY80" i="14"/>
  <c r="AX80" i="14"/>
  <c r="AW80" i="14"/>
  <c r="AV80" i="14"/>
  <c r="CO90" i="14" s="1"/>
  <c r="AJ80" i="14"/>
  <c r="AI80" i="14"/>
  <c r="AG80" i="14"/>
  <c r="AE80" i="14"/>
  <c r="A80" i="14"/>
  <c r="CV79" i="14"/>
  <c r="CZ79" i="14" s="1"/>
  <c r="BZ79" i="14"/>
  <c r="BT79" i="14"/>
  <c r="BS79" i="14"/>
  <c r="BR79" i="14"/>
  <c r="BQ79" i="14"/>
  <c r="BP79" i="14"/>
  <c r="BN79" i="14"/>
  <c r="BM79" i="14"/>
  <c r="BL79" i="14"/>
  <c r="BK79" i="14"/>
  <c r="BJ79" i="14"/>
  <c r="BV79" i="14" s="1"/>
  <c r="BH79" i="14"/>
  <c r="BG79" i="14"/>
  <c r="BF79" i="14"/>
  <c r="BE79" i="14"/>
  <c r="BD79" i="14"/>
  <c r="BB79" i="14"/>
  <c r="BA79" i="14"/>
  <c r="AZ79" i="14"/>
  <c r="AY79" i="14"/>
  <c r="AX79" i="14"/>
  <c r="AW79" i="14"/>
  <c r="AV79" i="14"/>
  <c r="CP89" i="14" s="1"/>
  <c r="AJ79" i="14"/>
  <c r="AI79" i="14"/>
  <c r="A85" i="14" s="1"/>
  <c r="BT78" i="14"/>
  <c r="BS78" i="14"/>
  <c r="BR78" i="14"/>
  <c r="BQ78" i="14"/>
  <c r="BP78" i="14"/>
  <c r="BN78" i="14"/>
  <c r="BM78" i="14"/>
  <c r="BL78" i="14"/>
  <c r="BK78" i="14"/>
  <c r="BJ78" i="14"/>
  <c r="BH78" i="14"/>
  <c r="BG78" i="14"/>
  <c r="BF78" i="14"/>
  <c r="BE78" i="14"/>
  <c r="BD78" i="14"/>
  <c r="BB78" i="14"/>
  <c r="BA78" i="14"/>
  <c r="AZ78" i="14"/>
  <c r="AY78" i="14"/>
  <c r="AX78" i="14"/>
  <c r="AW78" i="14"/>
  <c r="AV78" i="14"/>
  <c r="AJ78" i="14"/>
  <c r="AI78" i="14"/>
  <c r="AG78" i="14"/>
  <c r="AE78" i="14"/>
  <c r="A78" i="14"/>
  <c r="CV77" i="14"/>
  <c r="CZ77" i="14" s="1"/>
  <c r="BT77" i="14"/>
  <c r="BS77" i="14"/>
  <c r="BR77" i="14"/>
  <c r="BQ77" i="14"/>
  <c r="BP77" i="14"/>
  <c r="BW77" i="14" s="1"/>
  <c r="BN77" i="14"/>
  <c r="BM77" i="14"/>
  <c r="BL77" i="14"/>
  <c r="BK77" i="14"/>
  <c r="BJ77" i="14"/>
  <c r="BH77" i="14"/>
  <c r="BG77" i="14"/>
  <c r="BF77" i="14"/>
  <c r="BE77" i="14"/>
  <c r="BD77" i="14"/>
  <c r="BB77" i="14"/>
  <c r="BA77" i="14"/>
  <c r="AZ77" i="14"/>
  <c r="AY77" i="14"/>
  <c r="AX77" i="14"/>
  <c r="AW77" i="14"/>
  <c r="AV77" i="14"/>
  <c r="AJ77" i="14"/>
  <c r="AI77" i="14"/>
  <c r="BT76" i="14"/>
  <c r="BS76" i="14"/>
  <c r="BR76" i="14"/>
  <c r="BQ76" i="14"/>
  <c r="BP76" i="14"/>
  <c r="BN76" i="14"/>
  <c r="BM76" i="14"/>
  <c r="BL76" i="14"/>
  <c r="BK76" i="14"/>
  <c r="BJ76" i="14"/>
  <c r="BH76" i="14"/>
  <c r="BG76" i="14"/>
  <c r="BF76" i="14"/>
  <c r="BE76" i="14"/>
  <c r="BD76" i="14"/>
  <c r="BB76" i="14"/>
  <c r="BA76" i="14"/>
  <c r="AZ76" i="14"/>
  <c r="AY76" i="14"/>
  <c r="AX76" i="14"/>
  <c r="AW76" i="14"/>
  <c r="AV76" i="14"/>
  <c r="AJ76" i="14"/>
  <c r="AG76" i="14"/>
  <c r="AE76" i="14"/>
  <c r="A76" i="14"/>
  <c r="CV75" i="14"/>
  <c r="BT75" i="14"/>
  <c r="BS75" i="14"/>
  <c r="BR75" i="14"/>
  <c r="BQ75" i="14"/>
  <c r="BP75" i="14"/>
  <c r="BN75" i="14"/>
  <c r="BM75" i="14"/>
  <c r="BL75" i="14"/>
  <c r="BK75" i="14"/>
  <c r="BJ75" i="14"/>
  <c r="BH75" i="14"/>
  <c r="BG75" i="14"/>
  <c r="BF75" i="14"/>
  <c r="BE75" i="14"/>
  <c r="BD75" i="14"/>
  <c r="BB75" i="14"/>
  <c r="BA75" i="14"/>
  <c r="AZ75" i="14"/>
  <c r="AY75" i="14"/>
  <c r="AX75" i="14"/>
  <c r="AW75" i="14"/>
  <c r="AV75" i="14"/>
  <c r="AJ75" i="14"/>
  <c r="AI75" i="14"/>
  <c r="E75" i="14"/>
  <c r="E88" i="14" s="1"/>
  <c r="E101" i="14" s="1"/>
  <c r="BT74" i="14"/>
  <c r="BS74" i="14"/>
  <c r="BR74" i="14"/>
  <c r="BQ74" i="14"/>
  <c r="BP74" i="14"/>
  <c r="BN74" i="14"/>
  <c r="BM74" i="14"/>
  <c r="BL74" i="14"/>
  <c r="BK74" i="14"/>
  <c r="BJ74" i="14"/>
  <c r="BH74" i="14"/>
  <c r="BG74" i="14"/>
  <c r="BF74" i="14"/>
  <c r="BE74" i="14"/>
  <c r="BD74" i="14"/>
  <c r="BB74" i="14"/>
  <c r="BA74" i="14"/>
  <c r="AZ74" i="14"/>
  <c r="AY74" i="14"/>
  <c r="AX74" i="14"/>
  <c r="AW74" i="14"/>
  <c r="AV74" i="14"/>
  <c r="AJ74" i="14"/>
  <c r="AI74" i="14"/>
  <c r="AG74" i="14"/>
  <c r="AE74" i="14"/>
  <c r="CV73" i="14"/>
  <c r="BT73" i="14"/>
  <c r="BS73" i="14"/>
  <c r="BR73" i="14"/>
  <c r="BQ73" i="14"/>
  <c r="BP73" i="14"/>
  <c r="BN73" i="14"/>
  <c r="BM73" i="14"/>
  <c r="BL73" i="14"/>
  <c r="BK73" i="14"/>
  <c r="BJ73" i="14"/>
  <c r="BH73" i="14"/>
  <c r="BG73" i="14"/>
  <c r="BF73" i="14"/>
  <c r="BE73" i="14"/>
  <c r="BD73" i="14"/>
  <c r="BB73" i="14"/>
  <c r="BA73" i="14"/>
  <c r="AZ73" i="14"/>
  <c r="AY73" i="14"/>
  <c r="AX73" i="14"/>
  <c r="AW73" i="14"/>
  <c r="CH74" i="14" s="1"/>
  <c r="AV73" i="14"/>
  <c r="AJ73" i="14"/>
  <c r="G73" i="14"/>
  <c r="BT72" i="14"/>
  <c r="BS72" i="14"/>
  <c r="BR72" i="14"/>
  <c r="BQ72" i="14"/>
  <c r="BP72" i="14"/>
  <c r="BW72" i="14" s="1"/>
  <c r="BN72" i="14"/>
  <c r="BM72" i="14"/>
  <c r="BL72" i="14"/>
  <c r="BK72" i="14"/>
  <c r="BJ72" i="14"/>
  <c r="BH72" i="14"/>
  <c r="BG72" i="14"/>
  <c r="BF72" i="14"/>
  <c r="BE72" i="14"/>
  <c r="BD72" i="14"/>
  <c r="BB72" i="14"/>
  <c r="BA72" i="14"/>
  <c r="AZ72" i="14"/>
  <c r="AY72" i="14"/>
  <c r="AX72" i="14"/>
  <c r="AW72" i="14"/>
  <c r="CE82" i="14" s="1"/>
  <c r="AV72" i="14"/>
  <c r="AJ72" i="14"/>
  <c r="AI72" i="14"/>
  <c r="AH72" i="14"/>
  <c r="AG72" i="14"/>
  <c r="AE72" i="14"/>
  <c r="V72" i="14"/>
  <c r="S72" i="14"/>
  <c r="P72" i="14"/>
  <c r="M72" i="14"/>
  <c r="J72" i="14"/>
  <c r="H72" i="14"/>
  <c r="G72" i="14"/>
  <c r="A72" i="14"/>
  <c r="CV71" i="14"/>
  <c r="CZ71" i="14" s="1"/>
  <c r="BT71" i="14"/>
  <c r="BS71" i="14"/>
  <c r="BR71" i="14"/>
  <c r="BW71" i="14" s="1"/>
  <c r="BQ71" i="14"/>
  <c r="BP71" i="14"/>
  <c r="BN71" i="14"/>
  <c r="BM71" i="14"/>
  <c r="BL71" i="14"/>
  <c r="BK71" i="14"/>
  <c r="BJ71" i="14"/>
  <c r="BH71" i="14"/>
  <c r="BG71" i="14"/>
  <c r="BF71" i="14"/>
  <c r="BE71" i="14"/>
  <c r="BD71" i="14"/>
  <c r="BB71" i="14"/>
  <c r="BA71" i="14"/>
  <c r="AZ71" i="14"/>
  <c r="AY71" i="14"/>
  <c r="AX71" i="14"/>
  <c r="AW71" i="14"/>
  <c r="AV71" i="14"/>
  <c r="CE74" i="14" s="1"/>
  <c r="AJ71" i="14"/>
  <c r="AI71" i="14"/>
  <c r="BT70" i="14"/>
  <c r="BS70" i="14"/>
  <c r="BR70" i="14"/>
  <c r="BW70" i="14" s="1"/>
  <c r="BQ70" i="14"/>
  <c r="BP70" i="14"/>
  <c r="BN70" i="14"/>
  <c r="BM70" i="14"/>
  <c r="BL70" i="14"/>
  <c r="BK70" i="14"/>
  <c r="BJ70" i="14"/>
  <c r="BH70" i="14"/>
  <c r="BG70" i="14"/>
  <c r="BF70" i="14"/>
  <c r="BE70" i="14"/>
  <c r="BD70" i="14"/>
  <c r="BB70" i="14"/>
  <c r="BA70" i="14"/>
  <c r="AZ70" i="14"/>
  <c r="AY70" i="14"/>
  <c r="AX70" i="14"/>
  <c r="AW70" i="14"/>
  <c r="AV70" i="14"/>
  <c r="CO73" i="14" s="1"/>
  <c r="AJ70" i="14"/>
  <c r="BT69" i="14"/>
  <c r="BS69" i="14"/>
  <c r="BR69" i="14"/>
  <c r="BW69" i="14" s="1"/>
  <c r="BQ69" i="14"/>
  <c r="BP69" i="14"/>
  <c r="BN69" i="14"/>
  <c r="BM69" i="14"/>
  <c r="BL69" i="14"/>
  <c r="BK69" i="14"/>
  <c r="BJ69" i="14"/>
  <c r="BH69" i="14"/>
  <c r="BG69" i="14"/>
  <c r="BF69" i="14"/>
  <c r="BE69" i="14"/>
  <c r="BD69" i="14"/>
  <c r="BB69" i="14"/>
  <c r="BA69" i="14"/>
  <c r="AZ69" i="14"/>
  <c r="AY69" i="14"/>
  <c r="AX69" i="14"/>
  <c r="AW69" i="14"/>
  <c r="AV69" i="14"/>
  <c r="CJ80" i="14" s="1"/>
  <c r="AJ69" i="14"/>
  <c r="AI69" i="14"/>
  <c r="BT68" i="14"/>
  <c r="BS68" i="14"/>
  <c r="BR68" i="14"/>
  <c r="BW68" i="14" s="1"/>
  <c r="BQ68" i="14"/>
  <c r="BP68" i="14"/>
  <c r="BN68" i="14"/>
  <c r="BM68" i="14"/>
  <c r="BL68" i="14"/>
  <c r="BK68" i="14"/>
  <c r="BJ68" i="14"/>
  <c r="BH68" i="14"/>
  <c r="BG68" i="14"/>
  <c r="BF68" i="14"/>
  <c r="BE68" i="14"/>
  <c r="BD68" i="14"/>
  <c r="BB68" i="14"/>
  <c r="BA68" i="14"/>
  <c r="AZ68" i="14"/>
  <c r="AY68" i="14"/>
  <c r="AX68" i="14"/>
  <c r="AW68" i="14"/>
  <c r="AV68" i="14"/>
  <c r="CI82" i="14" s="1"/>
  <c r="AJ68" i="14"/>
  <c r="AI68" i="14"/>
  <c r="BT67" i="14"/>
  <c r="BS67" i="14"/>
  <c r="BR67" i="14"/>
  <c r="BW67" i="14" s="1"/>
  <c r="BQ67" i="14"/>
  <c r="BP67" i="14"/>
  <c r="BN67" i="14"/>
  <c r="BM67" i="14"/>
  <c r="BL67" i="14"/>
  <c r="BK67" i="14"/>
  <c r="BJ67" i="14"/>
  <c r="BH67" i="14"/>
  <c r="BG67" i="14"/>
  <c r="BF67" i="14"/>
  <c r="BE67" i="14"/>
  <c r="BD67" i="14"/>
  <c r="BB67" i="14"/>
  <c r="BA67" i="14"/>
  <c r="AZ67" i="14"/>
  <c r="AY67" i="14"/>
  <c r="AX67" i="14"/>
  <c r="AW67" i="14"/>
  <c r="CR71" i="14" s="1"/>
  <c r="AV67" i="14"/>
  <c r="AJ67" i="14"/>
  <c r="AI67" i="14"/>
  <c r="A74" i="14" s="1"/>
  <c r="BT66" i="14"/>
  <c r="BS66" i="14"/>
  <c r="BR66" i="14"/>
  <c r="BW66" i="14" s="1"/>
  <c r="BQ66" i="14"/>
  <c r="BP66" i="14"/>
  <c r="BN66" i="14"/>
  <c r="BM66" i="14"/>
  <c r="BL66" i="14"/>
  <c r="BK66" i="14"/>
  <c r="BJ66" i="14"/>
  <c r="BH66" i="14"/>
  <c r="BG66" i="14"/>
  <c r="BF66" i="14"/>
  <c r="BE66" i="14"/>
  <c r="BD66" i="14"/>
  <c r="BB66" i="14"/>
  <c r="BA66" i="14"/>
  <c r="AZ66" i="14"/>
  <c r="AY66" i="14"/>
  <c r="AX66" i="14"/>
  <c r="AW66" i="14"/>
  <c r="AV66" i="14"/>
  <c r="AJ66" i="14"/>
  <c r="AI66" i="14"/>
  <c r="BT65" i="14"/>
  <c r="BS65" i="14"/>
  <c r="BR65" i="14"/>
  <c r="BW65" i="14" s="1"/>
  <c r="BQ65" i="14"/>
  <c r="BP65" i="14"/>
  <c r="BN65" i="14"/>
  <c r="BM65" i="14"/>
  <c r="BL65" i="14"/>
  <c r="BK65" i="14"/>
  <c r="BJ65" i="14"/>
  <c r="BH65" i="14"/>
  <c r="BG65" i="14"/>
  <c r="BF65" i="14"/>
  <c r="BE65" i="14"/>
  <c r="BD65" i="14"/>
  <c r="BB65" i="14"/>
  <c r="BA65" i="14"/>
  <c r="AZ65" i="14"/>
  <c r="AY65" i="14"/>
  <c r="AX65" i="14"/>
  <c r="AW65" i="14"/>
  <c r="AV65" i="14"/>
  <c r="CL71" i="14" s="1"/>
  <c r="AJ65" i="14"/>
  <c r="AI65" i="14"/>
  <c r="BZ64" i="14"/>
  <c r="BT64" i="14"/>
  <c r="BS64" i="14"/>
  <c r="BR64" i="14"/>
  <c r="BQ64" i="14"/>
  <c r="BP64" i="14"/>
  <c r="BN64" i="14"/>
  <c r="BM64" i="14"/>
  <c r="BL64" i="14"/>
  <c r="BK64" i="14"/>
  <c r="BJ64" i="14"/>
  <c r="BV64" i="14" s="1"/>
  <c r="BH64" i="14"/>
  <c r="BG64" i="14"/>
  <c r="BF64" i="14"/>
  <c r="BE64" i="14"/>
  <c r="BD64" i="14"/>
  <c r="BB64" i="14"/>
  <c r="BA64" i="14"/>
  <c r="AZ64" i="14"/>
  <c r="AY64" i="14"/>
  <c r="AX64" i="14"/>
  <c r="AW64" i="14"/>
  <c r="AV64" i="14"/>
  <c r="CD74" i="14" s="1"/>
  <c r="AJ64" i="14"/>
  <c r="AI64" i="14"/>
  <c r="A70" i="14" s="1"/>
  <c r="BT62" i="14"/>
  <c r="BS62" i="14"/>
  <c r="BR62" i="14"/>
  <c r="BQ62" i="14"/>
  <c r="BP62" i="14"/>
  <c r="BN62" i="14"/>
  <c r="BM62" i="14"/>
  <c r="BL62" i="14"/>
  <c r="BK62" i="14"/>
  <c r="BJ62" i="14"/>
  <c r="BV62" i="14" s="1"/>
  <c r="BH62" i="14"/>
  <c r="BG62" i="14"/>
  <c r="BF62" i="14"/>
  <c r="BE62" i="14"/>
  <c r="BD62" i="14"/>
  <c r="BB62" i="14"/>
  <c r="BA62" i="14"/>
  <c r="AZ62" i="14"/>
  <c r="AY62" i="14"/>
  <c r="AX62" i="14"/>
  <c r="AW62" i="14"/>
  <c r="AV62" i="14"/>
  <c r="BX62" i="14" s="1"/>
  <c r="AJ62" i="14"/>
  <c r="AI62" i="14"/>
  <c r="BT61" i="14"/>
  <c r="BS61" i="14"/>
  <c r="BR61" i="14"/>
  <c r="BQ61" i="14"/>
  <c r="BP61" i="14"/>
  <c r="BN61" i="14"/>
  <c r="BM61" i="14"/>
  <c r="BL61" i="14"/>
  <c r="BK61" i="14"/>
  <c r="BJ61" i="14"/>
  <c r="BH61" i="14"/>
  <c r="BG61" i="14"/>
  <c r="BF61" i="14"/>
  <c r="BE61" i="14"/>
  <c r="BD61" i="14"/>
  <c r="BB61" i="14"/>
  <c r="BA61" i="14"/>
  <c r="AZ61" i="14"/>
  <c r="AY61" i="14"/>
  <c r="AX61" i="14"/>
  <c r="AW61" i="14"/>
  <c r="AV61" i="14"/>
  <c r="BX61" i="14" s="1"/>
  <c r="AJ61" i="14"/>
  <c r="AI61" i="14"/>
  <c r="A59" i="14" s="1"/>
  <c r="AG61" i="14"/>
  <c r="AE61" i="14"/>
  <c r="CV60" i="14"/>
  <c r="CZ60" i="14" s="1"/>
  <c r="BT60" i="14"/>
  <c r="BS60" i="14"/>
  <c r="BR60" i="14"/>
  <c r="BW60" i="14" s="1"/>
  <c r="BQ60" i="14"/>
  <c r="BP60" i="14"/>
  <c r="BN60" i="14"/>
  <c r="BM60" i="14"/>
  <c r="BL60" i="14"/>
  <c r="BK60" i="14"/>
  <c r="BJ60" i="14"/>
  <c r="BH60" i="14"/>
  <c r="BG60" i="14"/>
  <c r="BF60" i="14"/>
  <c r="BE60" i="14"/>
  <c r="BD60" i="14"/>
  <c r="BB60" i="14"/>
  <c r="BA60" i="14"/>
  <c r="AZ60" i="14"/>
  <c r="AY60" i="14"/>
  <c r="AX60" i="14"/>
  <c r="AW60" i="14"/>
  <c r="AV60" i="14"/>
  <c r="BX60" i="14" s="1"/>
  <c r="AJ60" i="14"/>
  <c r="BT59" i="14"/>
  <c r="BS59" i="14"/>
  <c r="BR59" i="14"/>
  <c r="BQ59" i="14"/>
  <c r="BP59" i="14"/>
  <c r="BN59" i="14"/>
  <c r="BM59" i="14"/>
  <c r="BL59" i="14"/>
  <c r="BK59" i="14"/>
  <c r="BJ59" i="14"/>
  <c r="BH59" i="14"/>
  <c r="BG59" i="14"/>
  <c r="BF59" i="14"/>
  <c r="BE59" i="14"/>
  <c r="BD59" i="14"/>
  <c r="BB59" i="14"/>
  <c r="BA59" i="14"/>
  <c r="AZ59" i="14"/>
  <c r="AY59" i="14"/>
  <c r="AX59" i="14"/>
  <c r="AW59" i="14"/>
  <c r="AV59" i="14"/>
  <c r="AJ59" i="14"/>
  <c r="AI59" i="14"/>
  <c r="AG59" i="14"/>
  <c r="AE59" i="14"/>
  <c r="CV58" i="14"/>
  <c r="CZ58" i="14" s="1"/>
  <c r="BT58" i="14"/>
  <c r="BS58" i="14"/>
  <c r="BR58" i="14"/>
  <c r="BQ58" i="14"/>
  <c r="BP58" i="14"/>
  <c r="BN58" i="14"/>
  <c r="BM58" i="14"/>
  <c r="BL58" i="14"/>
  <c r="BK58" i="14"/>
  <c r="BJ58" i="14"/>
  <c r="BH58" i="14"/>
  <c r="BG58" i="14"/>
  <c r="BF58" i="14"/>
  <c r="BE58" i="14"/>
  <c r="BD58" i="14"/>
  <c r="BB58" i="14"/>
  <c r="BA58" i="14"/>
  <c r="AZ58" i="14"/>
  <c r="AY58" i="14"/>
  <c r="AX58" i="14"/>
  <c r="AW58" i="14"/>
  <c r="CT50" i="14" s="1"/>
  <c r="AV58" i="14"/>
  <c r="AJ58" i="14"/>
  <c r="AI58" i="14"/>
  <c r="BT57" i="14"/>
  <c r="BS57" i="14"/>
  <c r="BR57" i="14"/>
  <c r="BQ57" i="14"/>
  <c r="BP57" i="14"/>
  <c r="BW57" i="14" s="1"/>
  <c r="BN57" i="14"/>
  <c r="BM57" i="14"/>
  <c r="BL57" i="14"/>
  <c r="BK57" i="14"/>
  <c r="BJ57" i="14"/>
  <c r="BH57" i="14"/>
  <c r="BG57" i="14"/>
  <c r="BF57" i="14"/>
  <c r="BE57" i="14"/>
  <c r="BD57" i="14"/>
  <c r="BB57" i="14"/>
  <c r="BA57" i="14"/>
  <c r="AZ57" i="14"/>
  <c r="AY57" i="14"/>
  <c r="AX57" i="14"/>
  <c r="AW57" i="14"/>
  <c r="CH53" i="14" s="1"/>
  <c r="AV57" i="14"/>
  <c r="AJ57" i="14"/>
  <c r="AG57" i="14"/>
  <c r="AE57" i="14"/>
  <c r="A57" i="14"/>
  <c r="CV56" i="14"/>
  <c r="CZ56" i="14" s="1"/>
  <c r="BT56" i="14"/>
  <c r="BS56" i="14"/>
  <c r="BR56" i="14"/>
  <c r="BQ56" i="14"/>
  <c r="BP56" i="14"/>
  <c r="BN56" i="14"/>
  <c r="BM56" i="14"/>
  <c r="BL56" i="14"/>
  <c r="BK56" i="14"/>
  <c r="BJ56" i="14"/>
  <c r="BV56" i="14" s="1"/>
  <c r="BH56" i="14"/>
  <c r="BG56" i="14"/>
  <c r="BF56" i="14"/>
  <c r="BE56" i="14"/>
  <c r="BD56" i="14"/>
  <c r="BB56" i="14"/>
  <c r="BA56" i="14"/>
  <c r="AZ56" i="14"/>
  <c r="AY56" i="14"/>
  <c r="AX56" i="14"/>
  <c r="AW56" i="14"/>
  <c r="AV56" i="14"/>
  <c r="CK57" i="14" s="1"/>
  <c r="AJ56" i="14"/>
  <c r="AI56" i="14"/>
  <c r="BT55" i="14"/>
  <c r="BS55" i="14"/>
  <c r="BR55" i="14"/>
  <c r="BQ55" i="14"/>
  <c r="BP55" i="14"/>
  <c r="BN55" i="14"/>
  <c r="BM55" i="14"/>
  <c r="BL55" i="14"/>
  <c r="BK55" i="14"/>
  <c r="BJ55" i="14"/>
  <c r="BH55" i="14"/>
  <c r="BG55" i="14"/>
  <c r="BF55" i="14"/>
  <c r="BE55" i="14"/>
  <c r="BD55" i="14"/>
  <c r="BB55" i="14"/>
  <c r="BA55" i="14"/>
  <c r="AZ55" i="14"/>
  <c r="AY55" i="14"/>
  <c r="AX55" i="14"/>
  <c r="AW55" i="14"/>
  <c r="AV55" i="14"/>
  <c r="BX55" i="14" s="1"/>
  <c r="AJ55" i="14"/>
  <c r="AI55" i="14"/>
  <c r="AG55" i="14"/>
  <c r="AE55" i="14"/>
  <c r="V55" i="14"/>
  <c r="S55" i="14"/>
  <c r="P55" i="14"/>
  <c r="M55" i="14"/>
  <c r="J55" i="14"/>
  <c r="H55" i="14"/>
  <c r="G55" i="14"/>
  <c r="A55" i="14"/>
  <c r="CZ54" i="14"/>
  <c r="CV54" i="14"/>
  <c r="CR54" i="14"/>
  <c r="CP54" i="14"/>
  <c r="BT54" i="14"/>
  <c r="BS54" i="14"/>
  <c r="BR54" i="14"/>
  <c r="BQ54" i="14"/>
  <c r="BP54" i="14"/>
  <c r="BN54" i="14"/>
  <c r="BM54" i="14"/>
  <c r="BL54" i="14"/>
  <c r="BK54" i="14"/>
  <c r="BJ54" i="14"/>
  <c r="BH54" i="14"/>
  <c r="BG54" i="14"/>
  <c r="BF54" i="14"/>
  <c r="BE54" i="14"/>
  <c r="BD54" i="14"/>
  <c r="BB54" i="14"/>
  <c r="BA54" i="14"/>
  <c r="AZ54" i="14"/>
  <c r="AY54" i="14"/>
  <c r="AX54" i="14"/>
  <c r="AW54" i="14"/>
  <c r="AV54" i="14"/>
  <c r="BX54" i="14" s="1"/>
  <c r="AJ54" i="14"/>
  <c r="CS53" i="14"/>
  <c r="CE53" i="14"/>
  <c r="BT53" i="14"/>
  <c r="BS53" i="14"/>
  <c r="BR53" i="14"/>
  <c r="BQ53" i="14"/>
  <c r="BP53" i="14"/>
  <c r="BN53" i="14"/>
  <c r="BM53" i="14"/>
  <c r="BL53" i="14"/>
  <c r="BK53" i="14"/>
  <c r="BJ53" i="14"/>
  <c r="BH53" i="14"/>
  <c r="BG53" i="14"/>
  <c r="BF53" i="14"/>
  <c r="BE53" i="14"/>
  <c r="BD53" i="14"/>
  <c r="BB53" i="14"/>
  <c r="BA53" i="14"/>
  <c r="AZ53" i="14"/>
  <c r="AY53" i="14"/>
  <c r="AX53" i="14"/>
  <c r="AW53" i="14"/>
  <c r="CJ55" i="14" s="1"/>
  <c r="AV53" i="14"/>
  <c r="AJ53" i="14"/>
  <c r="AI53" i="14"/>
  <c r="AG53" i="14"/>
  <c r="AE53" i="14"/>
  <c r="Y53" i="14"/>
  <c r="S53" i="14"/>
  <c r="P53" i="14"/>
  <c r="M53" i="14"/>
  <c r="J53" i="14"/>
  <c r="H53" i="14"/>
  <c r="G53" i="14"/>
  <c r="A53" i="14"/>
  <c r="CV52" i="14"/>
  <c r="CR52" i="14"/>
  <c r="BT52" i="14"/>
  <c r="BS52" i="14"/>
  <c r="BR52" i="14"/>
  <c r="BQ52" i="14"/>
  <c r="BP52" i="14"/>
  <c r="BN52" i="14"/>
  <c r="BM52" i="14"/>
  <c r="BL52" i="14"/>
  <c r="BK52" i="14"/>
  <c r="BJ52" i="14"/>
  <c r="BH52" i="14"/>
  <c r="BG52" i="14"/>
  <c r="BF52" i="14"/>
  <c r="BE52" i="14"/>
  <c r="BD52" i="14"/>
  <c r="BB52" i="14"/>
  <c r="BA52" i="14"/>
  <c r="AZ52" i="14"/>
  <c r="AY52" i="14"/>
  <c r="AX52" i="14"/>
  <c r="AW52" i="14"/>
  <c r="AV52" i="14"/>
  <c r="AJ52" i="14"/>
  <c r="AI52" i="14"/>
  <c r="BT51" i="14"/>
  <c r="BS51" i="14"/>
  <c r="BR51" i="14"/>
  <c r="BQ51" i="14"/>
  <c r="BP51" i="14"/>
  <c r="BN51" i="14"/>
  <c r="BM51" i="14"/>
  <c r="BL51" i="14"/>
  <c r="BK51" i="14"/>
  <c r="BJ51" i="14"/>
  <c r="BV51" i="14" s="1"/>
  <c r="BH51" i="14"/>
  <c r="BG51" i="14"/>
  <c r="BF51" i="14"/>
  <c r="BE51" i="14"/>
  <c r="BD51" i="14"/>
  <c r="BB51" i="14"/>
  <c r="BA51" i="14"/>
  <c r="AZ51" i="14"/>
  <c r="AY51" i="14"/>
  <c r="AX51" i="14"/>
  <c r="AW51" i="14"/>
  <c r="AV51" i="14"/>
  <c r="CR50" i="14" s="1"/>
  <c r="AJ51" i="14"/>
  <c r="AI51" i="14"/>
  <c r="AG51" i="14"/>
  <c r="AE51" i="14"/>
  <c r="A51" i="14"/>
  <c r="CV50" i="14"/>
  <c r="CW60" i="14" s="1"/>
  <c r="DC60" i="14" s="1"/>
  <c r="CP50" i="14"/>
  <c r="CG50" i="14"/>
  <c r="BT50" i="14"/>
  <c r="BS50" i="14"/>
  <c r="BR50" i="14"/>
  <c r="BQ50" i="14"/>
  <c r="BP50" i="14"/>
  <c r="BN50" i="14"/>
  <c r="BM50" i="14"/>
  <c r="BL50" i="14"/>
  <c r="BK50" i="14"/>
  <c r="BJ50" i="14"/>
  <c r="BH50" i="14"/>
  <c r="BG50" i="14"/>
  <c r="BF50" i="14"/>
  <c r="BE50" i="14"/>
  <c r="BD50" i="14"/>
  <c r="BB50" i="14"/>
  <c r="BA50" i="14"/>
  <c r="AZ50" i="14"/>
  <c r="AY50" i="14"/>
  <c r="AX50" i="14"/>
  <c r="AW50" i="14"/>
  <c r="AV50" i="14"/>
  <c r="CI55" i="14" s="1"/>
  <c r="AJ50" i="14"/>
  <c r="AI50" i="14"/>
  <c r="BT49" i="14"/>
  <c r="BS49" i="14"/>
  <c r="BR49" i="14"/>
  <c r="BQ49" i="14"/>
  <c r="BP49" i="14"/>
  <c r="BN49" i="14"/>
  <c r="BM49" i="14"/>
  <c r="BL49" i="14"/>
  <c r="BK49" i="14"/>
  <c r="BJ49" i="14"/>
  <c r="BH49" i="14"/>
  <c r="BG49" i="14"/>
  <c r="BF49" i="14"/>
  <c r="BE49" i="14"/>
  <c r="BD49" i="14"/>
  <c r="BB49" i="14"/>
  <c r="BA49" i="14"/>
  <c r="AZ49" i="14"/>
  <c r="AY49" i="14"/>
  <c r="AX49" i="14"/>
  <c r="AW49" i="14"/>
  <c r="CO54" i="14" s="1"/>
  <c r="AV49" i="14"/>
  <c r="CE50" i="14" s="1"/>
  <c r="AJ49" i="14"/>
  <c r="AI49" i="14"/>
  <c r="BZ48" i="14"/>
  <c r="BT48" i="14"/>
  <c r="BS48" i="14"/>
  <c r="BR48" i="14"/>
  <c r="BQ48" i="14"/>
  <c r="BP48" i="14"/>
  <c r="BN48" i="14"/>
  <c r="BM48" i="14"/>
  <c r="BL48" i="14"/>
  <c r="BK48" i="14"/>
  <c r="BJ48" i="14"/>
  <c r="BH48" i="14"/>
  <c r="BG48" i="14"/>
  <c r="BF48" i="14"/>
  <c r="BE48" i="14"/>
  <c r="BD48" i="14"/>
  <c r="BB48" i="14"/>
  <c r="BA48" i="14"/>
  <c r="AZ48" i="14"/>
  <c r="AY48" i="14"/>
  <c r="AX48" i="14"/>
  <c r="AW48" i="14"/>
  <c r="AV48" i="14"/>
  <c r="AJ48" i="14"/>
  <c r="AI48" i="14"/>
  <c r="A49" i="14" s="1"/>
  <c r="BT47" i="14"/>
  <c r="BS47" i="14"/>
  <c r="BR47" i="14"/>
  <c r="BQ47" i="14"/>
  <c r="BP47" i="14"/>
  <c r="BW47" i="14" s="1"/>
  <c r="BN47" i="14"/>
  <c r="BM47" i="14"/>
  <c r="BL47" i="14"/>
  <c r="BK47" i="14"/>
  <c r="BJ47" i="14"/>
  <c r="BH47" i="14"/>
  <c r="BG47" i="14"/>
  <c r="BF47" i="14"/>
  <c r="BE47" i="14"/>
  <c r="BD47" i="14"/>
  <c r="BB47" i="14"/>
  <c r="BA47" i="14"/>
  <c r="AZ47" i="14"/>
  <c r="AY47" i="14"/>
  <c r="AX47" i="14"/>
  <c r="AW47" i="14"/>
  <c r="CS40" i="14" s="1"/>
  <c r="AV47" i="14"/>
  <c r="AJ47" i="14"/>
  <c r="AI47" i="14"/>
  <c r="BT46" i="14"/>
  <c r="BS46" i="14"/>
  <c r="BR46" i="14"/>
  <c r="BQ46" i="14"/>
  <c r="BP46" i="14"/>
  <c r="BN46" i="14"/>
  <c r="BM46" i="14"/>
  <c r="BL46" i="14"/>
  <c r="BK46" i="14"/>
  <c r="BJ46" i="14"/>
  <c r="BH46" i="14"/>
  <c r="BG46" i="14"/>
  <c r="BF46" i="14"/>
  <c r="BE46" i="14"/>
  <c r="BD46" i="14"/>
  <c r="BB46" i="14"/>
  <c r="BA46" i="14"/>
  <c r="AZ46" i="14"/>
  <c r="AY46" i="14"/>
  <c r="AX46" i="14"/>
  <c r="AW46" i="14"/>
  <c r="CQ38" i="14" s="1"/>
  <c r="AV46" i="14"/>
  <c r="AJ46" i="14"/>
  <c r="AI46" i="14"/>
  <c r="AG46" i="14"/>
  <c r="AE46" i="14"/>
  <c r="CV45" i="14"/>
  <c r="CZ45" i="14" s="1"/>
  <c r="BT45" i="14"/>
  <c r="BS45" i="14"/>
  <c r="BR45" i="14"/>
  <c r="BQ45" i="14"/>
  <c r="BP45" i="14"/>
  <c r="BW45" i="14" s="1"/>
  <c r="BN45" i="14"/>
  <c r="BM45" i="14"/>
  <c r="BL45" i="14"/>
  <c r="BK45" i="14"/>
  <c r="BJ45" i="14"/>
  <c r="BH45" i="14"/>
  <c r="BG45" i="14"/>
  <c r="BF45" i="14"/>
  <c r="BE45" i="14"/>
  <c r="BD45" i="14"/>
  <c r="BB45" i="14"/>
  <c r="BA45" i="14"/>
  <c r="AZ45" i="14"/>
  <c r="AY45" i="14"/>
  <c r="AX45" i="14"/>
  <c r="AW45" i="14"/>
  <c r="BX45" i="14" s="1"/>
  <c r="AV45" i="14"/>
  <c r="AJ45" i="14"/>
  <c r="CJ44" i="14"/>
  <c r="BT44" i="14"/>
  <c r="BS44" i="14"/>
  <c r="BR44" i="14"/>
  <c r="BQ44" i="14"/>
  <c r="BP44" i="14"/>
  <c r="BN44" i="14"/>
  <c r="BM44" i="14"/>
  <c r="BL44" i="14"/>
  <c r="BK44" i="14"/>
  <c r="BJ44" i="14"/>
  <c r="BH44" i="14"/>
  <c r="BG44" i="14"/>
  <c r="BF44" i="14"/>
  <c r="BE44" i="14"/>
  <c r="BD44" i="14"/>
  <c r="BB44" i="14"/>
  <c r="BA44" i="14"/>
  <c r="AZ44" i="14"/>
  <c r="AY44" i="14"/>
  <c r="AX44" i="14"/>
  <c r="AW44" i="14"/>
  <c r="AV44" i="14"/>
  <c r="BX44" i="14" s="1"/>
  <c r="AJ44" i="14"/>
  <c r="AI44" i="14"/>
  <c r="AG44" i="14"/>
  <c r="AE44" i="14"/>
  <c r="A44" i="14"/>
  <c r="CZ43" i="14"/>
  <c r="CV43" i="14"/>
  <c r="BT43" i="14"/>
  <c r="BS43" i="14"/>
  <c r="BR43" i="14"/>
  <c r="BQ43" i="14"/>
  <c r="BP43" i="14"/>
  <c r="BN43" i="14"/>
  <c r="BM43" i="14"/>
  <c r="BL43" i="14"/>
  <c r="BK43" i="14"/>
  <c r="BJ43" i="14"/>
  <c r="BH43" i="14"/>
  <c r="BG43" i="14"/>
  <c r="BF43" i="14"/>
  <c r="BE43" i="14"/>
  <c r="BD43" i="14"/>
  <c r="BB43" i="14"/>
  <c r="BA43" i="14"/>
  <c r="AZ43" i="14"/>
  <c r="AY43" i="14"/>
  <c r="AX43" i="14"/>
  <c r="AW43" i="14"/>
  <c r="CF35" i="14" s="1"/>
  <c r="AV43" i="14"/>
  <c r="CI35" i="14" s="1"/>
  <c r="AJ43" i="14"/>
  <c r="AI43" i="14"/>
  <c r="BT42" i="14"/>
  <c r="BS42" i="14"/>
  <c r="BR42" i="14"/>
  <c r="BQ42" i="14"/>
  <c r="BP42" i="14"/>
  <c r="BN42" i="14"/>
  <c r="BM42" i="14"/>
  <c r="BL42" i="14"/>
  <c r="BK42" i="14"/>
  <c r="BJ42" i="14"/>
  <c r="BH42" i="14"/>
  <c r="BG42" i="14"/>
  <c r="BF42" i="14"/>
  <c r="BE42" i="14"/>
  <c r="BD42" i="14"/>
  <c r="BB42" i="14"/>
  <c r="BA42" i="14"/>
  <c r="AZ42" i="14"/>
  <c r="AY42" i="14"/>
  <c r="AX42" i="14"/>
  <c r="AW42" i="14"/>
  <c r="CQ36" i="14" s="1"/>
  <c r="AV42" i="14"/>
  <c r="BX42" i="14" s="1"/>
  <c r="AJ42" i="14"/>
  <c r="AG42" i="14"/>
  <c r="AE42" i="14"/>
  <c r="A42" i="14"/>
  <c r="CZ41" i="14"/>
  <c r="CV41" i="14"/>
  <c r="BT41" i="14"/>
  <c r="BS41" i="14"/>
  <c r="BR41" i="14"/>
  <c r="BQ41" i="14"/>
  <c r="BP41" i="14"/>
  <c r="BW41" i="14" s="1"/>
  <c r="BN41" i="14"/>
  <c r="BM41" i="14"/>
  <c r="BL41" i="14"/>
  <c r="BK41" i="14"/>
  <c r="BJ41" i="14"/>
  <c r="BH41" i="14"/>
  <c r="BG41" i="14"/>
  <c r="BF41" i="14"/>
  <c r="BE41" i="14"/>
  <c r="BD41" i="14"/>
  <c r="BB41" i="14"/>
  <c r="BA41" i="14"/>
  <c r="AZ41" i="14"/>
  <c r="AY41" i="14"/>
  <c r="AX41" i="14"/>
  <c r="AW41" i="14"/>
  <c r="CR40" i="14" s="1"/>
  <c r="AV41" i="14"/>
  <c r="AJ41" i="14"/>
  <c r="AI41" i="14"/>
  <c r="G41" i="14"/>
  <c r="BT40" i="14"/>
  <c r="BS40" i="14"/>
  <c r="BR40" i="14"/>
  <c r="BQ40" i="14"/>
  <c r="BP40" i="14"/>
  <c r="BN40" i="14"/>
  <c r="BM40" i="14"/>
  <c r="BL40" i="14"/>
  <c r="BK40" i="14"/>
  <c r="BJ40" i="14"/>
  <c r="BH40" i="14"/>
  <c r="BG40" i="14"/>
  <c r="BF40" i="14"/>
  <c r="BE40" i="14"/>
  <c r="BD40" i="14"/>
  <c r="BB40" i="14"/>
  <c r="BA40" i="14"/>
  <c r="AZ40" i="14"/>
  <c r="AY40" i="14"/>
  <c r="AX40" i="14"/>
  <c r="AW40" i="14"/>
  <c r="CG44" i="14" s="1"/>
  <c r="AV40" i="14"/>
  <c r="CL38" i="14" s="1"/>
  <c r="AJ40" i="14"/>
  <c r="AI40" i="14"/>
  <c r="AG40" i="14"/>
  <c r="AE40" i="14"/>
  <c r="Y40" i="14"/>
  <c r="S40" i="14"/>
  <c r="P40" i="14"/>
  <c r="M40" i="14"/>
  <c r="J40" i="14"/>
  <c r="H40" i="14"/>
  <c r="G40" i="14"/>
  <c r="CZ39" i="14"/>
  <c r="CV39" i="14"/>
  <c r="CR39" i="14"/>
  <c r="CQ39" i="14"/>
  <c r="BT39" i="14"/>
  <c r="BS39" i="14"/>
  <c r="BR39" i="14"/>
  <c r="BQ39" i="14"/>
  <c r="BP39" i="14"/>
  <c r="BN39" i="14"/>
  <c r="BM39" i="14"/>
  <c r="BL39" i="14"/>
  <c r="BK39" i="14"/>
  <c r="BJ39" i="14"/>
  <c r="BH39" i="14"/>
  <c r="BG39" i="14"/>
  <c r="BF39" i="14"/>
  <c r="BE39" i="14"/>
  <c r="BD39" i="14"/>
  <c r="BB39" i="14"/>
  <c r="BA39" i="14"/>
  <c r="AZ39" i="14"/>
  <c r="AY39" i="14"/>
  <c r="AX39" i="14"/>
  <c r="AW39" i="14"/>
  <c r="AV39" i="14"/>
  <c r="AJ39" i="14"/>
  <c r="CS38" i="14"/>
  <c r="CC38" i="14"/>
  <c r="BT38" i="14"/>
  <c r="BS38" i="14"/>
  <c r="BR38" i="14"/>
  <c r="BQ38" i="14"/>
  <c r="BW38" i="14" s="1"/>
  <c r="BP38" i="14"/>
  <c r="BN38" i="14"/>
  <c r="BM38" i="14"/>
  <c r="BL38" i="14"/>
  <c r="BV38" i="14" s="1"/>
  <c r="BK38" i="14"/>
  <c r="BJ38" i="14"/>
  <c r="BH38" i="14"/>
  <c r="BG38" i="14"/>
  <c r="BF38" i="14"/>
  <c r="BE38" i="14"/>
  <c r="BD38" i="14"/>
  <c r="BB38" i="14"/>
  <c r="BA38" i="14"/>
  <c r="AZ38" i="14"/>
  <c r="AY38" i="14"/>
  <c r="AX38" i="14"/>
  <c r="AW38" i="14"/>
  <c r="AV38" i="14"/>
  <c r="AJ38" i="14"/>
  <c r="AI38" i="14"/>
  <c r="AG38" i="14"/>
  <c r="AE38" i="14"/>
  <c r="A38" i="14"/>
  <c r="CV37" i="14"/>
  <c r="CZ37" i="14" s="1"/>
  <c r="CO37" i="14"/>
  <c r="BT37" i="14"/>
  <c r="BS37" i="14"/>
  <c r="BR37" i="14"/>
  <c r="BQ37" i="14"/>
  <c r="BP37" i="14"/>
  <c r="BN37" i="14"/>
  <c r="BM37" i="14"/>
  <c r="BL37" i="14"/>
  <c r="BK37" i="14"/>
  <c r="BJ37" i="14"/>
  <c r="BH37" i="14"/>
  <c r="BG37" i="14"/>
  <c r="BF37" i="14"/>
  <c r="BE37" i="14"/>
  <c r="BD37" i="14"/>
  <c r="BB37" i="14"/>
  <c r="BA37" i="14"/>
  <c r="AZ37" i="14"/>
  <c r="AY37" i="14"/>
  <c r="AX37" i="14"/>
  <c r="AW37" i="14"/>
  <c r="CI38" i="14" s="1"/>
  <c r="AV37" i="14"/>
  <c r="AJ37" i="14"/>
  <c r="AI37" i="14"/>
  <c r="CS36" i="14"/>
  <c r="BT36" i="14"/>
  <c r="BS36" i="14"/>
  <c r="BR36" i="14"/>
  <c r="BQ36" i="14"/>
  <c r="BP36" i="14"/>
  <c r="BN36" i="14"/>
  <c r="BM36" i="14"/>
  <c r="BL36" i="14"/>
  <c r="BK36" i="14"/>
  <c r="BJ36" i="14"/>
  <c r="BH36" i="14"/>
  <c r="BG36" i="14"/>
  <c r="BF36" i="14"/>
  <c r="BE36" i="14"/>
  <c r="BD36" i="14"/>
  <c r="BB36" i="14"/>
  <c r="BA36" i="14"/>
  <c r="AZ36" i="14"/>
  <c r="AY36" i="14"/>
  <c r="AX36" i="14"/>
  <c r="AW36" i="14"/>
  <c r="AV36" i="14"/>
  <c r="AJ36" i="14"/>
  <c r="AI36" i="14"/>
  <c r="A40" i="14" s="1"/>
  <c r="AG36" i="14"/>
  <c r="AH36" i="14" s="1"/>
  <c r="AE36" i="14"/>
  <c r="CV35" i="14"/>
  <c r="CQ35" i="14" s="1"/>
  <c r="CR35" i="14"/>
  <c r="CG35" i="14"/>
  <c r="BT35" i="14"/>
  <c r="BS35" i="14"/>
  <c r="BR35" i="14"/>
  <c r="BQ35" i="14"/>
  <c r="BP35" i="14"/>
  <c r="BN35" i="14"/>
  <c r="BM35" i="14"/>
  <c r="BL35" i="14"/>
  <c r="BK35" i="14"/>
  <c r="BJ35" i="14"/>
  <c r="BH35" i="14"/>
  <c r="BG35" i="14"/>
  <c r="BF35" i="14"/>
  <c r="BE35" i="14"/>
  <c r="BD35" i="14"/>
  <c r="BB35" i="14"/>
  <c r="BA35" i="14"/>
  <c r="AZ35" i="14"/>
  <c r="AY35" i="14"/>
  <c r="AX35" i="14"/>
  <c r="AW35" i="14"/>
  <c r="AV35" i="14"/>
  <c r="CK40" i="14" s="1"/>
  <c r="AJ35" i="14"/>
  <c r="AI35" i="14"/>
  <c r="BT34" i="14"/>
  <c r="BS34" i="14"/>
  <c r="BR34" i="14"/>
  <c r="BQ34" i="14"/>
  <c r="BP34" i="14"/>
  <c r="BN34" i="14"/>
  <c r="BM34" i="14"/>
  <c r="BL34" i="14"/>
  <c r="BK34" i="14"/>
  <c r="BJ34" i="14"/>
  <c r="BH34" i="14"/>
  <c r="BG34" i="14"/>
  <c r="BF34" i="14"/>
  <c r="BE34" i="14"/>
  <c r="BD34" i="14"/>
  <c r="BB34" i="14"/>
  <c r="BA34" i="14"/>
  <c r="AZ34" i="14"/>
  <c r="AY34" i="14"/>
  <c r="AX34" i="14"/>
  <c r="AW34" i="14"/>
  <c r="AV34" i="14"/>
  <c r="CS35" i="14" s="1"/>
  <c r="AJ34" i="14"/>
  <c r="AI34" i="14"/>
  <c r="BZ33" i="14"/>
  <c r="BT33" i="14"/>
  <c r="BS33" i="14"/>
  <c r="BR33" i="14"/>
  <c r="BQ33" i="14"/>
  <c r="BP33" i="14"/>
  <c r="BN33" i="14"/>
  <c r="BM33" i="14"/>
  <c r="BL33" i="14"/>
  <c r="BK33" i="14"/>
  <c r="BJ33" i="14"/>
  <c r="BH33" i="14"/>
  <c r="BG33" i="14"/>
  <c r="BF33" i="14"/>
  <c r="BE33" i="14"/>
  <c r="BD33" i="14"/>
  <c r="BB33" i="14"/>
  <c r="BA33" i="14"/>
  <c r="AZ33" i="14"/>
  <c r="AY33" i="14"/>
  <c r="AX33" i="14"/>
  <c r="AW33" i="14"/>
  <c r="AV33" i="14"/>
  <c r="AJ33" i="14"/>
  <c r="AI33" i="14"/>
  <c r="A36" i="14" s="1"/>
  <c r="BT32" i="14"/>
  <c r="BS32" i="14"/>
  <c r="BR32" i="14"/>
  <c r="BQ32" i="14"/>
  <c r="BP32" i="14"/>
  <c r="BN32" i="14"/>
  <c r="BM32" i="14"/>
  <c r="BL32" i="14"/>
  <c r="BK32" i="14"/>
  <c r="BJ32" i="14"/>
  <c r="BH32" i="14"/>
  <c r="BG32" i="14"/>
  <c r="BF32" i="14"/>
  <c r="BE32" i="14"/>
  <c r="BD32" i="14"/>
  <c r="BB32" i="14"/>
  <c r="BA32" i="14"/>
  <c r="AZ32" i="14"/>
  <c r="AY32" i="14"/>
  <c r="AX32" i="14"/>
  <c r="AW32" i="14"/>
  <c r="BY32" i="14" s="1"/>
  <c r="AV32" i="14"/>
  <c r="AJ32" i="14"/>
  <c r="AI32" i="14"/>
  <c r="BT31" i="14"/>
  <c r="BS31" i="14"/>
  <c r="BR31" i="14"/>
  <c r="BQ31" i="14"/>
  <c r="BP31" i="14"/>
  <c r="BW31" i="14" s="1"/>
  <c r="BN31" i="14"/>
  <c r="BM31" i="14"/>
  <c r="BL31" i="14"/>
  <c r="BK31" i="14"/>
  <c r="BJ31" i="14"/>
  <c r="BH31" i="14"/>
  <c r="BG31" i="14"/>
  <c r="BF31" i="14"/>
  <c r="BE31" i="14"/>
  <c r="BD31" i="14"/>
  <c r="BB31" i="14"/>
  <c r="BA31" i="14"/>
  <c r="AZ31" i="14"/>
  <c r="AY31" i="14"/>
  <c r="AX31" i="14"/>
  <c r="AW31" i="14"/>
  <c r="BY31" i="14" s="1"/>
  <c r="AV31" i="14"/>
  <c r="AJ31" i="14"/>
  <c r="AI31" i="14"/>
  <c r="A31" i="14" s="1"/>
  <c r="AG31" i="14"/>
  <c r="AE31" i="14"/>
  <c r="CV30" i="14"/>
  <c r="CZ30" i="14" s="1"/>
  <c r="BT30" i="14"/>
  <c r="BS30" i="14"/>
  <c r="BR30" i="14"/>
  <c r="BQ30" i="14"/>
  <c r="BP30" i="14"/>
  <c r="BN30" i="14"/>
  <c r="BM30" i="14"/>
  <c r="BL30" i="14"/>
  <c r="BK30" i="14"/>
  <c r="BJ30" i="14"/>
  <c r="BH30" i="14"/>
  <c r="BG30" i="14"/>
  <c r="BF30" i="14"/>
  <c r="BE30" i="14"/>
  <c r="BD30" i="14"/>
  <c r="BB30" i="14"/>
  <c r="BA30" i="14"/>
  <c r="AZ30" i="14"/>
  <c r="AY30" i="14"/>
  <c r="AX30" i="14"/>
  <c r="AW30" i="14"/>
  <c r="CC23" i="14" s="1"/>
  <c r="AV30" i="14"/>
  <c r="AJ30" i="14"/>
  <c r="BT29" i="14"/>
  <c r="BS29" i="14"/>
  <c r="BR29" i="14"/>
  <c r="BQ29" i="14"/>
  <c r="BP29" i="14"/>
  <c r="BN29" i="14"/>
  <c r="BM29" i="14"/>
  <c r="BL29" i="14"/>
  <c r="BK29" i="14"/>
  <c r="BJ29" i="14"/>
  <c r="BV29" i="14" s="1"/>
  <c r="BH29" i="14"/>
  <c r="BG29" i="14"/>
  <c r="BF29" i="14"/>
  <c r="BE29" i="14"/>
  <c r="BD29" i="14"/>
  <c r="BB29" i="14"/>
  <c r="BA29" i="14"/>
  <c r="AZ29" i="14"/>
  <c r="AY29" i="14"/>
  <c r="AX29" i="14"/>
  <c r="AW29" i="14"/>
  <c r="AV29" i="14"/>
  <c r="CR24" i="14" s="1"/>
  <c r="AJ29" i="14"/>
  <c r="AI29" i="14"/>
  <c r="AG29" i="14"/>
  <c r="AE29" i="14"/>
  <c r="A29" i="14"/>
  <c r="CV28" i="14"/>
  <c r="CZ28" i="14" s="1"/>
  <c r="BT28" i="14"/>
  <c r="BS28" i="14"/>
  <c r="BR28" i="14"/>
  <c r="BQ28" i="14"/>
  <c r="BP28" i="14"/>
  <c r="BN28" i="14"/>
  <c r="BM28" i="14"/>
  <c r="BL28" i="14"/>
  <c r="BK28" i="14"/>
  <c r="BJ28" i="14"/>
  <c r="BV28" i="14" s="1"/>
  <c r="BH28" i="14"/>
  <c r="BG28" i="14"/>
  <c r="BF28" i="14"/>
  <c r="BE28" i="14"/>
  <c r="BD28" i="14"/>
  <c r="BB28" i="14"/>
  <c r="BA28" i="14"/>
  <c r="AZ28" i="14"/>
  <c r="AY28" i="14"/>
  <c r="AX28" i="14"/>
  <c r="AW28" i="14"/>
  <c r="CF20" i="14" s="1"/>
  <c r="AV28" i="14"/>
  <c r="CF31" i="14" s="1"/>
  <c r="AJ28" i="14"/>
  <c r="AI28" i="14"/>
  <c r="G28" i="14"/>
  <c r="BT27" i="14"/>
  <c r="BS27" i="14"/>
  <c r="BR27" i="14"/>
  <c r="BQ27" i="14"/>
  <c r="BP27" i="14"/>
  <c r="BN27" i="14"/>
  <c r="BM27" i="14"/>
  <c r="BL27" i="14"/>
  <c r="BK27" i="14"/>
  <c r="BJ27" i="14"/>
  <c r="BH27" i="14"/>
  <c r="BG27" i="14"/>
  <c r="BF27" i="14"/>
  <c r="BE27" i="14"/>
  <c r="BD27" i="14"/>
  <c r="BB27" i="14"/>
  <c r="BA27" i="14"/>
  <c r="AZ27" i="14"/>
  <c r="AY27" i="14"/>
  <c r="AX27" i="14"/>
  <c r="AW27" i="14"/>
  <c r="CG25" i="14" s="1"/>
  <c r="AV27" i="14"/>
  <c r="AJ27" i="14"/>
  <c r="AG27" i="14"/>
  <c r="AH21" i="14" s="1"/>
  <c r="AE27" i="14"/>
  <c r="S27" i="14"/>
  <c r="P27" i="14"/>
  <c r="M27" i="14"/>
  <c r="J27" i="14"/>
  <c r="H27" i="14"/>
  <c r="G27" i="14"/>
  <c r="A27" i="14"/>
  <c r="CZ26" i="14"/>
  <c r="CV26" i="14"/>
  <c r="BT26" i="14"/>
  <c r="BS26" i="14"/>
  <c r="BR26" i="14"/>
  <c r="BQ26" i="14"/>
  <c r="BP26" i="14"/>
  <c r="BN26" i="14"/>
  <c r="BM26" i="14"/>
  <c r="BL26" i="14"/>
  <c r="BK26" i="14"/>
  <c r="BJ26" i="14"/>
  <c r="BH26" i="14"/>
  <c r="BG26" i="14"/>
  <c r="BF26" i="14"/>
  <c r="BE26" i="14"/>
  <c r="BD26" i="14"/>
  <c r="BB26" i="14"/>
  <c r="BA26" i="14"/>
  <c r="AZ26" i="14"/>
  <c r="AY26" i="14"/>
  <c r="AX26" i="14"/>
  <c r="AW26" i="14"/>
  <c r="AV26" i="14"/>
  <c r="BX26" i="14" s="1"/>
  <c r="AJ26" i="14"/>
  <c r="AI26" i="14"/>
  <c r="CR25" i="14"/>
  <c r="CO25" i="14"/>
  <c r="BT25" i="14"/>
  <c r="BS25" i="14"/>
  <c r="BR25" i="14"/>
  <c r="BQ25" i="14"/>
  <c r="BP25" i="14"/>
  <c r="BN25" i="14"/>
  <c r="BM25" i="14"/>
  <c r="BL25" i="14"/>
  <c r="BK25" i="14"/>
  <c r="BJ25" i="14"/>
  <c r="BH25" i="14"/>
  <c r="BG25" i="14"/>
  <c r="BF25" i="14"/>
  <c r="BE25" i="14"/>
  <c r="BD25" i="14"/>
  <c r="BB25" i="14"/>
  <c r="BA25" i="14"/>
  <c r="AZ25" i="14"/>
  <c r="AY25" i="14"/>
  <c r="AX25" i="14"/>
  <c r="AW25" i="14"/>
  <c r="BY25" i="14" s="1"/>
  <c r="AV25" i="14"/>
  <c r="AJ25" i="14"/>
  <c r="AI25" i="14"/>
  <c r="AG25" i="14"/>
  <c r="AE25" i="14"/>
  <c r="P25" i="14"/>
  <c r="M25" i="14"/>
  <c r="J25" i="14"/>
  <c r="CV24" i="14"/>
  <c r="CW24" i="14" s="1"/>
  <c r="DC24" i="14" s="1"/>
  <c r="CT24" i="14"/>
  <c r="BT24" i="14"/>
  <c r="BS24" i="14"/>
  <c r="BR24" i="14"/>
  <c r="BQ24" i="14"/>
  <c r="BP24" i="14"/>
  <c r="BN24" i="14"/>
  <c r="BM24" i="14"/>
  <c r="BL24" i="14"/>
  <c r="BK24" i="14"/>
  <c r="BJ24" i="14"/>
  <c r="BH24" i="14"/>
  <c r="BG24" i="14"/>
  <c r="BF24" i="14"/>
  <c r="BE24" i="14"/>
  <c r="BD24" i="14"/>
  <c r="BB24" i="14"/>
  <c r="BA24" i="14"/>
  <c r="AZ24" i="14"/>
  <c r="AY24" i="14"/>
  <c r="AX24" i="14"/>
  <c r="AW24" i="14"/>
  <c r="CO22" i="14" s="1"/>
  <c r="AV24" i="14"/>
  <c r="BX24" i="14" s="1"/>
  <c r="AJ24" i="14"/>
  <c r="CH23" i="14"/>
  <c r="BT23" i="14"/>
  <c r="BS23" i="14"/>
  <c r="BR23" i="14"/>
  <c r="BQ23" i="14"/>
  <c r="BP23" i="14"/>
  <c r="BN23" i="14"/>
  <c r="BM23" i="14"/>
  <c r="BL23" i="14"/>
  <c r="BK23" i="14"/>
  <c r="BJ23" i="14"/>
  <c r="BH23" i="14"/>
  <c r="BG23" i="14"/>
  <c r="BF23" i="14"/>
  <c r="BE23" i="14"/>
  <c r="BD23" i="14"/>
  <c r="BB23" i="14"/>
  <c r="BA23" i="14"/>
  <c r="AZ23" i="14"/>
  <c r="AY23" i="14"/>
  <c r="AX23" i="14"/>
  <c r="AW23" i="14"/>
  <c r="AV23" i="14"/>
  <c r="AJ23" i="14"/>
  <c r="AI23" i="14"/>
  <c r="AG23" i="14"/>
  <c r="AE23" i="14"/>
  <c r="S23" i="14"/>
  <c r="A23" i="14"/>
  <c r="CV22" i="14"/>
  <c r="CP22" i="14"/>
  <c r="BT22" i="14"/>
  <c r="BS22" i="14"/>
  <c r="BR22" i="14"/>
  <c r="BQ22" i="14"/>
  <c r="BP22" i="14"/>
  <c r="BN22" i="14"/>
  <c r="BM22" i="14"/>
  <c r="BL22" i="14"/>
  <c r="BK22" i="14"/>
  <c r="BJ22" i="14"/>
  <c r="BH22" i="14"/>
  <c r="BG22" i="14"/>
  <c r="BF22" i="14"/>
  <c r="BE22" i="14"/>
  <c r="BD22" i="14"/>
  <c r="BB22" i="14"/>
  <c r="BA22" i="14"/>
  <c r="AZ22" i="14"/>
  <c r="AY22" i="14"/>
  <c r="AX22" i="14"/>
  <c r="AW22" i="14"/>
  <c r="AV22" i="14"/>
  <c r="CP25" i="14" s="1"/>
  <c r="AJ22" i="14"/>
  <c r="AI22" i="14"/>
  <c r="CS21" i="14"/>
  <c r="CO21" i="14"/>
  <c r="BT21" i="14"/>
  <c r="BS21" i="14"/>
  <c r="BR21" i="14"/>
  <c r="BQ21" i="14"/>
  <c r="BP21" i="14"/>
  <c r="BN21" i="14"/>
  <c r="BM21" i="14"/>
  <c r="BL21" i="14"/>
  <c r="BK21" i="14"/>
  <c r="BJ21" i="14"/>
  <c r="BH21" i="14"/>
  <c r="BG21" i="14"/>
  <c r="BF21" i="14"/>
  <c r="BE21" i="14"/>
  <c r="BD21" i="14"/>
  <c r="BB21" i="14"/>
  <c r="BA21" i="14"/>
  <c r="AZ21" i="14"/>
  <c r="AY21" i="14"/>
  <c r="AX21" i="14"/>
  <c r="AW21" i="14"/>
  <c r="AV21" i="14"/>
  <c r="AJ21" i="14"/>
  <c r="AI21" i="14"/>
  <c r="A25" i="14" s="1"/>
  <c r="AG21" i="14"/>
  <c r="AE21" i="14"/>
  <c r="S21" i="14"/>
  <c r="CV20" i="14"/>
  <c r="CI20" i="14"/>
  <c r="BT20" i="14"/>
  <c r="BS20" i="14"/>
  <c r="BR20" i="14"/>
  <c r="BQ20" i="14"/>
  <c r="BP20" i="14"/>
  <c r="BW20" i="14" s="1"/>
  <c r="BN20" i="14"/>
  <c r="BM20" i="14"/>
  <c r="BL20" i="14"/>
  <c r="BK20" i="14"/>
  <c r="BV20" i="14" s="1"/>
  <c r="BJ20" i="14"/>
  <c r="BH20" i="14"/>
  <c r="BG20" i="14"/>
  <c r="BF20" i="14"/>
  <c r="BE20" i="14"/>
  <c r="BD20" i="14"/>
  <c r="BB20" i="14"/>
  <c r="BA20" i="14"/>
  <c r="AZ20" i="14"/>
  <c r="AY20" i="14"/>
  <c r="AX20" i="14"/>
  <c r="AW20" i="14"/>
  <c r="CJ31" i="14" s="1"/>
  <c r="AV20" i="14"/>
  <c r="AJ20" i="14"/>
  <c r="AI20" i="14"/>
  <c r="BT19" i="14"/>
  <c r="BS19" i="14"/>
  <c r="BR19" i="14"/>
  <c r="BQ19" i="14"/>
  <c r="BP19" i="14"/>
  <c r="BN19" i="14"/>
  <c r="BM19" i="14"/>
  <c r="BL19" i="14"/>
  <c r="BK19" i="14"/>
  <c r="BV19" i="14" s="1"/>
  <c r="BJ19" i="14"/>
  <c r="BH19" i="14"/>
  <c r="BG19" i="14"/>
  <c r="BF19" i="14"/>
  <c r="BE19" i="14"/>
  <c r="BD19" i="14"/>
  <c r="BB19" i="14"/>
  <c r="BA19" i="14"/>
  <c r="AZ19" i="14"/>
  <c r="AY19" i="14"/>
  <c r="AX19" i="14"/>
  <c r="AW19" i="14"/>
  <c r="CF29" i="14" s="1"/>
  <c r="AV19" i="14"/>
  <c r="AJ19" i="14"/>
  <c r="AI19" i="14"/>
  <c r="S19" i="14"/>
  <c r="BZ18" i="14"/>
  <c r="BT18" i="14"/>
  <c r="BS18" i="14"/>
  <c r="BR18" i="14"/>
  <c r="BQ18" i="14"/>
  <c r="BP18" i="14"/>
  <c r="BN18" i="14"/>
  <c r="BM18" i="14"/>
  <c r="BL18" i="14"/>
  <c r="BK18" i="14"/>
  <c r="BJ18" i="14"/>
  <c r="BH18" i="14"/>
  <c r="BG18" i="14"/>
  <c r="BF18" i="14"/>
  <c r="BE18" i="14"/>
  <c r="BD18" i="14"/>
  <c r="BB18" i="14"/>
  <c r="BA18" i="14"/>
  <c r="AZ18" i="14"/>
  <c r="AY18" i="14"/>
  <c r="AX18" i="14"/>
  <c r="AW18" i="14"/>
  <c r="AV18" i="14"/>
  <c r="AJ18" i="14"/>
  <c r="AI18" i="14"/>
  <c r="A21" i="14" s="1"/>
  <c r="BT17" i="14"/>
  <c r="BS17" i="14"/>
  <c r="BR17" i="14"/>
  <c r="BQ17" i="14"/>
  <c r="BP17" i="14"/>
  <c r="BN17" i="14"/>
  <c r="BM17" i="14"/>
  <c r="BL17" i="14"/>
  <c r="BK17" i="14"/>
  <c r="BJ17" i="14"/>
  <c r="BH17" i="14"/>
  <c r="BG17" i="14"/>
  <c r="BF17" i="14"/>
  <c r="BE17" i="14"/>
  <c r="BD17" i="14"/>
  <c r="BB17" i="14"/>
  <c r="BA17" i="14"/>
  <c r="AZ17" i="14"/>
  <c r="AY17" i="14"/>
  <c r="AX17" i="14"/>
  <c r="AW17" i="14"/>
  <c r="AV17" i="14"/>
  <c r="BY17" i="14" s="1"/>
  <c r="X15" i="14" s="1"/>
  <c r="AJ17" i="14"/>
  <c r="AI17" i="14"/>
  <c r="BT16" i="14"/>
  <c r="BS16" i="14"/>
  <c r="BR16" i="14"/>
  <c r="BQ16" i="14"/>
  <c r="BP16" i="14"/>
  <c r="BN16" i="14"/>
  <c r="BM16" i="14"/>
  <c r="BL16" i="14"/>
  <c r="BK16" i="14"/>
  <c r="BJ16" i="14"/>
  <c r="BH16" i="14"/>
  <c r="BG16" i="14"/>
  <c r="BF16" i="14"/>
  <c r="BE16" i="14"/>
  <c r="BD16" i="14"/>
  <c r="BB16" i="14"/>
  <c r="BA16" i="14"/>
  <c r="AZ16" i="14"/>
  <c r="AY16" i="14"/>
  <c r="AX16" i="14"/>
  <c r="AW16" i="14"/>
  <c r="AV16" i="14"/>
  <c r="BX16" i="14" s="1"/>
  <c r="AJ16" i="14"/>
  <c r="AI16" i="14"/>
  <c r="AG16" i="14"/>
  <c r="AE16" i="14"/>
  <c r="A16" i="14"/>
  <c r="CV15" i="14"/>
  <c r="BT15" i="14"/>
  <c r="BS15" i="14"/>
  <c r="BR15" i="14"/>
  <c r="BQ15" i="14"/>
  <c r="BP15" i="14"/>
  <c r="BN15" i="14"/>
  <c r="BM15" i="14"/>
  <c r="BL15" i="14"/>
  <c r="BK15" i="14"/>
  <c r="BJ15" i="14"/>
  <c r="BH15" i="14"/>
  <c r="BG15" i="14"/>
  <c r="BF15" i="14"/>
  <c r="BE15" i="14"/>
  <c r="BD15" i="14"/>
  <c r="BB15" i="14"/>
  <c r="BA15" i="14"/>
  <c r="AZ15" i="14"/>
  <c r="AY15" i="14"/>
  <c r="AX15" i="14"/>
  <c r="AW15" i="14"/>
  <c r="AV15" i="14"/>
  <c r="BX15" i="14" s="1"/>
  <c r="AJ15" i="14"/>
  <c r="BT14" i="14"/>
  <c r="BS14" i="14"/>
  <c r="BR14" i="14"/>
  <c r="BQ14" i="14"/>
  <c r="BW14" i="14" s="1"/>
  <c r="BP14" i="14"/>
  <c r="BN14" i="14"/>
  <c r="BM14" i="14"/>
  <c r="BL14" i="14"/>
  <c r="BK14" i="14"/>
  <c r="BJ14" i="14"/>
  <c r="BH14" i="14"/>
  <c r="BG14" i="14"/>
  <c r="BF14" i="14"/>
  <c r="BE14" i="14"/>
  <c r="BD14" i="14"/>
  <c r="BB14" i="14"/>
  <c r="BA14" i="14"/>
  <c r="AZ14" i="14"/>
  <c r="AY14" i="14"/>
  <c r="AX14" i="14"/>
  <c r="AW14" i="14"/>
  <c r="AV14" i="14"/>
  <c r="AJ14" i="14"/>
  <c r="AI14" i="14"/>
  <c r="AG14" i="14"/>
  <c r="AE14" i="14"/>
  <c r="Y14" i="14"/>
  <c r="S14" i="14"/>
  <c r="P14" i="14"/>
  <c r="M14" i="14"/>
  <c r="J14" i="14"/>
  <c r="H14" i="14"/>
  <c r="A14" i="14"/>
  <c r="CV13" i="14"/>
  <c r="CZ13" i="14" s="1"/>
  <c r="BT13" i="14"/>
  <c r="BS13" i="14"/>
  <c r="BR13" i="14"/>
  <c r="BQ13" i="14"/>
  <c r="BP13" i="14"/>
  <c r="BW13" i="14" s="1"/>
  <c r="BN13" i="14"/>
  <c r="BM13" i="14"/>
  <c r="BL13" i="14"/>
  <c r="BK13" i="14"/>
  <c r="BJ13" i="14"/>
  <c r="BH13" i="14"/>
  <c r="BG13" i="14"/>
  <c r="BF13" i="14"/>
  <c r="BE13" i="14"/>
  <c r="BD13" i="14"/>
  <c r="BB13" i="14"/>
  <c r="BA13" i="14"/>
  <c r="AZ13" i="14"/>
  <c r="AY13" i="14"/>
  <c r="AX13" i="14"/>
  <c r="AW13" i="14"/>
  <c r="CI5" i="14" s="1"/>
  <c r="AV13" i="14"/>
  <c r="AJ13" i="14"/>
  <c r="AI13" i="14"/>
  <c r="CJ12" i="14"/>
  <c r="BT12" i="14"/>
  <c r="BS12" i="14"/>
  <c r="BR12" i="14"/>
  <c r="BQ12" i="14"/>
  <c r="BP12" i="14"/>
  <c r="BN12" i="14"/>
  <c r="BM12" i="14"/>
  <c r="BL12" i="14"/>
  <c r="BK12" i="14"/>
  <c r="BJ12" i="14"/>
  <c r="BH12" i="14"/>
  <c r="BG12" i="14"/>
  <c r="BF12" i="14"/>
  <c r="BE12" i="14"/>
  <c r="BD12" i="14"/>
  <c r="BB12" i="14"/>
  <c r="BA12" i="14"/>
  <c r="AZ12" i="14"/>
  <c r="AY12" i="14"/>
  <c r="AX12" i="14"/>
  <c r="AW12" i="14"/>
  <c r="AV12" i="14"/>
  <c r="AJ12" i="14"/>
  <c r="AG12" i="14"/>
  <c r="AE12" i="14"/>
  <c r="P12" i="14"/>
  <c r="M12" i="14"/>
  <c r="J12" i="14"/>
  <c r="A12" i="14"/>
  <c r="CV11" i="14"/>
  <c r="BT11" i="14"/>
  <c r="BS11" i="14"/>
  <c r="BR11" i="14"/>
  <c r="BQ11" i="14"/>
  <c r="BP11" i="14"/>
  <c r="BN11" i="14"/>
  <c r="BM11" i="14"/>
  <c r="BL11" i="14"/>
  <c r="BK11" i="14"/>
  <c r="BJ11" i="14"/>
  <c r="BH11" i="14"/>
  <c r="BG11" i="14"/>
  <c r="BF11" i="14"/>
  <c r="BE11" i="14"/>
  <c r="BD11" i="14"/>
  <c r="BB11" i="14"/>
  <c r="BA11" i="14"/>
  <c r="AZ11" i="14"/>
  <c r="AY11" i="14"/>
  <c r="AX11" i="14"/>
  <c r="AW11" i="14"/>
  <c r="AV11" i="14"/>
  <c r="CL12" i="14" s="1"/>
  <c r="AJ11" i="14"/>
  <c r="AI11" i="14"/>
  <c r="CS10" i="14"/>
  <c r="BT10" i="14"/>
  <c r="BS10" i="14"/>
  <c r="BR10" i="14"/>
  <c r="BQ10" i="14"/>
  <c r="BP10" i="14"/>
  <c r="BN10" i="14"/>
  <c r="BM10" i="14"/>
  <c r="BL10" i="14"/>
  <c r="BK10" i="14"/>
  <c r="BJ10" i="14"/>
  <c r="BH10" i="14"/>
  <c r="BG10" i="14"/>
  <c r="BF10" i="14"/>
  <c r="BE10" i="14"/>
  <c r="BD10" i="14"/>
  <c r="BB10" i="14"/>
  <c r="BA10" i="14"/>
  <c r="AZ10" i="14"/>
  <c r="AY10" i="14"/>
  <c r="AX10" i="14"/>
  <c r="AW10" i="14"/>
  <c r="AV10" i="14"/>
  <c r="BX10" i="14" s="1"/>
  <c r="AJ10" i="14"/>
  <c r="AI10" i="14"/>
  <c r="AG10" i="14"/>
  <c r="AE10" i="14"/>
  <c r="S10" i="14"/>
  <c r="CV9" i="14"/>
  <c r="CR9" i="14"/>
  <c r="CP9" i="14"/>
  <c r="BT9" i="14"/>
  <c r="BS9" i="14"/>
  <c r="BR9" i="14"/>
  <c r="BQ9" i="14"/>
  <c r="BP9" i="14"/>
  <c r="BN9" i="14"/>
  <c r="BM9" i="14"/>
  <c r="BL9" i="14"/>
  <c r="BK9" i="14"/>
  <c r="BJ9" i="14"/>
  <c r="BH9" i="14"/>
  <c r="BG9" i="14"/>
  <c r="BF9" i="14"/>
  <c r="BE9" i="14"/>
  <c r="BD9" i="14"/>
  <c r="BB9" i="14"/>
  <c r="BA9" i="14"/>
  <c r="AZ9" i="14"/>
  <c r="AY9" i="14"/>
  <c r="AX9" i="14"/>
  <c r="AW9" i="14"/>
  <c r="AV9" i="14"/>
  <c r="AJ9" i="14"/>
  <c r="CT8" i="14"/>
  <c r="CS8" i="14"/>
  <c r="CH8" i="14"/>
  <c r="CE8" i="14"/>
  <c r="BT8" i="14"/>
  <c r="BS8" i="14"/>
  <c r="BR8" i="14"/>
  <c r="BQ8" i="14"/>
  <c r="BP8" i="14"/>
  <c r="BN8" i="14"/>
  <c r="BM8" i="14"/>
  <c r="BL8" i="14"/>
  <c r="BK8" i="14"/>
  <c r="BJ8" i="14"/>
  <c r="BH8" i="14"/>
  <c r="BG8" i="14"/>
  <c r="BF8" i="14"/>
  <c r="BE8" i="14"/>
  <c r="BD8" i="14"/>
  <c r="BB8" i="14"/>
  <c r="BA8" i="14"/>
  <c r="AZ8" i="14"/>
  <c r="AY8" i="14"/>
  <c r="AX8" i="14"/>
  <c r="AW8" i="14"/>
  <c r="AV8" i="14"/>
  <c r="CQ9" i="14" s="1"/>
  <c r="AJ8" i="14"/>
  <c r="AI8" i="14"/>
  <c r="AG8" i="14"/>
  <c r="AE8" i="14"/>
  <c r="S8" i="14"/>
  <c r="A8" i="14"/>
  <c r="CV7" i="14"/>
  <c r="CS7" i="14"/>
  <c r="CR7" i="14"/>
  <c r="CP7" i="14"/>
  <c r="BT7" i="14"/>
  <c r="BS7" i="14"/>
  <c r="BR7" i="14"/>
  <c r="BQ7" i="14"/>
  <c r="BP7" i="14"/>
  <c r="BN7" i="14"/>
  <c r="BM7" i="14"/>
  <c r="BL7" i="14"/>
  <c r="BK7" i="14"/>
  <c r="BJ7" i="14"/>
  <c r="BV7" i="14" s="1"/>
  <c r="BH7" i="14"/>
  <c r="BG7" i="14"/>
  <c r="BF7" i="14"/>
  <c r="BE7" i="14"/>
  <c r="BD7" i="14"/>
  <c r="BB7" i="14"/>
  <c r="BA7" i="14"/>
  <c r="AZ7" i="14"/>
  <c r="AY7" i="14"/>
  <c r="AX7" i="14"/>
  <c r="AW7" i="14"/>
  <c r="AV7" i="14"/>
  <c r="CH16" i="14" s="1"/>
  <c r="AJ7" i="14"/>
  <c r="AI7" i="14"/>
  <c r="CS6" i="14"/>
  <c r="BT6" i="14"/>
  <c r="BS6" i="14"/>
  <c r="BR6" i="14"/>
  <c r="BQ6" i="14"/>
  <c r="BP6" i="14"/>
  <c r="BW6" i="14" s="1"/>
  <c r="BN6" i="14"/>
  <c r="BM6" i="14"/>
  <c r="BL6" i="14"/>
  <c r="BK6" i="14"/>
  <c r="BV6" i="14" s="1"/>
  <c r="BJ6" i="14"/>
  <c r="BH6" i="14"/>
  <c r="BG6" i="14"/>
  <c r="BF6" i="14"/>
  <c r="BE6" i="14"/>
  <c r="BD6" i="14"/>
  <c r="BB6" i="14"/>
  <c r="BA6" i="14"/>
  <c r="AZ6" i="14"/>
  <c r="AY6" i="14"/>
  <c r="AX6" i="14"/>
  <c r="AW6" i="14"/>
  <c r="AV6" i="14"/>
  <c r="AJ6" i="14"/>
  <c r="AI6" i="14"/>
  <c r="A10" i="14" s="1"/>
  <c r="AH6" i="14"/>
  <c r="AG6" i="14"/>
  <c r="AE6" i="14"/>
  <c r="S6" i="14"/>
  <c r="CV5" i="14"/>
  <c r="CW5" i="14" s="1"/>
  <c r="DC5" i="14" s="1"/>
  <c r="CC5" i="14"/>
  <c r="BT5" i="14"/>
  <c r="BS5" i="14"/>
  <c r="BR5" i="14"/>
  <c r="BQ5" i="14"/>
  <c r="BP5" i="14"/>
  <c r="BN5" i="14"/>
  <c r="BM5" i="14"/>
  <c r="BL5" i="14"/>
  <c r="BK5" i="14"/>
  <c r="BJ5" i="14"/>
  <c r="BH5" i="14"/>
  <c r="BG5" i="14"/>
  <c r="BF5" i="14"/>
  <c r="BE5" i="14"/>
  <c r="BD5" i="14"/>
  <c r="BB5" i="14"/>
  <c r="BA5" i="14"/>
  <c r="AZ5" i="14"/>
  <c r="AY5" i="14"/>
  <c r="AX5" i="14"/>
  <c r="AW5" i="14"/>
  <c r="AV5" i="14"/>
  <c r="AJ5" i="14"/>
  <c r="AI5" i="14"/>
  <c r="BT4" i="14"/>
  <c r="BS4" i="14"/>
  <c r="BR4" i="14"/>
  <c r="BQ4" i="14"/>
  <c r="BP4" i="14"/>
  <c r="BN4" i="14"/>
  <c r="BM4" i="14"/>
  <c r="BL4" i="14"/>
  <c r="BK4" i="14"/>
  <c r="BJ4" i="14"/>
  <c r="BH4" i="14"/>
  <c r="BG4" i="14"/>
  <c r="BF4" i="14"/>
  <c r="BE4" i="14"/>
  <c r="BD4" i="14"/>
  <c r="BB4" i="14"/>
  <c r="BA4" i="14"/>
  <c r="AZ4" i="14"/>
  <c r="AY4" i="14"/>
  <c r="AX4" i="14"/>
  <c r="AW4" i="14"/>
  <c r="AV4" i="14"/>
  <c r="AJ4" i="14"/>
  <c r="AI4" i="14"/>
  <c r="BZ3" i="14"/>
  <c r="BT3" i="14"/>
  <c r="BS3" i="14"/>
  <c r="BR3" i="14"/>
  <c r="BQ3" i="14"/>
  <c r="BP3" i="14"/>
  <c r="BN3" i="14"/>
  <c r="BM3" i="14"/>
  <c r="BL3" i="14"/>
  <c r="BK3" i="14"/>
  <c r="BJ3" i="14"/>
  <c r="BH3" i="14"/>
  <c r="BG3" i="14"/>
  <c r="BF3" i="14"/>
  <c r="BE3" i="14"/>
  <c r="BD3" i="14"/>
  <c r="BB3" i="14"/>
  <c r="BA3" i="14"/>
  <c r="AZ3" i="14"/>
  <c r="AY3" i="14"/>
  <c r="AX3" i="14"/>
  <c r="AW3" i="14"/>
  <c r="AV3" i="14"/>
  <c r="CD8" i="14" s="1"/>
  <c r="AJ3" i="14"/>
  <c r="AI3" i="14"/>
  <c r="A6" i="14" s="1"/>
  <c r="CR5" i="14" l="1"/>
  <c r="CR10" i="14"/>
  <c r="CL16" i="14"/>
  <c r="BV3" i="14"/>
  <c r="BW3" i="14"/>
  <c r="BV4" i="14"/>
  <c r="BW4" i="14"/>
  <c r="CJ16" i="14"/>
  <c r="BV5" i="14"/>
  <c r="BW5" i="14"/>
  <c r="CQ5" i="14"/>
  <c r="CC12" i="14"/>
  <c r="BW7" i="14"/>
  <c r="BV8" i="14"/>
  <c r="BW8" i="14"/>
  <c r="CC8" i="14"/>
  <c r="CD10" i="14"/>
  <c r="CW9" i="14"/>
  <c r="DC9" i="14" s="1"/>
  <c r="BV10" i="14"/>
  <c r="CG10" i="14"/>
  <c r="BW12" i="14"/>
  <c r="CD16" i="14"/>
  <c r="BV13" i="14"/>
  <c r="CW15" i="14"/>
  <c r="DC15" i="14" s="1"/>
  <c r="DE15" i="14" s="1"/>
  <c r="DF15" i="14" s="1"/>
  <c r="CS20" i="14"/>
  <c r="CF25" i="14"/>
  <c r="CG20" i="14"/>
  <c r="CW26" i="14"/>
  <c r="DC26" i="14" s="1"/>
  <c r="DE26" i="14" s="1"/>
  <c r="DF26" i="14" s="1"/>
  <c r="CD20" i="14"/>
  <c r="BW21" i="14"/>
  <c r="BW22" i="14"/>
  <c r="BX27" i="14"/>
  <c r="BW28" i="14"/>
  <c r="BX30" i="14"/>
  <c r="BV30" i="14"/>
  <c r="BX31" i="14"/>
  <c r="BV31" i="14"/>
  <c r="BX32" i="14"/>
  <c r="CD38" i="14"/>
  <c r="CG46" i="14"/>
  <c r="CR37" i="14"/>
  <c r="BW39" i="14"/>
  <c r="CK42" i="14"/>
  <c r="BV44" i="14"/>
  <c r="BY44" i="14"/>
  <c r="R41" i="14" s="1"/>
  <c r="BY45" i="14"/>
  <c r="BX46" i="14"/>
  <c r="BX47" i="14"/>
  <c r="BX48" i="14"/>
  <c r="BV48" i="14"/>
  <c r="CD50" i="14"/>
  <c r="CL50" i="14"/>
  <c r="BW51" i="14"/>
  <c r="BW52" i="14"/>
  <c r="CP52" i="14"/>
  <c r="CJ59" i="14"/>
  <c r="BV53" i="14"/>
  <c r="CI53" i="14"/>
  <c r="CT53" i="14"/>
  <c r="CW54" i="14"/>
  <c r="DC54" i="14" s="1"/>
  <c r="CX54" i="14" s="1"/>
  <c r="BV55" i="14"/>
  <c r="BW55" i="14"/>
  <c r="CG55" i="14"/>
  <c r="BW56" i="14"/>
  <c r="BX57" i="14"/>
  <c r="CC61" i="14"/>
  <c r="BV58" i="14"/>
  <c r="BY59" i="14"/>
  <c r="BW59" i="14"/>
  <c r="BW62" i="14"/>
  <c r="BW64" i="14"/>
  <c r="BV65" i="14"/>
  <c r="BV66" i="14"/>
  <c r="BV67" i="14"/>
  <c r="BV68" i="14"/>
  <c r="BV69" i="14"/>
  <c r="BV70" i="14"/>
  <c r="BV71" i="14"/>
  <c r="CC71" i="14"/>
  <c r="BV73" i="14"/>
  <c r="CW86" i="14"/>
  <c r="DC86" i="14" s="1"/>
  <c r="CL97" i="14"/>
  <c r="BW87" i="14"/>
  <c r="BW92" i="14"/>
  <c r="BV94" i="14"/>
  <c r="CR102" i="14"/>
  <c r="CJ108" i="14"/>
  <c r="CQ104" i="14"/>
  <c r="CC42" i="14"/>
  <c r="CG61" i="14"/>
  <c r="CL53" i="14"/>
  <c r="CK55" i="14"/>
  <c r="CD71" i="14"/>
  <c r="CW79" i="14"/>
  <c r="DC79" i="14" s="1"/>
  <c r="BW74" i="14"/>
  <c r="CL74" i="14"/>
  <c r="BX76" i="14"/>
  <c r="BV76" i="14"/>
  <c r="CE91" i="14"/>
  <c r="CD91" i="14"/>
  <c r="BY86" i="14"/>
  <c r="BV86" i="14"/>
  <c r="CD97" i="14"/>
  <c r="BV89" i="14"/>
  <c r="BX90" i="14"/>
  <c r="BX91" i="14"/>
  <c r="CO87" i="14"/>
  <c r="CF86" i="14"/>
  <c r="CF5" i="14"/>
  <c r="CL8" i="14"/>
  <c r="BW9" i="14"/>
  <c r="BV15" i="14"/>
  <c r="BV17" i="14"/>
  <c r="CD23" i="14"/>
  <c r="BV18" i="14"/>
  <c r="BW19" i="14"/>
  <c r="CC20" i="14"/>
  <c r="CK20" i="14"/>
  <c r="BV22" i="14"/>
  <c r="CR22" i="14"/>
  <c r="CJ29" i="14"/>
  <c r="CQ23" i="14"/>
  <c r="CC25" i="14"/>
  <c r="BW25" i="14"/>
  <c r="BV27" i="14"/>
  <c r="BY29" i="14"/>
  <c r="BW29" i="14"/>
  <c r="BV32" i="14"/>
  <c r="BV33" i="14"/>
  <c r="BW34" i="14"/>
  <c r="CJ46" i="14"/>
  <c r="BW35" i="14"/>
  <c r="CW39" i="14"/>
  <c r="DC39" i="14" s="1"/>
  <c r="CD35" i="14"/>
  <c r="BW36" i="14"/>
  <c r="BV37" i="14"/>
  <c r="BW37" i="14"/>
  <c r="CH38" i="14"/>
  <c r="BV40" i="14"/>
  <c r="CG40" i="14"/>
  <c r="BX41" i="14"/>
  <c r="BX43" i="14"/>
  <c r="BW43" i="14"/>
  <c r="CK44" i="14"/>
  <c r="BV46" i="14"/>
  <c r="BW46" i="14"/>
  <c r="CF59" i="14"/>
  <c r="CK61" i="14"/>
  <c r="CH50" i="14"/>
  <c r="CW50" i="14"/>
  <c r="DC50" i="14" s="1"/>
  <c r="AH51" i="14"/>
  <c r="CJ50" i="14"/>
  <c r="CF53" i="14"/>
  <c r="CT52" i="14"/>
  <c r="CQ53" i="14"/>
  <c r="CR55" i="14"/>
  <c r="CL61" i="14"/>
  <c r="BV57" i="14"/>
  <c r="BV60" i="14"/>
  <c r="BY61" i="14"/>
  <c r="BW61" i="14"/>
  <c r="CG78" i="14"/>
  <c r="BX65" i="14"/>
  <c r="CS71" i="14"/>
  <c r="CI76" i="14"/>
  <c r="CT73" i="14"/>
  <c r="CC78" i="14"/>
  <c r="CI71" i="14"/>
  <c r="CH71" i="14"/>
  <c r="CG71" i="14"/>
  <c r="BX73" i="14"/>
  <c r="CP73" i="14"/>
  <c r="CF82" i="14"/>
  <c r="CO76" i="14"/>
  <c r="CL78" i="14"/>
  <c r="CS74" i="14"/>
  <c r="CC74" i="14"/>
  <c r="BX78" i="14"/>
  <c r="CT75" i="14"/>
  <c r="CH91" i="14"/>
  <c r="CE101" i="14"/>
  <c r="CL101" i="14"/>
  <c r="CS101" i="14"/>
  <c r="CE108" i="14"/>
  <c r="CO104" i="14"/>
  <c r="CG12" i="14"/>
  <c r="CS5" i="14"/>
  <c r="CT7" i="14"/>
  <c r="CO7" i="14"/>
  <c r="CW7" i="14"/>
  <c r="DC7" i="14" s="1"/>
  <c r="CL10" i="14"/>
  <c r="CQ8" i="14"/>
  <c r="BX9" i="14"/>
  <c r="BV9" i="14"/>
  <c r="CT9" i="14"/>
  <c r="CI14" i="14"/>
  <c r="BW10" i="14"/>
  <c r="BV11" i="14"/>
  <c r="BW11" i="14"/>
  <c r="CW11" i="14"/>
  <c r="DC11" i="14" s="1"/>
  <c r="CX11" i="14" s="1"/>
  <c r="CI10" i="14"/>
  <c r="BV12" i="14"/>
  <c r="BX14" i="14"/>
  <c r="BV14" i="14"/>
  <c r="BW15" i="14"/>
  <c r="BY16" i="14"/>
  <c r="BV16" i="14"/>
  <c r="BW16" i="14"/>
  <c r="BW17" i="14"/>
  <c r="CH27" i="14"/>
  <c r="BW18" i="14"/>
  <c r="CQ20" i="14"/>
  <c r="CD27" i="14"/>
  <c r="BV21" i="14"/>
  <c r="CT21" i="14"/>
  <c r="CI23" i="14"/>
  <c r="CW22" i="14"/>
  <c r="DC22" i="14" s="1"/>
  <c r="CJ25" i="14"/>
  <c r="BV23" i="14"/>
  <c r="BW23" i="14"/>
  <c r="CS23" i="14"/>
  <c r="BV24" i="14"/>
  <c r="BW24" i="14"/>
  <c r="CP24" i="14"/>
  <c r="CZ24" i="14"/>
  <c r="CE23" i="14"/>
  <c r="BV25" i="14"/>
  <c r="CS25" i="14"/>
  <c r="CL27" i="14"/>
  <c r="BV26" i="14"/>
  <c r="BW26" i="14"/>
  <c r="BW27" i="14"/>
  <c r="BW30" i="14"/>
  <c r="BW32" i="14"/>
  <c r="BW33" i="14"/>
  <c r="BV34" i="14"/>
  <c r="BV35" i="14"/>
  <c r="CC35" i="14"/>
  <c r="CK35" i="14"/>
  <c r="CW35" i="14"/>
  <c r="DC35" i="14" s="1"/>
  <c r="DE35" i="14" s="1"/>
  <c r="DF35" i="14" s="1"/>
  <c r="BV36" i="14"/>
  <c r="CO36" i="14"/>
  <c r="CP37" i="14"/>
  <c r="BX38" i="14"/>
  <c r="BX39" i="14"/>
  <c r="CJ40" i="14"/>
  <c r="BV42" i="14"/>
  <c r="BW42" i="14"/>
  <c r="CJ42" i="14"/>
  <c r="BV49" i="14"/>
  <c r="BW49" i="14"/>
  <c r="BV50" i="14"/>
  <c r="BW50" i="14"/>
  <c r="CC50" i="14"/>
  <c r="CK50" i="14"/>
  <c r="CS50" i="14"/>
  <c r="CZ50" i="14"/>
  <c r="BV52" i="14"/>
  <c r="CO52" i="14"/>
  <c r="CW52" i="14"/>
  <c r="DC52" i="14" s="1"/>
  <c r="CX52" i="14" s="1"/>
  <c r="BW53" i="14"/>
  <c r="CD55" i="14"/>
  <c r="BV54" i="14"/>
  <c r="BW54" i="14"/>
  <c r="CT54" i="14"/>
  <c r="CG59" i="14"/>
  <c r="BW58" i="14"/>
  <c r="CL59" i="14"/>
  <c r="BV59" i="14"/>
  <c r="BV61" i="14"/>
  <c r="CE80" i="14"/>
  <c r="CJ82" i="14"/>
  <c r="CJ71" i="14"/>
  <c r="CK71" i="14"/>
  <c r="CW71" i="14"/>
  <c r="DC71" i="14" s="1"/>
  <c r="CS72" i="14"/>
  <c r="CI74" i="14"/>
  <c r="BV75" i="14"/>
  <c r="CP75" i="14"/>
  <c r="CS76" i="14"/>
  <c r="CK78" i="14"/>
  <c r="CQ74" i="14"/>
  <c r="CL80" i="14"/>
  <c r="BW78" i="14"/>
  <c r="CG93" i="14"/>
  <c r="BV80" i="14"/>
  <c r="CR86" i="14"/>
  <c r="CF89" i="14"/>
  <c r="BW83" i="14"/>
  <c r="CL91" i="14"/>
  <c r="BW84" i="14"/>
  <c r="BY88" i="14"/>
  <c r="BW88" i="14"/>
  <c r="CD110" i="14"/>
  <c r="CJ112" i="14"/>
  <c r="BW96" i="14"/>
  <c r="CJ101" i="14"/>
  <c r="CK101" i="14"/>
  <c r="BV98" i="14"/>
  <c r="CL106" i="14"/>
  <c r="CD101" i="14"/>
  <c r="CE104" i="14"/>
  <c r="DA109" i="14"/>
  <c r="CT72" i="14"/>
  <c r="CS73" i="14"/>
  <c r="CF76" i="14"/>
  <c r="CI80" i="14"/>
  <c r="CT74" i="14"/>
  <c r="BV72" i="14"/>
  <c r="BW73" i="14"/>
  <c r="BW75" i="14"/>
  <c r="CE76" i="14"/>
  <c r="BV78" i="14"/>
  <c r="CD95" i="14"/>
  <c r="CJ97" i="14"/>
  <c r="BW81" i="14"/>
  <c r="BV83" i="14"/>
  <c r="BV84" i="14"/>
  <c r="BW85" i="14"/>
  <c r="BV87" i="14"/>
  <c r="BV90" i="14"/>
  <c r="BX92" i="14"/>
  <c r="BV92" i="14"/>
  <c r="BW94" i="14"/>
  <c r="CW94" i="14"/>
  <c r="DC94" i="14" s="1"/>
  <c r="BV95" i="14"/>
  <c r="CW96" i="14"/>
  <c r="DC96" i="14" s="1"/>
  <c r="BV97" i="14"/>
  <c r="BW100" i="14"/>
  <c r="BW101" i="14"/>
  <c r="BW102" i="14"/>
  <c r="BW103" i="14"/>
  <c r="CW107" i="14"/>
  <c r="DC107" i="14" s="1"/>
  <c r="BW109" i="14"/>
  <c r="CD120" i="14"/>
  <c r="BV110" i="14"/>
  <c r="BW110" i="14"/>
  <c r="CW111" i="14"/>
  <c r="DC111" i="14" s="1"/>
  <c r="BY112" i="14"/>
  <c r="BV112" i="14"/>
  <c r="CI122" i="14"/>
  <c r="BV113" i="14"/>
  <c r="BX114" i="14"/>
  <c r="BV114" i="14"/>
  <c r="BX115" i="14"/>
  <c r="BV115" i="14"/>
  <c r="CP116" i="14"/>
  <c r="BV116" i="14"/>
  <c r="BW116" i="14"/>
  <c r="BW117" i="14"/>
  <c r="U8" i="34"/>
  <c r="U12" i="34"/>
  <c r="M12" i="34" s="1"/>
  <c r="U30" i="34"/>
  <c r="U34" i="34"/>
  <c r="M34" i="34" s="1"/>
  <c r="U51" i="34"/>
  <c r="U55" i="34"/>
  <c r="M55" i="34" s="1"/>
  <c r="U73" i="34"/>
  <c r="U77" i="34"/>
  <c r="M77" i="34" s="1"/>
  <c r="U95" i="34"/>
  <c r="U99" i="34"/>
  <c r="M99" i="34" s="1"/>
  <c r="U118" i="34"/>
  <c r="U122" i="34"/>
  <c r="M122" i="34" s="1"/>
  <c r="U140" i="34"/>
  <c r="U144" i="34"/>
  <c r="M144" i="34" s="1"/>
  <c r="U162" i="34"/>
  <c r="U166" i="34"/>
  <c r="M166" i="34" s="1"/>
  <c r="U175" i="34"/>
  <c r="U185" i="34"/>
  <c r="M185" i="34" s="1"/>
  <c r="U187" i="34"/>
  <c r="U197" i="34"/>
  <c r="U207" i="34"/>
  <c r="U209" i="34"/>
  <c r="N209" i="34" s="1"/>
  <c r="U219" i="34"/>
  <c r="U230" i="34"/>
  <c r="BV74" i="14"/>
  <c r="BX75" i="14"/>
  <c r="CW75" i="14"/>
  <c r="DC75" i="14" s="1"/>
  <c r="BW76" i="14"/>
  <c r="CJ76" i="14"/>
  <c r="BV77" i="14"/>
  <c r="BW79" i="14"/>
  <c r="BV81" i="14"/>
  <c r="CW81" i="14"/>
  <c r="DC81" i="14" s="1"/>
  <c r="BW82" i="14"/>
  <c r="CG86" i="14"/>
  <c r="CI86" i="14"/>
  <c r="BV91" i="14"/>
  <c r="CK93" i="14"/>
  <c r="BX93" i="14"/>
  <c r="BV93" i="14"/>
  <c r="CJ104" i="14"/>
  <c r="BW95" i="14"/>
  <c r="BW97" i="14"/>
  <c r="CG112" i="14"/>
  <c r="BW99" i="14"/>
  <c r="CH101" i="14"/>
  <c r="BV100" i="14"/>
  <c r="CS102" i="14"/>
  <c r="CT104" i="14"/>
  <c r="BV102" i="14"/>
  <c r="CG106" i="14"/>
  <c r="BV103" i="14"/>
  <c r="CW103" i="14"/>
  <c r="DC103" i="14" s="1"/>
  <c r="BW104" i="14"/>
  <c r="CL110" i="14"/>
  <c r="BV105" i="14"/>
  <c r="BX106" i="14"/>
  <c r="BW107" i="14"/>
  <c r="BV108" i="14"/>
  <c r="BW108" i="14"/>
  <c r="BW113" i="14"/>
  <c r="BW114" i="14"/>
  <c r="CE117" i="14"/>
  <c r="BW115" i="14"/>
  <c r="BV117" i="14"/>
  <c r="U9" i="34"/>
  <c r="M9" i="34" s="1"/>
  <c r="U19" i="34"/>
  <c r="U21" i="34"/>
  <c r="M21" i="34" s="1"/>
  <c r="U31" i="34"/>
  <c r="U41" i="34"/>
  <c r="M41" i="34" s="1"/>
  <c r="U43" i="34"/>
  <c r="U52" i="34"/>
  <c r="M52" i="34" s="1"/>
  <c r="U62" i="34"/>
  <c r="U64" i="34"/>
  <c r="M64" i="34" s="1"/>
  <c r="U74" i="34"/>
  <c r="U84" i="34"/>
  <c r="M84" i="34" s="1"/>
  <c r="U86" i="34"/>
  <c r="U96" i="34"/>
  <c r="M96" i="34" s="1"/>
  <c r="U106" i="34"/>
  <c r="U108" i="34"/>
  <c r="M108" i="34" s="1"/>
  <c r="U119" i="34"/>
  <c r="U129" i="34"/>
  <c r="U131" i="34"/>
  <c r="U141" i="34"/>
  <c r="N141" i="34" s="1"/>
  <c r="U151" i="34"/>
  <c r="U153" i="34"/>
  <c r="N153" i="34" s="1"/>
  <c r="U163" i="34"/>
  <c r="U176" i="34"/>
  <c r="M176" i="34" s="1"/>
  <c r="U186" i="34"/>
  <c r="U188" i="34"/>
  <c r="M188" i="34" s="1"/>
  <c r="U198" i="34"/>
  <c r="U208" i="34"/>
  <c r="M208" i="34" s="1"/>
  <c r="U210" i="34"/>
  <c r="U220" i="34"/>
  <c r="M220" i="34" s="1"/>
  <c r="U231" i="34"/>
  <c r="U233" i="34"/>
  <c r="M233" i="34" s="1"/>
  <c r="U243" i="34"/>
  <c r="AH102" i="14"/>
  <c r="CG104" i="14"/>
  <c r="CF112" i="14"/>
  <c r="BV104" i="14"/>
  <c r="BW105" i="14"/>
  <c r="BW106" i="14"/>
  <c r="BX107" i="14"/>
  <c r="CJ117" i="14"/>
  <c r="BV109" i="14"/>
  <c r="CJ122" i="14"/>
  <c r="BW111" i="14"/>
  <c r="BW112" i="14"/>
  <c r="BY118" i="14"/>
  <c r="BW118" i="14"/>
  <c r="U11" i="34"/>
  <c r="M11" i="34" s="1"/>
  <c r="U23" i="34"/>
  <c r="U33" i="34"/>
  <c r="M33" i="34" s="1"/>
  <c r="U45" i="34"/>
  <c r="U54" i="34"/>
  <c r="M54" i="34" s="1"/>
  <c r="U66" i="34"/>
  <c r="U76" i="34"/>
  <c r="M76" i="34" s="1"/>
  <c r="U88" i="34"/>
  <c r="U98" i="34"/>
  <c r="M98" i="34" s="1"/>
  <c r="U110" i="34"/>
  <c r="U121" i="34"/>
  <c r="M121" i="34" s="1"/>
  <c r="U133" i="34"/>
  <c r="U143" i="34"/>
  <c r="M143" i="34" s="1"/>
  <c r="U155" i="34"/>
  <c r="U165" i="34"/>
  <c r="M165" i="34" s="1"/>
  <c r="U174" i="34"/>
  <c r="U178" i="34"/>
  <c r="M178" i="34" s="1"/>
  <c r="U196" i="34"/>
  <c r="U200" i="34"/>
  <c r="M200" i="34" s="1"/>
  <c r="U232" i="34"/>
  <c r="U242" i="34"/>
  <c r="U252" i="34"/>
  <c r="U254" i="34"/>
  <c r="N254" i="34" s="1"/>
  <c r="U264" i="34"/>
  <c r="U274" i="34"/>
  <c r="U287" i="34"/>
  <c r="U289" i="34"/>
  <c r="M289" i="34" s="1"/>
  <c r="U299" i="34"/>
  <c r="U309" i="34"/>
  <c r="U311" i="34"/>
  <c r="U321" i="34"/>
  <c r="M321" i="34" s="1"/>
  <c r="U331" i="34"/>
  <c r="U344" i="34"/>
  <c r="U346" i="34"/>
  <c r="U356" i="34"/>
  <c r="N356" i="34" s="1"/>
  <c r="U364" i="34"/>
  <c r="U376" i="34"/>
  <c r="U388" i="34"/>
  <c r="U390" i="34"/>
  <c r="M390" i="34" s="1"/>
  <c r="U401" i="34"/>
  <c r="U8" i="35"/>
  <c r="M8" i="35" s="1"/>
  <c r="U10" i="35"/>
  <c r="U30" i="35"/>
  <c r="M30" i="35" s="1"/>
  <c r="U33" i="35"/>
  <c r="U42" i="35"/>
  <c r="M42" i="35" s="1"/>
  <c r="U52" i="35"/>
  <c r="U54" i="35"/>
  <c r="M54" i="35" s="1"/>
  <c r="U74" i="35"/>
  <c r="U77" i="35"/>
  <c r="N77" i="35" s="1"/>
  <c r="U86" i="35"/>
  <c r="U96" i="35"/>
  <c r="M96" i="35" s="1"/>
  <c r="U98" i="35"/>
  <c r="U119" i="35"/>
  <c r="M119" i="35" s="1"/>
  <c r="U122" i="35"/>
  <c r="U140" i="35"/>
  <c r="M140" i="35" s="1"/>
  <c r="U143" i="35"/>
  <c r="U152" i="35"/>
  <c r="M152" i="35" s="1"/>
  <c r="U162" i="35"/>
  <c r="U165" i="35"/>
  <c r="M165" i="35" s="1"/>
  <c r="U189" i="35"/>
  <c r="U200" i="35"/>
  <c r="M200" i="35" s="1"/>
  <c r="U207" i="35"/>
  <c r="U210" i="35"/>
  <c r="N210" i="35" s="1"/>
  <c r="U219" i="35"/>
  <c r="U231" i="35"/>
  <c r="M231" i="35" s="1"/>
  <c r="U233" i="35"/>
  <c r="U253" i="35"/>
  <c r="M253" i="35" s="1"/>
  <c r="U256" i="35"/>
  <c r="U264" i="35"/>
  <c r="M264" i="35" s="1"/>
  <c r="U274" i="35"/>
  <c r="U276" i="35"/>
  <c r="M276" i="35" s="1"/>
  <c r="U298" i="35"/>
  <c r="U301" i="35"/>
  <c r="N301" i="35" s="1"/>
  <c r="U310" i="35"/>
  <c r="U320" i="35"/>
  <c r="M320" i="35" s="1"/>
  <c r="U322" i="35"/>
  <c r="U343" i="35"/>
  <c r="M343" i="35" s="1"/>
  <c r="U346" i="35"/>
  <c r="U355" i="35"/>
  <c r="M355" i="35" s="1"/>
  <c r="U365" i="35"/>
  <c r="U377" i="35"/>
  <c r="M377" i="35" s="1"/>
  <c r="U389" i="35"/>
  <c r="U390" i="35"/>
  <c r="N390" i="35" s="1"/>
  <c r="U391" i="35"/>
  <c r="U410" i="35"/>
  <c r="M410" i="35" s="1"/>
  <c r="U422" i="35"/>
  <c r="U434" i="35"/>
  <c r="M434" i="35" s="1"/>
  <c r="U435" i="35"/>
  <c r="U467" i="35"/>
  <c r="M467" i="35" s="1"/>
  <c r="U479" i="35"/>
  <c r="U480" i="35"/>
  <c r="N480" i="35" s="1"/>
  <c r="U481" i="35"/>
  <c r="U499" i="35"/>
  <c r="M499" i="35" s="1"/>
  <c r="U512" i="35"/>
  <c r="U524" i="35"/>
  <c r="M524" i="35" s="1"/>
  <c r="U525" i="35"/>
  <c r="U526" i="35"/>
  <c r="M526" i="35" s="1"/>
  <c r="U253" i="34"/>
  <c r="U255" i="34"/>
  <c r="N255" i="34" s="1"/>
  <c r="U265" i="34"/>
  <c r="U275" i="34"/>
  <c r="M275" i="34" s="1"/>
  <c r="U290" i="34"/>
  <c r="U300" i="34"/>
  <c r="M300" i="34" s="1"/>
  <c r="U312" i="34"/>
  <c r="U322" i="34"/>
  <c r="M322" i="34" s="1"/>
  <c r="U332" i="34"/>
  <c r="U334" i="34"/>
  <c r="M334" i="34" s="1"/>
  <c r="U345" i="34"/>
  <c r="U353" i="34"/>
  <c r="M353" i="34" s="1"/>
  <c r="U365" i="34"/>
  <c r="U377" i="34"/>
  <c r="M377" i="34" s="1"/>
  <c r="U379" i="34"/>
  <c r="U389" i="34"/>
  <c r="N389" i="34" s="1"/>
  <c r="U398" i="34"/>
  <c r="U9" i="35"/>
  <c r="N9" i="35" s="1"/>
  <c r="U11" i="35"/>
  <c r="U21" i="35"/>
  <c r="U31" i="35"/>
  <c r="U34" i="35"/>
  <c r="N34" i="35" s="1"/>
  <c r="U43" i="35"/>
  <c r="U53" i="35"/>
  <c r="M53" i="35" s="1"/>
  <c r="U55" i="35"/>
  <c r="U75" i="35"/>
  <c r="M75" i="35" s="1"/>
  <c r="U78" i="35"/>
  <c r="U87" i="35"/>
  <c r="M87" i="35" s="1"/>
  <c r="U97" i="35"/>
  <c r="U99" i="35"/>
  <c r="M99" i="35" s="1"/>
  <c r="U109" i="35"/>
  <c r="U120" i="35"/>
  <c r="M120" i="35" s="1"/>
  <c r="U123" i="35"/>
  <c r="U131" i="35"/>
  <c r="M131" i="35" s="1"/>
  <c r="U141" i="35"/>
  <c r="U144" i="35"/>
  <c r="N144" i="35" s="1"/>
  <c r="U153" i="35"/>
  <c r="U163" i="35"/>
  <c r="M163" i="35" s="1"/>
  <c r="U166" i="35"/>
  <c r="U177" i="35"/>
  <c r="N177" i="35" s="1"/>
  <c r="U186" i="35"/>
  <c r="U190" i="35"/>
  <c r="M190" i="35" s="1"/>
  <c r="U208" i="35"/>
  <c r="N208" i="35" s="1"/>
  <c r="U211" i="35"/>
  <c r="N211" i="35" s="1"/>
  <c r="U220" i="35"/>
  <c r="U232" i="35"/>
  <c r="M232" i="35" s="1"/>
  <c r="U234" i="35"/>
  <c r="U244" i="35"/>
  <c r="M244" i="35" s="1"/>
  <c r="U254" i="35"/>
  <c r="U257" i="35"/>
  <c r="N257" i="35" s="1"/>
  <c r="U265" i="35"/>
  <c r="U275" i="35"/>
  <c r="M275" i="35" s="1"/>
  <c r="U277" i="35"/>
  <c r="U289" i="35"/>
  <c r="M289" i="35" s="1"/>
  <c r="U299" i="35"/>
  <c r="U302" i="35"/>
  <c r="N302" i="35" s="1"/>
  <c r="U311" i="35"/>
  <c r="U321" i="35"/>
  <c r="M321" i="35" s="1"/>
  <c r="U323" i="35"/>
  <c r="U332" i="35"/>
  <c r="M332" i="35" s="1"/>
  <c r="U344" i="35"/>
  <c r="U347" i="35"/>
  <c r="N347" i="35" s="1"/>
  <c r="U356" i="35"/>
  <c r="U366" i="35"/>
  <c r="M366" i="35" s="1"/>
  <c r="U378" i="35"/>
  <c r="U379" i="35"/>
  <c r="N379" i="35" s="1"/>
  <c r="U380" i="35"/>
  <c r="U399" i="35"/>
  <c r="M399" i="35" s="1"/>
  <c r="U411" i="35"/>
  <c r="U423" i="35"/>
  <c r="M423" i="35" s="1"/>
  <c r="U424" i="35"/>
  <c r="U425" i="35"/>
  <c r="M425" i="35" s="1"/>
  <c r="U436" i="35"/>
  <c r="U443" i="35"/>
  <c r="M443" i="35" s="1"/>
  <c r="U455" i="35"/>
  <c r="U468" i="35"/>
  <c r="M468" i="35" s="1"/>
  <c r="U469" i="35"/>
  <c r="U470" i="35"/>
  <c r="M470" i="35" s="1"/>
  <c r="U488" i="35"/>
  <c r="U500" i="35"/>
  <c r="M500" i="35" s="1"/>
  <c r="U513" i="35"/>
  <c r="U514" i="35"/>
  <c r="N514" i="35" s="1"/>
  <c r="U515" i="35"/>
  <c r="U534" i="35"/>
  <c r="N534" i="35" s="1"/>
  <c r="U218" i="34"/>
  <c r="U222" i="34"/>
  <c r="M222" i="34" s="1"/>
  <c r="U241" i="34"/>
  <c r="U245" i="34"/>
  <c r="M245" i="34" s="1"/>
  <c r="U263" i="34"/>
  <c r="U267" i="34"/>
  <c r="M267" i="34" s="1"/>
  <c r="U277" i="34"/>
  <c r="U286" i="34"/>
  <c r="M286" i="34" s="1"/>
  <c r="U288" i="34"/>
  <c r="U298" i="34"/>
  <c r="N298" i="34" s="1"/>
  <c r="U308" i="34"/>
  <c r="U310" i="34"/>
  <c r="N310" i="34" s="1"/>
  <c r="U320" i="34"/>
  <c r="U330" i="34"/>
  <c r="M330" i="34" s="1"/>
  <c r="U343" i="34"/>
  <c r="U355" i="34"/>
  <c r="M355" i="34" s="1"/>
  <c r="U357" i="34"/>
  <c r="U367" i="34"/>
  <c r="N367" i="34" s="1"/>
  <c r="U375" i="34"/>
  <c r="U387" i="34"/>
  <c r="M387" i="34" s="1"/>
  <c r="U400" i="34"/>
  <c r="U402" i="34"/>
  <c r="M402" i="34" s="1"/>
  <c r="U20" i="35"/>
  <c r="U23" i="35"/>
  <c r="N23" i="35" s="1"/>
  <c r="U32" i="35"/>
  <c r="U41" i="35"/>
  <c r="N41" i="35" s="1"/>
  <c r="U45" i="35"/>
  <c r="U64" i="35"/>
  <c r="M64" i="35" s="1"/>
  <c r="U67" i="35"/>
  <c r="U76" i="35"/>
  <c r="M76" i="35" s="1"/>
  <c r="U85" i="35"/>
  <c r="U89" i="35"/>
  <c r="N89" i="35" s="1"/>
  <c r="U108" i="35"/>
  <c r="U111" i="35"/>
  <c r="N111" i="35" s="1"/>
  <c r="U121" i="35"/>
  <c r="U130" i="35"/>
  <c r="M130" i="35" s="1"/>
  <c r="U133" i="35"/>
  <c r="U142" i="35"/>
  <c r="M142" i="35" s="1"/>
  <c r="U151" i="35"/>
  <c r="U155" i="35"/>
  <c r="N155" i="35" s="1"/>
  <c r="U164" i="35"/>
  <c r="U176" i="35"/>
  <c r="N176" i="35" s="1"/>
  <c r="U179" i="35"/>
  <c r="U188" i="35"/>
  <c r="N188" i="35" s="1"/>
  <c r="U197" i="35"/>
  <c r="U199" i="35"/>
  <c r="N199" i="35" s="1"/>
  <c r="U209" i="35"/>
  <c r="U218" i="35"/>
  <c r="N218" i="35" s="1"/>
  <c r="U222" i="35"/>
  <c r="U243" i="35"/>
  <c r="M243" i="35" s="1"/>
  <c r="U246" i="35"/>
  <c r="U255" i="35"/>
  <c r="M255" i="35" s="1"/>
  <c r="U263" i="35"/>
  <c r="U267" i="35"/>
  <c r="N267" i="35" s="1"/>
  <c r="U288" i="35"/>
  <c r="U291" i="35"/>
  <c r="N291" i="35" s="1"/>
  <c r="U300" i="35"/>
  <c r="U309" i="35"/>
  <c r="N309" i="35" s="1"/>
  <c r="U313" i="35"/>
  <c r="U331" i="35"/>
  <c r="M331" i="35" s="1"/>
  <c r="U334" i="35"/>
  <c r="U345" i="35"/>
  <c r="M345" i="35" s="1"/>
  <c r="U354" i="35"/>
  <c r="U358" i="35"/>
  <c r="N358" i="35" s="1"/>
  <c r="U376" i="35"/>
  <c r="U388" i="35"/>
  <c r="N388" i="35" s="1"/>
  <c r="U401" i="35"/>
  <c r="U402" i="35"/>
  <c r="M402" i="35" s="1"/>
  <c r="U403" i="35"/>
  <c r="U421" i="35"/>
  <c r="N421" i="35" s="1"/>
  <c r="U433" i="35"/>
  <c r="U445" i="35"/>
  <c r="N445" i="35" s="1"/>
  <c r="U446" i="35"/>
  <c r="U447" i="35"/>
  <c r="N447" i="35" s="1"/>
  <c r="U457" i="35"/>
  <c r="U466" i="35"/>
  <c r="N466" i="35" s="1"/>
  <c r="U478" i="35"/>
  <c r="U490" i="35"/>
  <c r="N490" i="35" s="1"/>
  <c r="U491" i="35"/>
  <c r="U492" i="35"/>
  <c r="N492" i="35" s="1"/>
  <c r="U511" i="35"/>
  <c r="U523" i="35"/>
  <c r="N523" i="35" s="1"/>
  <c r="U535" i="35"/>
  <c r="U536" i="35"/>
  <c r="M536" i="35" s="1"/>
  <c r="U537" i="35"/>
  <c r="N20" i="35"/>
  <c r="M20" i="35"/>
  <c r="M23" i="35"/>
  <c r="N32" i="35"/>
  <c r="M32" i="35"/>
  <c r="M45" i="35"/>
  <c r="N45" i="35"/>
  <c r="N64" i="35"/>
  <c r="M67" i="35"/>
  <c r="N67" i="35"/>
  <c r="M85" i="35"/>
  <c r="N85" i="35"/>
  <c r="M89" i="35"/>
  <c r="N108" i="35"/>
  <c r="M108" i="35"/>
  <c r="N121" i="35"/>
  <c r="M121" i="35"/>
  <c r="N130" i="35"/>
  <c r="M133" i="35"/>
  <c r="N133" i="35"/>
  <c r="M151" i="35"/>
  <c r="N151" i="35"/>
  <c r="M155" i="35"/>
  <c r="M164" i="35"/>
  <c r="N164" i="35"/>
  <c r="N179" i="35"/>
  <c r="M179" i="35"/>
  <c r="M188" i="35"/>
  <c r="M197" i="35"/>
  <c r="N197" i="35"/>
  <c r="N209" i="35"/>
  <c r="M209" i="35"/>
  <c r="M218" i="35"/>
  <c r="M222" i="35"/>
  <c r="N222" i="35"/>
  <c r="M246" i="35"/>
  <c r="N246" i="35"/>
  <c r="N255" i="35"/>
  <c r="M263" i="35"/>
  <c r="N263" i="35"/>
  <c r="N288" i="35"/>
  <c r="M288" i="35"/>
  <c r="M291" i="35"/>
  <c r="N300" i="35"/>
  <c r="M300" i="35"/>
  <c r="M313" i="35"/>
  <c r="N313" i="35"/>
  <c r="N331" i="35"/>
  <c r="M334" i="35"/>
  <c r="N334" i="35"/>
  <c r="M354" i="35"/>
  <c r="N354" i="35"/>
  <c r="M358" i="35"/>
  <c r="M376" i="35"/>
  <c r="N376" i="35"/>
  <c r="M401" i="35"/>
  <c r="N401" i="35"/>
  <c r="N402" i="35"/>
  <c r="M403" i="35"/>
  <c r="N403" i="35"/>
  <c r="M433" i="35"/>
  <c r="N433" i="35"/>
  <c r="M445" i="35"/>
  <c r="N446" i="35"/>
  <c r="M446" i="35"/>
  <c r="M457" i="35"/>
  <c r="N457" i="35"/>
  <c r="M466" i="35"/>
  <c r="M478" i="35"/>
  <c r="N478" i="35"/>
  <c r="N491" i="35"/>
  <c r="M491" i="35"/>
  <c r="M492" i="35"/>
  <c r="M511" i="35"/>
  <c r="N511" i="35"/>
  <c r="M535" i="35"/>
  <c r="N535" i="35"/>
  <c r="N536" i="35"/>
  <c r="M537" i="35"/>
  <c r="N537" i="35"/>
  <c r="M12" i="35"/>
  <c r="N12" i="35"/>
  <c r="N19" i="35"/>
  <c r="M19" i="35"/>
  <c r="M22" i="35"/>
  <c r="N22" i="35"/>
  <c r="M44" i="35"/>
  <c r="N44" i="35"/>
  <c r="M56" i="35"/>
  <c r="N56" i="35"/>
  <c r="N63" i="35"/>
  <c r="M63" i="35"/>
  <c r="M65" i="35"/>
  <c r="N65" i="35"/>
  <c r="M66" i="35"/>
  <c r="N66" i="35"/>
  <c r="M88" i="35"/>
  <c r="N88" i="35"/>
  <c r="M100" i="35"/>
  <c r="N100" i="35"/>
  <c r="N107" i="35"/>
  <c r="M107" i="35"/>
  <c r="M110" i="35"/>
  <c r="N110" i="35"/>
  <c r="M132" i="35"/>
  <c r="N132" i="35"/>
  <c r="M154" i="35"/>
  <c r="N154" i="35"/>
  <c r="M175" i="35"/>
  <c r="N175" i="35"/>
  <c r="N178" i="35"/>
  <c r="M178" i="35"/>
  <c r="M187" i="35"/>
  <c r="N187" i="35"/>
  <c r="M196" i="35"/>
  <c r="N196" i="35"/>
  <c r="M198" i="35"/>
  <c r="N198" i="35"/>
  <c r="M221" i="35"/>
  <c r="N221" i="35"/>
  <c r="M235" i="35"/>
  <c r="N235" i="35"/>
  <c r="N242" i="35"/>
  <c r="M242" i="35"/>
  <c r="M245" i="35"/>
  <c r="N245" i="35"/>
  <c r="M266" i="35"/>
  <c r="N266" i="35"/>
  <c r="M278" i="35"/>
  <c r="N278" i="35"/>
  <c r="N287" i="35"/>
  <c r="M287" i="35"/>
  <c r="M290" i="35"/>
  <c r="N290" i="35"/>
  <c r="M312" i="35"/>
  <c r="N312" i="35"/>
  <c r="M324" i="35"/>
  <c r="N324" i="35"/>
  <c r="N330" i="35"/>
  <c r="M330" i="35"/>
  <c r="M333" i="35"/>
  <c r="N333" i="35"/>
  <c r="M357" i="35"/>
  <c r="N357" i="35"/>
  <c r="M367" i="35"/>
  <c r="N367" i="35"/>
  <c r="N368" i="35"/>
  <c r="M368" i="35"/>
  <c r="M369" i="35"/>
  <c r="N369" i="35"/>
  <c r="M387" i="35"/>
  <c r="N387" i="35"/>
  <c r="M400" i="35"/>
  <c r="N400" i="35"/>
  <c r="M412" i="35"/>
  <c r="N412" i="35"/>
  <c r="N413" i="35"/>
  <c r="M413" i="35"/>
  <c r="M414" i="35"/>
  <c r="N414" i="35"/>
  <c r="M432" i="35"/>
  <c r="N432" i="35"/>
  <c r="M444" i="35"/>
  <c r="N444" i="35"/>
  <c r="M456" i="35"/>
  <c r="N456" i="35"/>
  <c r="N458" i="35"/>
  <c r="M458" i="35"/>
  <c r="M459" i="35"/>
  <c r="N459" i="35"/>
  <c r="M477" i="35"/>
  <c r="N477" i="35"/>
  <c r="M489" i="35"/>
  <c r="N489" i="35"/>
  <c r="M501" i="35"/>
  <c r="N501" i="35"/>
  <c r="N502" i="35"/>
  <c r="M502" i="35"/>
  <c r="M503" i="35"/>
  <c r="N503" i="35"/>
  <c r="M522" i="35"/>
  <c r="N522" i="35"/>
  <c r="M534" i="35"/>
  <c r="M11" i="35"/>
  <c r="N11" i="35"/>
  <c r="M21" i="35"/>
  <c r="M31" i="35"/>
  <c r="N31" i="35"/>
  <c r="M34" i="35"/>
  <c r="M43" i="35"/>
  <c r="N43" i="35"/>
  <c r="N53" i="35"/>
  <c r="M55" i="35"/>
  <c r="N55" i="35"/>
  <c r="N78" i="35"/>
  <c r="M78" i="35"/>
  <c r="N87" i="35"/>
  <c r="M97" i="35"/>
  <c r="N97" i="35"/>
  <c r="N99" i="35"/>
  <c r="M109" i="35"/>
  <c r="N109" i="35"/>
  <c r="N120" i="35"/>
  <c r="N123" i="35"/>
  <c r="M123" i="35"/>
  <c r="M141" i="35"/>
  <c r="N141" i="35"/>
  <c r="M144" i="35"/>
  <c r="M153" i="35"/>
  <c r="N153" i="35"/>
  <c r="M166" i="35"/>
  <c r="N166" i="35"/>
  <c r="M177" i="35"/>
  <c r="M186" i="35"/>
  <c r="N186" i="35"/>
  <c r="M211" i="35"/>
  <c r="M220" i="35"/>
  <c r="N220" i="35"/>
  <c r="M234" i="35"/>
  <c r="N234" i="35"/>
  <c r="N244" i="35"/>
  <c r="M254" i="35"/>
  <c r="N254" i="35"/>
  <c r="M265" i="35"/>
  <c r="N265" i="35"/>
  <c r="N275" i="35"/>
  <c r="M277" i="35"/>
  <c r="N277" i="35"/>
  <c r="M299" i="35"/>
  <c r="N299" i="35"/>
  <c r="M302" i="35"/>
  <c r="M311" i="35"/>
  <c r="N311" i="35"/>
  <c r="M323" i="35"/>
  <c r="N323" i="35"/>
  <c r="N332" i="35"/>
  <c r="M344" i="35"/>
  <c r="N344" i="35"/>
  <c r="M356" i="35"/>
  <c r="N356" i="35"/>
  <c r="N366" i="35"/>
  <c r="M378" i="35"/>
  <c r="N378" i="35"/>
  <c r="M380" i="35"/>
  <c r="N380" i="35"/>
  <c r="N399" i="35"/>
  <c r="M411" i="35"/>
  <c r="N411" i="35"/>
  <c r="N424" i="35"/>
  <c r="M424" i="35"/>
  <c r="N425" i="35"/>
  <c r="M436" i="35"/>
  <c r="N436" i="35"/>
  <c r="M455" i="35"/>
  <c r="N455" i="35"/>
  <c r="N460" i="35" s="1"/>
  <c r="N468" i="35"/>
  <c r="N469" i="35"/>
  <c r="M469" i="35"/>
  <c r="M488" i="35"/>
  <c r="N488" i="35"/>
  <c r="N500" i="35"/>
  <c r="M513" i="35"/>
  <c r="N513" i="35"/>
  <c r="M515" i="35"/>
  <c r="N515" i="35"/>
  <c r="M533" i="35"/>
  <c r="N533" i="35"/>
  <c r="N8" i="35"/>
  <c r="M10" i="35"/>
  <c r="N10" i="35"/>
  <c r="N33" i="35"/>
  <c r="M33" i="35"/>
  <c r="N42" i="35"/>
  <c r="M52" i="35"/>
  <c r="N52" i="35"/>
  <c r="M74" i="35"/>
  <c r="N74" i="35"/>
  <c r="M77" i="35"/>
  <c r="M86" i="35"/>
  <c r="N86" i="35"/>
  <c r="M98" i="35"/>
  <c r="N98" i="35"/>
  <c r="N119" i="35"/>
  <c r="N122" i="35"/>
  <c r="M122" i="35"/>
  <c r="N143" i="35"/>
  <c r="M143" i="35"/>
  <c r="N152" i="35"/>
  <c r="M162" i="35"/>
  <c r="N162" i="35"/>
  <c r="M189" i="35"/>
  <c r="N189" i="35"/>
  <c r="N200" i="35"/>
  <c r="N207" i="35"/>
  <c r="M207" i="35"/>
  <c r="M219" i="35"/>
  <c r="N219" i="35"/>
  <c r="N231" i="35"/>
  <c r="M233" i="35"/>
  <c r="N233" i="35"/>
  <c r="N256" i="35"/>
  <c r="M256" i="35"/>
  <c r="N264" i="35"/>
  <c r="M274" i="35"/>
  <c r="N274" i="35"/>
  <c r="M298" i="35"/>
  <c r="N298" i="35"/>
  <c r="N303" i="35" s="1"/>
  <c r="M301" i="35"/>
  <c r="M310" i="35"/>
  <c r="N310" i="35"/>
  <c r="M322" i="35"/>
  <c r="N322" i="35"/>
  <c r="N343" i="35"/>
  <c r="N346" i="35"/>
  <c r="M346" i="35"/>
  <c r="M365" i="35"/>
  <c r="N365" i="35"/>
  <c r="N377" i="35"/>
  <c r="M389" i="35"/>
  <c r="N389" i="35"/>
  <c r="M391" i="35"/>
  <c r="N391" i="35"/>
  <c r="N410" i="35"/>
  <c r="M422" i="35"/>
  <c r="N422" i="35"/>
  <c r="N435" i="35"/>
  <c r="M435" i="35"/>
  <c r="N467" i="35"/>
  <c r="M479" i="35"/>
  <c r="N479" i="35"/>
  <c r="M481" i="35"/>
  <c r="N481" i="35"/>
  <c r="N499" i="35"/>
  <c r="M512" i="35"/>
  <c r="N512" i="35"/>
  <c r="N525" i="35"/>
  <c r="M525" i="35"/>
  <c r="N526" i="35"/>
  <c r="N11" i="34"/>
  <c r="M23" i="34"/>
  <c r="N23" i="34"/>
  <c r="N33" i="34"/>
  <c r="N45" i="34"/>
  <c r="M45" i="34"/>
  <c r="N54" i="34"/>
  <c r="M66" i="34"/>
  <c r="N66" i="34"/>
  <c r="N88" i="34"/>
  <c r="M88" i="34"/>
  <c r="N98" i="34"/>
  <c r="M110" i="34"/>
  <c r="N110" i="34"/>
  <c r="N121" i="34"/>
  <c r="M133" i="34"/>
  <c r="N133" i="34"/>
  <c r="N143" i="34"/>
  <c r="N155" i="34"/>
  <c r="M155" i="34"/>
  <c r="M174" i="34"/>
  <c r="N174" i="34"/>
  <c r="N178" i="34"/>
  <c r="N196" i="34"/>
  <c r="M196" i="34"/>
  <c r="N200" i="34"/>
  <c r="M218" i="34"/>
  <c r="N218" i="34"/>
  <c r="N241" i="34"/>
  <c r="M241" i="34"/>
  <c r="N245" i="34"/>
  <c r="M263" i="34"/>
  <c r="N263" i="34"/>
  <c r="N277" i="34"/>
  <c r="M277" i="34"/>
  <c r="N286" i="34"/>
  <c r="M288" i="34"/>
  <c r="N288" i="34"/>
  <c r="M308" i="34"/>
  <c r="N308" i="34"/>
  <c r="M310" i="34"/>
  <c r="M320" i="34"/>
  <c r="N320" i="34"/>
  <c r="M343" i="34"/>
  <c r="N343" i="34"/>
  <c r="N355" i="34"/>
  <c r="M357" i="34"/>
  <c r="N357" i="34"/>
  <c r="M375" i="34"/>
  <c r="N375" i="34"/>
  <c r="N387" i="34"/>
  <c r="M400" i="34"/>
  <c r="N400" i="34"/>
  <c r="M10" i="34"/>
  <c r="N10" i="34"/>
  <c r="M20" i="34"/>
  <c r="N20" i="34"/>
  <c r="M22" i="34"/>
  <c r="N22" i="34"/>
  <c r="M32" i="34"/>
  <c r="N32" i="34"/>
  <c r="M42" i="34"/>
  <c r="N42" i="34"/>
  <c r="N44" i="34"/>
  <c r="M44" i="34"/>
  <c r="M53" i="34"/>
  <c r="N53" i="34"/>
  <c r="M63" i="34"/>
  <c r="N63" i="34"/>
  <c r="M65" i="34"/>
  <c r="N65" i="34"/>
  <c r="M75" i="34"/>
  <c r="N75" i="34"/>
  <c r="M85" i="34"/>
  <c r="N85" i="34"/>
  <c r="N87" i="34"/>
  <c r="M87" i="34"/>
  <c r="M97" i="34"/>
  <c r="N97" i="34"/>
  <c r="M107" i="34"/>
  <c r="N107" i="34"/>
  <c r="M109" i="34"/>
  <c r="N109" i="34"/>
  <c r="M120" i="34"/>
  <c r="N120" i="34"/>
  <c r="M130" i="34"/>
  <c r="N130" i="34"/>
  <c r="M132" i="34"/>
  <c r="N132" i="34"/>
  <c r="M142" i="34"/>
  <c r="N142" i="34"/>
  <c r="M152" i="34"/>
  <c r="N152" i="34"/>
  <c r="N154" i="34"/>
  <c r="M154" i="34"/>
  <c r="M164" i="34"/>
  <c r="N164" i="34"/>
  <c r="M177" i="34"/>
  <c r="N177" i="34"/>
  <c r="M189" i="34"/>
  <c r="N189" i="34"/>
  <c r="M199" i="34"/>
  <c r="N199" i="34"/>
  <c r="N211" i="34"/>
  <c r="M211" i="34"/>
  <c r="M221" i="34"/>
  <c r="N221" i="34"/>
  <c r="M234" i="34"/>
  <c r="N234" i="34"/>
  <c r="M244" i="34"/>
  <c r="N244" i="34"/>
  <c r="N256" i="34"/>
  <c r="M256" i="34"/>
  <c r="M266" i="34"/>
  <c r="N266" i="34"/>
  <c r="M276" i="34"/>
  <c r="N276" i="34"/>
  <c r="M278" i="34"/>
  <c r="N278" i="34"/>
  <c r="N297" i="34"/>
  <c r="M297" i="34"/>
  <c r="M301" i="34"/>
  <c r="N301" i="34"/>
  <c r="M319" i="34"/>
  <c r="N319" i="34"/>
  <c r="M323" i="34"/>
  <c r="N323" i="34"/>
  <c r="N333" i="34"/>
  <c r="M333" i="34"/>
  <c r="M342" i="34"/>
  <c r="N342" i="34"/>
  <c r="M354" i="34"/>
  <c r="N354" i="34"/>
  <c r="M366" i="34"/>
  <c r="N366" i="34"/>
  <c r="M368" i="34"/>
  <c r="N368" i="34"/>
  <c r="N378" i="34"/>
  <c r="M378" i="34"/>
  <c r="M386" i="34"/>
  <c r="N386" i="34"/>
  <c r="M399" i="34"/>
  <c r="N399" i="34"/>
  <c r="N9" i="34"/>
  <c r="M19" i="34"/>
  <c r="N19" i="34"/>
  <c r="N21" i="34"/>
  <c r="N31" i="34"/>
  <c r="M31" i="34"/>
  <c r="N43" i="34"/>
  <c r="M43" i="34"/>
  <c r="N52" i="34"/>
  <c r="M62" i="34"/>
  <c r="N62" i="34"/>
  <c r="N64" i="34"/>
  <c r="N74" i="34"/>
  <c r="M74" i="34"/>
  <c r="N84" i="34"/>
  <c r="N89" i="34" s="1"/>
  <c r="N86" i="34"/>
  <c r="M86" i="34"/>
  <c r="M106" i="34"/>
  <c r="N106" i="34"/>
  <c r="N108" i="34"/>
  <c r="N119" i="34"/>
  <c r="M119" i="34"/>
  <c r="M131" i="34"/>
  <c r="N131" i="34"/>
  <c r="M141" i="34"/>
  <c r="M151" i="34"/>
  <c r="N151" i="34"/>
  <c r="N156" i="34" s="1"/>
  <c r="M163" i="34"/>
  <c r="N163" i="34"/>
  <c r="N176" i="34"/>
  <c r="M186" i="34"/>
  <c r="N186" i="34"/>
  <c r="M198" i="34"/>
  <c r="N198" i="34"/>
  <c r="N208" i="34"/>
  <c r="N210" i="34"/>
  <c r="M210" i="34"/>
  <c r="M231" i="34"/>
  <c r="N231" i="34"/>
  <c r="N233" i="34"/>
  <c r="M243" i="34"/>
  <c r="N243" i="34"/>
  <c r="M253" i="34"/>
  <c r="N253" i="34"/>
  <c r="M265" i="34"/>
  <c r="N265" i="34"/>
  <c r="N275" i="34"/>
  <c r="M290" i="34"/>
  <c r="N290" i="34"/>
  <c r="N312" i="34"/>
  <c r="M312" i="34"/>
  <c r="N322" i="34"/>
  <c r="M332" i="34"/>
  <c r="N332" i="34"/>
  <c r="N345" i="34"/>
  <c r="M345" i="34"/>
  <c r="N353" i="34"/>
  <c r="M365" i="34"/>
  <c r="N365" i="34"/>
  <c r="M379" i="34"/>
  <c r="N379" i="34"/>
  <c r="M389" i="34"/>
  <c r="M398" i="34"/>
  <c r="N398" i="34"/>
  <c r="M8" i="34"/>
  <c r="N8" i="34"/>
  <c r="N30" i="34"/>
  <c r="M30" i="34"/>
  <c r="N34" i="34"/>
  <c r="M51" i="34"/>
  <c r="N51" i="34"/>
  <c r="N73" i="34"/>
  <c r="M73" i="34"/>
  <c r="N77" i="34"/>
  <c r="M95" i="34"/>
  <c r="N95" i="34"/>
  <c r="N118" i="34"/>
  <c r="M118" i="34"/>
  <c r="N122" i="34"/>
  <c r="N140" i="34"/>
  <c r="M140" i="34"/>
  <c r="M145" i="34" s="1"/>
  <c r="M162" i="34"/>
  <c r="N162" i="34"/>
  <c r="N166" i="34"/>
  <c r="M175" i="34"/>
  <c r="N175" i="34"/>
  <c r="N185" i="34"/>
  <c r="M187" i="34"/>
  <c r="N187" i="34"/>
  <c r="N197" i="34"/>
  <c r="M197" i="34"/>
  <c r="M207" i="34"/>
  <c r="N207" i="34"/>
  <c r="M209" i="34"/>
  <c r="M219" i="34"/>
  <c r="N219" i="34"/>
  <c r="M230" i="34"/>
  <c r="N230" i="34"/>
  <c r="M232" i="34"/>
  <c r="N232" i="34"/>
  <c r="N242" i="34"/>
  <c r="M242" i="34"/>
  <c r="M252" i="34"/>
  <c r="N252" i="34"/>
  <c r="M254" i="34"/>
  <c r="M264" i="34"/>
  <c r="N264" i="34"/>
  <c r="M274" i="34"/>
  <c r="M279" i="34" s="1"/>
  <c r="N274" i="34"/>
  <c r="N279" i="34" s="1"/>
  <c r="M287" i="34"/>
  <c r="N287" i="34"/>
  <c r="N289" i="34"/>
  <c r="M299" i="34"/>
  <c r="N299" i="34"/>
  <c r="M309" i="34"/>
  <c r="N309" i="34"/>
  <c r="N311" i="34"/>
  <c r="M311" i="34"/>
  <c r="N321" i="34"/>
  <c r="M331" i="34"/>
  <c r="N331" i="34"/>
  <c r="M344" i="34"/>
  <c r="N344" i="34"/>
  <c r="M346" i="34"/>
  <c r="N346" i="34"/>
  <c r="M356" i="34"/>
  <c r="M364" i="34"/>
  <c r="N364" i="34"/>
  <c r="M376" i="34"/>
  <c r="N376" i="34"/>
  <c r="M388" i="34"/>
  <c r="N388" i="34"/>
  <c r="N390" i="34"/>
  <c r="N401" i="34"/>
  <c r="M401" i="34"/>
  <c r="DE9" i="14"/>
  <c r="DF9" i="14" s="1"/>
  <c r="CX9" i="14"/>
  <c r="CX26" i="14"/>
  <c r="DE7" i="14"/>
  <c r="DF7" i="14" s="1"/>
  <c r="CX7" i="14"/>
  <c r="DE11" i="14"/>
  <c r="DF11" i="14" s="1"/>
  <c r="O13" i="14"/>
  <c r="R11" i="14"/>
  <c r="DE22" i="14"/>
  <c r="DF22" i="14" s="1"/>
  <c r="CX22" i="14"/>
  <c r="DE24" i="14"/>
  <c r="DF24" i="14" s="1"/>
  <c r="CX24" i="14"/>
  <c r="DE39" i="14"/>
  <c r="DF39" i="14" s="1"/>
  <c r="CX39" i="14"/>
  <c r="DE5" i="14"/>
  <c r="DF5" i="14" s="1"/>
  <c r="CX5" i="14"/>
  <c r="O26" i="14"/>
  <c r="R24" i="14"/>
  <c r="R28" i="14"/>
  <c r="CD44" i="14"/>
  <c r="CO39" i="14"/>
  <c r="CE44" i="14"/>
  <c r="CD40" i="14"/>
  <c r="CE40" i="14"/>
  <c r="CE46" i="14"/>
  <c r="CF46" i="14"/>
  <c r="CO40" i="14"/>
  <c r="DE75" i="14"/>
  <c r="DF75" i="14" s="1"/>
  <c r="CX75" i="14"/>
  <c r="DE81" i="14"/>
  <c r="DF81" i="14" s="1"/>
  <c r="CX81" i="14"/>
  <c r="DE109" i="14"/>
  <c r="DF109" i="14" s="1"/>
  <c r="CX109" i="14"/>
  <c r="DE103" i="14"/>
  <c r="DF103" i="14" s="1"/>
  <c r="CX103" i="14"/>
  <c r="DE116" i="14"/>
  <c r="DF116" i="14" s="1"/>
  <c r="CX116" i="14"/>
  <c r="BY4" i="14"/>
  <c r="I15" i="14" s="1"/>
  <c r="BY5" i="14"/>
  <c r="CJ5" i="14"/>
  <c r="BY6" i="14"/>
  <c r="CG8" i="14"/>
  <c r="CK8" i="14"/>
  <c r="CC10" i="14"/>
  <c r="CK10" i="14"/>
  <c r="CQ10" i="14"/>
  <c r="BY12" i="14"/>
  <c r="CF12" i="14"/>
  <c r="BX13" i="14"/>
  <c r="CD14" i="14"/>
  <c r="CH14" i="14"/>
  <c r="CL14" i="14"/>
  <c r="BY15" i="14"/>
  <c r="CZ15" i="14"/>
  <c r="CC16" i="14"/>
  <c r="CG16" i="14"/>
  <c r="CK16" i="14"/>
  <c r="BX17" i="14"/>
  <c r="BX18" i="14"/>
  <c r="BY20" i="14"/>
  <c r="CJ20" i="14"/>
  <c r="BY21" i="14"/>
  <c r="R20" i="14" s="1"/>
  <c r="CG23" i="14"/>
  <c r="CK23" i="14"/>
  <c r="BX25" i="14"/>
  <c r="CE25" i="14"/>
  <c r="CI25" i="14"/>
  <c r="CC27" i="14"/>
  <c r="CG27" i="14"/>
  <c r="CK27" i="14"/>
  <c r="L28" i="14"/>
  <c r="CW28" i="14"/>
  <c r="DC28" i="14" s="1"/>
  <c r="BX29" i="14"/>
  <c r="CE29" i="14"/>
  <c r="CI29" i="14"/>
  <c r="CW30" i="14"/>
  <c r="DC30" i="14" s="1"/>
  <c r="CE31" i="14"/>
  <c r="CI31" i="14"/>
  <c r="BY34" i="14"/>
  <c r="BY35" i="14"/>
  <c r="CJ35" i="14"/>
  <c r="CW37" i="14"/>
  <c r="DC37" i="14" s="1"/>
  <c r="CG38" i="14"/>
  <c r="CQ40" i="14"/>
  <c r="BV43" i="14"/>
  <c r="CW43" i="14"/>
  <c r="DC43" i="14" s="1"/>
  <c r="BV45" i="14"/>
  <c r="CW45" i="14"/>
  <c r="DC45" i="14" s="1"/>
  <c r="CH46" i="14"/>
  <c r="DA79" i="14"/>
  <c r="CI42" i="14"/>
  <c r="CP38" i="14"/>
  <c r="CH44" i="14"/>
  <c r="CI44" i="14"/>
  <c r="CP39" i="14"/>
  <c r="DE94" i="14"/>
  <c r="DF94" i="14" s="1"/>
  <c r="CX94" i="14"/>
  <c r="DE96" i="14"/>
  <c r="DF96" i="14" s="1"/>
  <c r="CX96" i="14"/>
  <c r="DE107" i="14"/>
  <c r="DF107" i="14" s="1"/>
  <c r="CX107" i="14"/>
  <c r="DE111" i="14"/>
  <c r="DF111" i="14" s="1"/>
  <c r="CX111" i="14"/>
  <c r="BY3" i="14"/>
  <c r="R9" i="14" s="1"/>
  <c r="BX4" i="14"/>
  <c r="BX5" i="14"/>
  <c r="CE5" i="14"/>
  <c r="CP5" i="14"/>
  <c r="CT5" i="14"/>
  <c r="CZ5" i="14"/>
  <c r="BX6" i="14"/>
  <c r="CR6" i="14"/>
  <c r="CZ7" i="14"/>
  <c r="BY8" i="14"/>
  <c r="O15" i="14" s="1"/>
  <c r="CF8" i="14"/>
  <c r="CJ8" i="14"/>
  <c r="CP8" i="14"/>
  <c r="CO9" i="14"/>
  <c r="CZ9" i="14"/>
  <c r="BY10" i="14"/>
  <c r="CF10" i="14"/>
  <c r="CJ10" i="14"/>
  <c r="CP10" i="14"/>
  <c r="BY11" i="14"/>
  <c r="CZ11" i="14"/>
  <c r="BX12" i="14"/>
  <c r="CE12" i="14"/>
  <c r="CI12" i="14"/>
  <c r="I13" i="14"/>
  <c r="CW13" i="14"/>
  <c r="DC13" i="14" s="1"/>
  <c r="CC14" i="14"/>
  <c r="CG14" i="14"/>
  <c r="CK14" i="14"/>
  <c r="CF16" i="14"/>
  <c r="BY19" i="14"/>
  <c r="I28" i="14" s="1"/>
  <c r="BX20" i="14"/>
  <c r="CE20" i="14"/>
  <c r="CP20" i="14"/>
  <c r="CT20" i="14"/>
  <c r="CZ20" i="14"/>
  <c r="BX21" i="14"/>
  <c r="CR21" i="14"/>
  <c r="CT22" i="14"/>
  <c r="CZ22" i="14"/>
  <c r="DA22" i="14" s="1"/>
  <c r="BY23" i="14"/>
  <c r="O28" i="14" s="1"/>
  <c r="CF23" i="14"/>
  <c r="CJ23" i="14"/>
  <c r="CP23" i="14"/>
  <c r="CO24" i="14"/>
  <c r="CD25" i="14"/>
  <c r="CH25" i="14"/>
  <c r="CL25" i="14"/>
  <c r="BY26" i="14"/>
  <c r="BY27" i="14"/>
  <c r="CF27" i="14"/>
  <c r="CJ27" i="14"/>
  <c r="CD29" i="14"/>
  <c r="CH29" i="14"/>
  <c r="CL29" i="14"/>
  <c r="CD31" i="14"/>
  <c r="CH31" i="14"/>
  <c r="CL31" i="14"/>
  <c r="BY33" i="14"/>
  <c r="BX34" i="14"/>
  <c r="BX35" i="14"/>
  <c r="CE35" i="14"/>
  <c r="CP35" i="14"/>
  <c r="CT35" i="14"/>
  <c r="CZ35" i="14"/>
  <c r="DA35" i="14" s="1"/>
  <c r="BY36" i="14"/>
  <c r="CL40" i="14"/>
  <c r="BV39" i="14"/>
  <c r="BW40" i="14"/>
  <c r="CF40" i="14"/>
  <c r="CP40" i="14"/>
  <c r="CT38" i="14"/>
  <c r="BV41" i="14"/>
  <c r="CW41" i="14"/>
  <c r="DC41" i="14" s="1"/>
  <c r="CH42" i="14"/>
  <c r="BY43" i="14"/>
  <c r="BW44" i="14"/>
  <c r="CF44" i="14"/>
  <c r="CG57" i="14"/>
  <c r="BW48" i="14"/>
  <c r="CE42" i="14"/>
  <c r="CO38" i="14"/>
  <c r="CF42" i="14"/>
  <c r="CI46" i="14"/>
  <c r="BY37" i="14"/>
  <c r="CT36" i="14"/>
  <c r="CR51" i="14"/>
  <c r="BY48" i="14"/>
  <c r="CJ53" i="14"/>
  <c r="CK53" i="14"/>
  <c r="CD53" i="14"/>
  <c r="CX50" i="14"/>
  <c r="DE86" i="14"/>
  <c r="DF86" i="14" s="1"/>
  <c r="CX86" i="14"/>
  <c r="BX3" i="14"/>
  <c r="CD5" i="14"/>
  <c r="CH5" i="14"/>
  <c r="CL5" i="14"/>
  <c r="CQ6" i="14"/>
  <c r="R7" i="14"/>
  <c r="BY7" i="14"/>
  <c r="BX8" i="14"/>
  <c r="CI8" i="14"/>
  <c r="CO8" i="14"/>
  <c r="BY9" i="14"/>
  <c r="CE10" i="14"/>
  <c r="CO10" i="14"/>
  <c r="BX11" i="14"/>
  <c r="CD12" i="14"/>
  <c r="CH12" i="14"/>
  <c r="BY14" i="14"/>
  <c r="R15" i="14" s="1"/>
  <c r="CF14" i="14"/>
  <c r="CJ14" i="14"/>
  <c r="L15" i="14"/>
  <c r="CE16" i="14"/>
  <c r="CI16" i="14"/>
  <c r="BX19" i="14"/>
  <c r="CH20" i="14"/>
  <c r="CL20" i="14"/>
  <c r="CQ21" i="14"/>
  <c r="BY22" i="14"/>
  <c r="CS22" i="14"/>
  <c r="BX23" i="14"/>
  <c r="CO23" i="14"/>
  <c r="CT23" i="14"/>
  <c r="BY24" i="14"/>
  <c r="CK25" i="14"/>
  <c r="CQ25" i="14"/>
  <c r="CE27" i="14"/>
  <c r="CI27" i="14"/>
  <c r="BY28" i="14"/>
  <c r="CC29" i="14"/>
  <c r="CG29" i="14"/>
  <c r="CK29" i="14"/>
  <c r="BY30" i="14"/>
  <c r="CC31" i="14"/>
  <c r="CG31" i="14"/>
  <c r="CK31" i="14"/>
  <c r="CJ38" i="14"/>
  <c r="BX33" i="14"/>
  <c r="CH35" i="14"/>
  <c r="CL35" i="14"/>
  <c r="BX36" i="14"/>
  <c r="CR36" i="14"/>
  <c r="BX37" i="14"/>
  <c r="CT37" i="14"/>
  <c r="CK38" i="14"/>
  <c r="BY39" i="14"/>
  <c r="BX40" i="14"/>
  <c r="CC40" i="14"/>
  <c r="I41" i="14"/>
  <c r="BY41" i="14"/>
  <c r="CG42" i="14"/>
  <c r="CC44" i="14"/>
  <c r="CD46" i="14"/>
  <c r="CL46" i="14"/>
  <c r="DA58" i="14"/>
  <c r="CE38" i="14"/>
  <c r="CF38" i="14"/>
  <c r="BY47" i="14"/>
  <c r="X41" i="14" s="1"/>
  <c r="CL44" i="14"/>
  <c r="CT39" i="14"/>
  <c r="CX60" i="14"/>
  <c r="DE71" i="14"/>
  <c r="DF71" i="14" s="1"/>
  <c r="CX71" i="14"/>
  <c r="DE79" i="14"/>
  <c r="DF79" i="14" s="1"/>
  <c r="CX79" i="14"/>
  <c r="DE101" i="14"/>
  <c r="DF101" i="14" s="1"/>
  <c r="CX101" i="14"/>
  <c r="CG5" i="14"/>
  <c r="CK5" i="14"/>
  <c r="CO6" i="14"/>
  <c r="CT6" i="14"/>
  <c r="BX7" i="14"/>
  <c r="CH10" i="14"/>
  <c r="CK12" i="14"/>
  <c r="BY13" i="14"/>
  <c r="CE14" i="14"/>
  <c r="BY18" i="14"/>
  <c r="L26" i="14" s="1"/>
  <c r="CR20" i="14"/>
  <c r="CW20" i="14"/>
  <c r="DC20" i="14" s="1"/>
  <c r="BX22" i="14"/>
  <c r="CL23" i="14"/>
  <c r="CQ24" i="14"/>
  <c r="I26" i="14"/>
  <c r="BX28" i="14"/>
  <c r="BY40" i="14"/>
  <c r="L41" i="14" s="1"/>
  <c r="DA41" i="14"/>
  <c r="CD42" i="14"/>
  <c r="CL42" i="14"/>
  <c r="CC46" i="14"/>
  <c r="CK46" i="14"/>
  <c r="BV47" i="14"/>
  <c r="CC57" i="14"/>
  <c r="CG53" i="14"/>
  <c r="CQ51" i="14"/>
  <c r="CZ52" i="14"/>
  <c r="DA52" i="14" s="1"/>
  <c r="BY54" i="14"/>
  <c r="CC55" i="14"/>
  <c r="CQ55" i="14"/>
  <c r="CW56" i="14"/>
  <c r="DC56" i="14" s="1"/>
  <c r="BY57" i="14"/>
  <c r="CF57" i="14"/>
  <c r="CJ57" i="14"/>
  <c r="CW58" i="14"/>
  <c r="DC58" i="14" s="1"/>
  <c r="BX59" i="14"/>
  <c r="CE59" i="14"/>
  <c r="CI59" i="14"/>
  <c r="CF61" i="14"/>
  <c r="CJ61" i="14"/>
  <c r="BX72" i="14"/>
  <c r="CR72" i="14"/>
  <c r="CZ73" i="14"/>
  <c r="CG74" i="14"/>
  <c r="CK74" i="14"/>
  <c r="CO75" i="14"/>
  <c r="CZ75" i="14"/>
  <c r="DA75" i="14" s="1"/>
  <c r="CD76" i="14"/>
  <c r="CH76" i="14"/>
  <c r="CL76" i="14"/>
  <c r="CR76" i="14"/>
  <c r="BX77" i="14"/>
  <c r="BY78" i="14"/>
  <c r="U73" i="14" s="1"/>
  <c r="CF78" i="14"/>
  <c r="CJ78" i="14"/>
  <c r="CD80" i="14"/>
  <c r="CH80" i="14"/>
  <c r="BY81" i="14"/>
  <c r="CZ81" i="14"/>
  <c r="DA81" i="14" s="1"/>
  <c r="CD82" i="14"/>
  <c r="CH82" i="14"/>
  <c r="CL82" i="14"/>
  <c r="BY83" i="14"/>
  <c r="BY84" i="14"/>
  <c r="BX86" i="14"/>
  <c r="CE86" i="14"/>
  <c r="CP86" i="14"/>
  <c r="CT86" i="14"/>
  <c r="CZ86" i="14"/>
  <c r="BY87" i="14"/>
  <c r="R86" i="14" s="1"/>
  <c r="CS87" i="14"/>
  <c r="BX88" i="14"/>
  <c r="CW88" i="14"/>
  <c r="DC88" i="14" s="1"/>
  <c r="BX89" i="14"/>
  <c r="CE89" i="14"/>
  <c r="CI89" i="14"/>
  <c r="CO89" i="14"/>
  <c r="CT89" i="14"/>
  <c r="BY90" i="14"/>
  <c r="CR90" i="14"/>
  <c r="CC91" i="14"/>
  <c r="CG91" i="14"/>
  <c r="CK91" i="14"/>
  <c r="CQ91" i="14"/>
  <c r="CW92" i="14"/>
  <c r="DC92" i="14" s="1"/>
  <c r="CE93" i="14"/>
  <c r="CI93" i="14"/>
  <c r="CZ94" i="14"/>
  <c r="CC95" i="14"/>
  <c r="CG95" i="14"/>
  <c r="CK95" i="14"/>
  <c r="BX96" i="14"/>
  <c r="CC97" i="14"/>
  <c r="CG97" i="14"/>
  <c r="CK97" i="14"/>
  <c r="BY98" i="14"/>
  <c r="CC101" i="14"/>
  <c r="CG101" i="14"/>
  <c r="CQ102" i="14"/>
  <c r="CP103" i="14"/>
  <c r="CD104" i="14"/>
  <c r="CH104" i="14"/>
  <c r="CL104" i="14"/>
  <c r="CS104" i="14"/>
  <c r="BX105" i="14"/>
  <c r="CQ105" i="14"/>
  <c r="CW105" i="14"/>
  <c r="DC105" i="14" s="1"/>
  <c r="BY106" i="14"/>
  <c r="CF106" i="14"/>
  <c r="CJ106" i="14"/>
  <c r="CP106" i="14"/>
  <c r="CD108" i="14"/>
  <c r="CH108" i="14"/>
  <c r="CL108" i="14"/>
  <c r="BY109" i="14"/>
  <c r="CC110" i="14"/>
  <c r="CG110" i="14"/>
  <c r="CK110" i="14"/>
  <c r="BY111" i="14"/>
  <c r="CZ111" i="14"/>
  <c r="BX112" i="14"/>
  <c r="CE112" i="14"/>
  <c r="CI112" i="14"/>
  <c r="BY115" i="14"/>
  <c r="CO116" i="14"/>
  <c r="CT116" i="14"/>
  <c r="CD117" i="14"/>
  <c r="CH117" i="14"/>
  <c r="CL117" i="14"/>
  <c r="BX118" i="14"/>
  <c r="CC120" i="14"/>
  <c r="CG120" i="14"/>
  <c r="CK120" i="14"/>
  <c r="CD122" i="14"/>
  <c r="CH122" i="14"/>
  <c r="CS37" i="14"/>
  <c r="BY38" i="14"/>
  <c r="O41" i="14" s="1"/>
  <c r="CI40" i="14"/>
  <c r="BY42" i="14"/>
  <c r="BY46" i="14"/>
  <c r="BY49" i="14"/>
  <c r="BY50" i="14"/>
  <c r="CF50" i="14"/>
  <c r="CQ50" i="14"/>
  <c r="CO51" i="14"/>
  <c r="CT51" i="14"/>
  <c r="BY52" i="14"/>
  <c r="CS52" i="14"/>
  <c r="CC53" i="14"/>
  <c r="CQ54" i="14"/>
  <c r="BY55" i="14"/>
  <c r="CF55" i="14"/>
  <c r="CP55" i="14"/>
  <c r="CE57" i="14"/>
  <c r="CI57" i="14"/>
  <c r="CD59" i="14"/>
  <c r="CH59" i="14"/>
  <c r="CE61" i="14"/>
  <c r="CI61" i="14"/>
  <c r="BY65" i="14"/>
  <c r="BY66" i="14"/>
  <c r="BY67" i="14"/>
  <c r="BY68" i="14"/>
  <c r="L73" i="14" s="1"/>
  <c r="BY69" i="14"/>
  <c r="BY70" i="14"/>
  <c r="BY71" i="14"/>
  <c r="CF71" i="14"/>
  <c r="CQ71" i="14"/>
  <c r="CQ72" i="14"/>
  <c r="BY73" i="14"/>
  <c r="BY74" i="14"/>
  <c r="I73" i="14" s="1"/>
  <c r="CF74" i="14"/>
  <c r="CJ74" i="14"/>
  <c r="CP74" i="14"/>
  <c r="BY75" i="14"/>
  <c r="CR75" i="14"/>
  <c r="CC76" i="14"/>
  <c r="CG76" i="14"/>
  <c r="CK76" i="14"/>
  <c r="CQ76" i="14"/>
  <c r="CW77" i="14"/>
  <c r="DC77" i="14" s="1"/>
  <c r="CE78" i="14"/>
  <c r="CI78" i="14"/>
  <c r="CC80" i="14"/>
  <c r="CG80" i="14"/>
  <c r="CK80" i="14"/>
  <c r="BX81" i="14"/>
  <c r="CC82" i="14"/>
  <c r="CG82" i="14"/>
  <c r="CK82" i="14"/>
  <c r="BX83" i="14"/>
  <c r="BX84" i="14"/>
  <c r="BY85" i="14"/>
  <c r="O86" i="14"/>
  <c r="CD86" i="14"/>
  <c r="CH86" i="14"/>
  <c r="CL86" i="14"/>
  <c r="CS86" i="14"/>
  <c r="CR87" i="14"/>
  <c r="CP88" i="14"/>
  <c r="CD89" i="14"/>
  <c r="CH89" i="14"/>
  <c r="CL89" i="14"/>
  <c r="CS89" i="14"/>
  <c r="CQ90" i="14"/>
  <c r="CW90" i="14"/>
  <c r="DC90" i="14" s="1"/>
  <c r="BY91" i="14"/>
  <c r="CF91" i="14"/>
  <c r="CJ91" i="14"/>
  <c r="CP91" i="14"/>
  <c r="CD93" i="14"/>
  <c r="CH93" i="14"/>
  <c r="CL93" i="14"/>
  <c r="BY94" i="14"/>
  <c r="BY95" i="14"/>
  <c r="CF95" i="14"/>
  <c r="BY97" i="14"/>
  <c r="CF97" i="14"/>
  <c r="BX98" i="14"/>
  <c r="L99" i="14"/>
  <c r="BY101" i="14"/>
  <c r="CF101" i="14"/>
  <c r="CQ101" i="14"/>
  <c r="CO102" i="14"/>
  <c r="CT102" i="14"/>
  <c r="CO103" i="14"/>
  <c r="CT103" i="14"/>
  <c r="CZ103" i="14"/>
  <c r="DA103" i="14" s="1"/>
  <c r="CC104" i="14"/>
  <c r="CK104" i="14"/>
  <c r="CP105" i="14"/>
  <c r="CE106" i="14"/>
  <c r="CI106" i="14"/>
  <c r="CO106" i="14"/>
  <c r="BY107" i="14"/>
  <c r="CC108" i="14"/>
  <c r="CG108" i="14"/>
  <c r="CK108" i="14"/>
  <c r="BY110" i="14"/>
  <c r="CF110" i="14"/>
  <c r="CJ110" i="14"/>
  <c r="BX111" i="14"/>
  <c r="CD112" i="14"/>
  <c r="CH112" i="14"/>
  <c r="CL112" i="14"/>
  <c r="BY114" i="14"/>
  <c r="BY116" i="14"/>
  <c r="CC117" i="14"/>
  <c r="CG117" i="14"/>
  <c r="CK117" i="14"/>
  <c r="CQ117" i="14"/>
  <c r="CW118" i="14"/>
  <c r="DC118" i="14" s="1"/>
  <c r="CW119" i="14"/>
  <c r="DC119" i="14" s="1"/>
  <c r="CF120" i="14"/>
  <c r="CJ120" i="14"/>
  <c r="CW121" i="14"/>
  <c r="DC121" i="14" s="1"/>
  <c r="CC122" i="14"/>
  <c r="CG122" i="14"/>
  <c r="CK122" i="14"/>
  <c r="CH40" i="14"/>
  <c r="BX49" i="14"/>
  <c r="BX50" i="14"/>
  <c r="CI50" i="14"/>
  <c r="BY51" i="14"/>
  <c r="CS51" i="14"/>
  <c r="BX52" i="14"/>
  <c r="BY53" i="14"/>
  <c r="CP53" i="14"/>
  <c r="CE55" i="14"/>
  <c r="CO55" i="14"/>
  <c r="CS55" i="14"/>
  <c r="BY56" i="14"/>
  <c r="CD57" i="14"/>
  <c r="CH57" i="14"/>
  <c r="CL57" i="14"/>
  <c r="BY58" i="14"/>
  <c r="CC59" i="14"/>
  <c r="CK59" i="14"/>
  <c r="BY60" i="14"/>
  <c r="CD61" i="14"/>
  <c r="CH61" i="14"/>
  <c r="BY62" i="14"/>
  <c r="BY64" i="14"/>
  <c r="BX66" i="14"/>
  <c r="BX67" i="14"/>
  <c r="BX68" i="14"/>
  <c r="BX69" i="14"/>
  <c r="BX70" i="14"/>
  <c r="BX71" i="14"/>
  <c r="CE71" i="14"/>
  <c r="CP71" i="14"/>
  <c r="CT71" i="14"/>
  <c r="CO72" i="14"/>
  <c r="O73" i="14"/>
  <c r="CR73" i="14"/>
  <c r="CW73" i="14"/>
  <c r="DC73" i="14" s="1"/>
  <c r="BX74" i="14"/>
  <c r="CO74" i="14"/>
  <c r="CQ75" i="14"/>
  <c r="BY76" i="14"/>
  <c r="CP76" i="14"/>
  <c r="CD78" i="14"/>
  <c r="CH78" i="14"/>
  <c r="BY79" i="14"/>
  <c r="BY80" i="14"/>
  <c r="CF80" i="14"/>
  <c r="BY82" i="14"/>
  <c r="BX85" i="14"/>
  <c r="L86" i="14"/>
  <c r="CC86" i="14"/>
  <c r="CK86" i="14"/>
  <c r="CQ87" i="14"/>
  <c r="CO88" i="14"/>
  <c r="CC89" i="14"/>
  <c r="CG89" i="14"/>
  <c r="CK89" i="14"/>
  <c r="CQ89" i="14"/>
  <c r="CP90" i="14"/>
  <c r="CI91" i="14"/>
  <c r="CO91" i="14"/>
  <c r="CS91" i="14"/>
  <c r="BY92" i="14"/>
  <c r="CC93" i="14"/>
  <c r="BX94" i="14"/>
  <c r="BX95" i="14"/>
  <c r="CE95" i="14"/>
  <c r="CI95" i="14"/>
  <c r="BX97" i="14"/>
  <c r="CE97" i="14"/>
  <c r="CI97" i="14"/>
  <c r="BY99" i="14"/>
  <c r="BY100" i="14"/>
  <c r="BX101" i="14"/>
  <c r="CI101" i="14"/>
  <c r="CT101" i="14"/>
  <c r="BY102" i="14"/>
  <c r="R99" i="14" s="1"/>
  <c r="BY103" i="14"/>
  <c r="CS103" i="14"/>
  <c r="BY104" i="14"/>
  <c r="I99" i="14" s="1"/>
  <c r="CF104" i="14"/>
  <c r="CP104" i="14"/>
  <c r="CO105" i="14"/>
  <c r="CH106" i="14"/>
  <c r="BY108" i="14"/>
  <c r="U99" i="14" s="1"/>
  <c r="CF108" i="14"/>
  <c r="CE110" i="14"/>
  <c r="CI110" i="14"/>
  <c r="CC112" i="14"/>
  <c r="CK112" i="14"/>
  <c r="BX113" i="14"/>
  <c r="CR116" i="14"/>
  <c r="BY117" i="14"/>
  <c r="CF117" i="14"/>
  <c r="CP117" i="14"/>
  <c r="CE120" i="14"/>
  <c r="BX51" i="14"/>
  <c r="BX53" i="14"/>
  <c r="CO53" i="14"/>
  <c r="CH55" i="14"/>
  <c r="CL55" i="14"/>
  <c r="BX56" i="14"/>
  <c r="BX58" i="14"/>
  <c r="BX64" i="14"/>
  <c r="BY72" i="14"/>
  <c r="R73" i="14" s="1"/>
  <c r="BY77" i="14"/>
  <c r="BX79" i="14"/>
  <c r="BX80" i="14"/>
  <c r="BX82" i="14"/>
  <c r="CJ86" i="14"/>
  <c r="CT87" i="14"/>
  <c r="CS88" i="14"/>
  <c r="CJ89" i="14"/>
  <c r="CR91" i="14"/>
  <c r="CJ93" i="14"/>
  <c r="BY96" i="14"/>
  <c r="O99" i="14" s="1"/>
  <c r="BX100" i="14"/>
  <c r="BX102" i="14"/>
  <c r="BX103" i="14"/>
  <c r="BX104" i="14"/>
  <c r="BY105" i="14"/>
  <c r="CC106" i="14"/>
  <c r="CQ106" i="14"/>
  <c r="N403" i="34" l="1"/>
  <c r="DA86" i="14"/>
  <c r="DA43" i="14"/>
  <c r="L13" i="14"/>
  <c r="CX35" i="14"/>
  <c r="N99" i="34"/>
  <c r="M78" i="34"/>
  <c r="N12" i="34"/>
  <c r="N377" i="34"/>
  <c r="N300" i="34"/>
  <c r="N188" i="34"/>
  <c r="N190" i="34" s="1"/>
  <c r="M367" i="34"/>
  <c r="M298" i="34"/>
  <c r="N222" i="34"/>
  <c r="M480" i="35"/>
  <c r="M482" i="35" s="1"/>
  <c r="M390" i="35"/>
  <c r="N370" i="35"/>
  <c r="N320" i="35"/>
  <c r="N325" i="35" s="1"/>
  <c r="N253" i="35"/>
  <c r="N258" i="35" s="1"/>
  <c r="N165" i="35"/>
  <c r="N96" i="35"/>
  <c r="N30" i="35"/>
  <c r="N35" i="35" s="1"/>
  <c r="N538" i="35"/>
  <c r="M514" i="35"/>
  <c r="N493" i="35"/>
  <c r="N443" i="35"/>
  <c r="N448" i="35" s="1"/>
  <c r="M379" i="35"/>
  <c r="N321" i="35"/>
  <c r="M257" i="35"/>
  <c r="M180" i="35"/>
  <c r="N112" i="35"/>
  <c r="M490" i="35"/>
  <c r="M493" i="35" s="1"/>
  <c r="M421" i="35"/>
  <c r="N345" i="35"/>
  <c r="M267" i="35"/>
  <c r="M199" i="35"/>
  <c r="N142" i="35"/>
  <c r="N76" i="35"/>
  <c r="N358" i="34"/>
  <c r="M212" i="35"/>
  <c r="CX15" i="14"/>
  <c r="N369" i="34"/>
  <c r="N257" i="34"/>
  <c r="N212" i="34"/>
  <c r="N100" i="34"/>
  <c r="N13" i="34"/>
  <c r="N96" i="34"/>
  <c r="N41" i="34"/>
  <c r="N46" i="34" s="1"/>
  <c r="N165" i="34"/>
  <c r="N167" i="34" s="1"/>
  <c r="N76" i="34"/>
  <c r="N504" i="35"/>
  <c r="N415" i="35"/>
  <c r="N167" i="35"/>
  <c r="N404" i="35"/>
  <c r="N131" i="35"/>
  <c r="N75" i="35"/>
  <c r="N79" i="35" s="1"/>
  <c r="M9" i="35"/>
  <c r="M13" i="35" s="1"/>
  <c r="M404" i="35"/>
  <c r="M504" i="35"/>
  <c r="M415" i="35"/>
  <c r="DA11" i="14"/>
  <c r="DA13" i="14"/>
  <c r="DE52" i="14"/>
  <c r="DF52" i="14" s="1"/>
  <c r="DA45" i="14"/>
  <c r="DA24" i="14"/>
  <c r="M369" i="34"/>
  <c r="N144" i="34"/>
  <c r="M123" i="34"/>
  <c r="N55" i="34"/>
  <c r="N56" i="34" s="1"/>
  <c r="M35" i="34"/>
  <c r="N334" i="34"/>
  <c r="M255" i="34"/>
  <c r="M257" i="34" s="1"/>
  <c r="N220" i="34"/>
  <c r="M153" i="34"/>
  <c r="N402" i="34"/>
  <c r="N330" i="34"/>
  <c r="N267" i="34"/>
  <c r="N268" i="34" s="1"/>
  <c r="N524" i="35"/>
  <c r="N434" i="35"/>
  <c r="N355" i="35"/>
  <c r="N276" i="35"/>
  <c r="N279" i="35" s="1"/>
  <c r="M210" i="35"/>
  <c r="N140" i="35"/>
  <c r="N54" i="35"/>
  <c r="N57" i="35" s="1"/>
  <c r="N470" i="35"/>
  <c r="N471" i="35" s="1"/>
  <c r="N423" i="35"/>
  <c r="M347" i="35"/>
  <c r="M348" i="35" s="1"/>
  <c r="N289" i="35"/>
  <c r="N292" i="35" s="1"/>
  <c r="N232" i="35"/>
  <c r="N236" i="35" s="1"/>
  <c r="N190" i="35"/>
  <c r="M523" i="35"/>
  <c r="M447" i="35"/>
  <c r="M448" i="35" s="1"/>
  <c r="M388" i="35"/>
  <c r="M392" i="35" s="1"/>
  <c r="M309" i="35"/>
  <c r="N243" i="35"/>
  <c r="M176" i="35"/>
  <c r="M111" i="35"/>
  <c r="M41" i="35"/>
  <c r="M111" i="34"/>
  <c r="M67" i="34"/>
  <c r="M24" i="34"/>
  <c r="M460" i="35"/>
  <c r="N180" i="35"/>
  <c r="M112" i="35"/>
  <c r="M167" i="34"/>
  <c r="M100" i="34"/>
  <c r="M56" i="34"/>
  <c r="M13" i="34"/>
  <c r="M370" i="35"/>
  <c r="M303" i="35"/>
  <c r="M279" i="35"/>
  <c r="N212" i="35"/>
  <c r="M167" i="35"/>
  <c r="M79" i="35"/>
  <c r="M57" i="35"/>
  <c r="M538" i="35"/>
  <c r="M325" i="35"/>
  <c r="M258" i="35"/>
  <c r="M236" i="35"/>
  <c r="M145" i="35"/>
  <c r="M124" i="35"/>
  <c r="M101" i="35"/>
  <c r="M35" i="35"/>
  <c r="N335" i="35"/>
  <c r="N247" i="35"/>
  <c r="M201" i="35"/>
  <c r="N68" i="35"/>
  <c r="N24" i="35"/>
  <c r="M516" i="35"/>
  <c r="M381" i="35"/>
  <c r="M359" i="35"/>
  <c r="M268" i="35"/>
  <c r="M156" i="35"/>
  <c r="M90" i="35"/>
  <c r="N348" i="35"/>
  <c r="N145" i="35"/>
  <c r="N124" i="35"/>
  <c r="N101" i="35"/>
  <c r="N13" i="35"/>
  <c r="N482" i="35"/>
  <c r="N392" i="35"/>
  <c r="M335" i="35"/>
  <c r="M292" i="35"/>
  <c r="M247" i="35"/>
  <c r="N201" i="35"/>
  <c r="M68" i="35"/>
  <c r="M24" i="35"/>
  <c r="N516" i="35"/>
  <c r="N381" i="35"/>
  <c r="N359" i="35"/>
  <c r="N268" i="35"/>
  <c r="N156" i="35"/>
  <c r="N90" i="35"/>
  <c r="M191" i="35"/>
  <c r="M527" i="35"/>
  <c r="M437" i="35"/>
  <c r="M471" i="35"/>
  <c r="M426" i="35"/>
  <c r="M314" i="35"/>
  <c r="M223" i="35"/>
  <c r="N134" i="35"/>
  <c r="M46" i="35"/>
  <c r="N191" i="35"/>
  <c r="N527" i="35"/>
  <c r="N437" i="35"/>
  <c r="N426" i="35"/>
  <c r="N314" i="35"/>
  <c r="N223" i="35"/>
  <c r="M134" i="35"/>
  <c r="N46" i="35"/>
  <c r="M212" i="34"/>
  <c r="N145" i="34"/>
  <c r="N123" i="34"/>
  <c r="N78" i="34"/>
  <c r="N35" i="34"/>
  <c r="M358" i="34"/>
  <c r="M156" i="34"/>
  <c r="M89" i="34"/>
  <c r="M46" i="34"/>
  <c r="M391" i="34"/>
  <c r="M324" i="34"/>
  <c r="N302" i="34"/>
  <c r="M335" i="34"/>
  <c r="M291" i="34"/>
  <c r="N391" i="34"/>
  <c r="N324" i="34"/>
  <c r="M302" i="34"/>
  <c r="N335" i="34"/>
  <c r="N291" i="34"/>
  <c r="M235" i="34"/>
  <c r="M190" i="34"/>
  <c r="M403" i="34"/>
  <c r="M347" i="34"/>
  <c r="M134" i="34"/>
  <c r="M380" i="34"/>
  <c r="M313" i="34"/>
  <c r="M268" i="34"/>
  <c r="N246" i="34"/>
  <c r="M223" i="34"/>
  <c r="N201" i="34"/>
  <c r="M179" i="34"/>
  <c r="N235" i="34"/>
  <c r="N111" i="34"/>
  <c r="N67" i="34"/>
  <c r="N24" i="34"/>
  <c r="N347" i="34"/>
  <c r="N134" i="34"/>
  <c r="N380" i="34"/>
  <c r="N313" i="34"/>
  <c r="M246" i="34"/>
  <c r="N223" i="34"/>
  <c r="M201" i="34"/>
  <c r="N179" i="34"/>
  <c r="DE73" i="14"/>
  <c r="DF73" i="14" s="1"/>
  <c r="CX73" i="14"/>
  <c r="DE121" i="14"/>
  <c r="DF121" i="14" s="1"/>
  <c r="CX121" i="14"/>
  <c r="DE118" i="14"/>
  <c r="DF118" i="14" s="1"/>
  <c r="CX118" i="14"/>
  <c r="DE58" i="14"/>
  <c r="DF58" i="14" s="1"/>
  <c r="CX58" i="14"/>
  <c r="CX56" i="14"/>
  <c r="DE13" i="14"/>
  <c r="DF13" i="14" s="1"/>
  <c r="CX13" i="14"/>
  <c r="DE30" i="14"/>
  <c r="DF30" i="14" s="1"/>
  <c r="CX30" i="14"/>
  <c r="DE28" i="14"/>
  <c r="DF28" i="14" s="1"/>
  <c r="CX28" i="14"/>
  <c r="DA73" i="14"/>
  <c r="DA54" i="14"/>
  <c r="DE54" i="14" s="1"/>
  <c r="DF54" i="14" s="1"/>
  <c r="DA101" i="14"/>
  <c r="DA105" i="14"/>
  <c r="DA107" i="14"/>
  <c r="DA71" i="14"/>
  <c r="DA39" i="14"/>
  <c r="DA30" i="14"/>
  <c r="DE119" i="14"/>
  <c r="DF119" i="14" s="1"/>
  <c r="CX119" i="14"/>
  <c r="DE77" i="14"/>
  <c r="DF77" i="14" s="1"/>
  <c r="CX77" i="14"/>
  <c r="DE105" i="14"/>
  <c r="DF105" i="14" s="1"/>
  <c r="CX105" i="14"/>
  <c r="DE20" i="14"/>
  <c r="DF20" i="14" s="1"/>
  <c r="CX20" i="14"/>
  <c r="CX45" i="14"/>
  <c r="DE45" i="14"/>
  <c r="DF45" i="14" s="1"/>
  <c r="DA94" i="14"/>
  <c r="DA50" i="14"/>
  <c r="DE50" i="14" s="1"/>
  <c r="DF50" i="14" s="1"/>
  <c r="DA9" i="14"/>
  <c r="DA26" i="14"/>
  <c r="DE90" i="14"/>
  <c r="DF90" i="14" s="1"/>
  <c r="CX90" i="14"/>
  <c r="DE92" i="14"/>
  <c r="DF92" i="14" s="1"/>
  <c r="CX92" i="14"/>
  <c r="DE88" i="14"/>
  <c r="DF88" i="14" s="1"/>
  <c r="CX88" i="14"/>
  <c r="DE41" i="14"/>
  <c r="DF41" i="14" s="1"/>
  <c r="CX41" i="14"/>
  <c r="DE37" i="14"/>
  <c r="DF37" i="14" s="1"/>
  <c r="CX37" i="14"/>
  <c r="DA111" i="14"/>
  <c r="DA90" i="14"/>
  <c r="R22" i="14"/>
  <c r="DA56" i="14"/>
  <c r="DE56" i="14" s="1"/>
  <c r="DF56" i="14" s="1"/>
  <c r="DA7" i="14"/>
  <c r="DA88" i="14"/>
  <c r="DA15" i="14"/>
  <c r="CX43" i="14"/>
  <c r="DE43" i="14"/>
  <c r="DF43" i="14" s="1"/>
  <c r="DA92" i="14"/>
  <c r="DA77" i="14"/>
  <c r="DA20" i="14"/>
  <c r="DA5" i="14"/>
  <c r="DA96" i="14"/>
  <c r="DA60" i="14"/>
  <c r="DE60" i="14" s="1"/>
  <c r="DF60" i="14" s="1"/>
  <c r="DA37" i="14"/>
  <c r="DA28" i="14"/>
</calcChain>
</file>

<file path=xl/sharedStrings.xml><?xml version="1.0" encoding="utf-8"?>
<sst xmlns="http://schemas.openxmlformats.org/spreadsheetml/2006/main" count="5616" uniqueCount="896">
  <si>
    <t>ПО НАСТОЛЬНОМУ ТЕННИСУ</t>
  </si>
  <si>
    <t>г.Нур-Султан</t>
  </si>
  <si>
    <t>№</t>
  </si>
  <si>
    <t>Фамилия Имя</t>
  </si>
  <si>
    <t>Дата</t>
  </si>
  <si>
    <t>Разряд</t>
  </si>
  <si>
    <t>Рейтинг</t>
  </si>
  <si>
    <t>Регион</t>
  </si>
  <si>
    <t>рождения</t>
  </si>
  <si>
    <t>г. Нур-Султан</t>
  </si>
  <si>
    <t>г. Шымкент</t>
  </si>
  <si>
    <t>КМС</t>
  </si>
  <si>
    <t>Павлодар. обл.</t>
  </si>
  <si>
    <t>Восточно-Казахстанская обл.</t>
  </si>
  <si>
    <t>ВКО</t>
  </si>
  <si>
    <t>ЗКО</t>
  </si>
  <si>
    <t>Костанай. обл</t>
  </si>
  <si>
    <t>СКО</t>
  </si>
  <si>
    <t>Карагандинская обл.</t>
  </si>
  <si>
    <t xml:space="preserve">Курмангалиев Алан  </t>
  </si>
  <si>
    <t>12.01.2007</t>
  </si>
  <si>
    <t>Карагандин. обл.</t>
  </si>
  <si>
    <t xml:space="preserve">Лаврова Елизавета  </t>
  </si>
  <si>
    <t>02.04.2007</t>
  </si>
  <si>
    <t xml:space="preserve">Цвигун Алиса  </t>
  </si>
  <si>
    <t>24.10.2007</t>
  </si>
  <si>
    <t>Шайхина Алина</t>
  </si>
  <si>
    <t xml:space="preserve">Мочалкина Виктория  </t>
  </si>
  <si>
    <t>06.12.2008</t>
  </si>
  <si>
    <t>КАРАГАНДИНСКАЯ обл.</t>
  </si>
  <si>
    <t>Х</t>
  </si>
  <si>
    <t>КОСТАНАЙСКАЯ обл.</t>
  </si>
  <si>
    <t>АКТЮБИНСКАЯ обл.</t>
  </si>
  <si>
    <t>г. ШЫМКЕНТ</t>
  </si>
  <si>
    <t>г. АЛМАТЫ</t>
  </si>
  <si>
    <t>ТУРКЕСТАНСКАЯ обл.</t>
  </si>
  <si>
    <t>г. НУР-СУЛТАН</t>
  </si>
  <si>
    <t>МАНГИСТАУСКАЯ обл.</t>
  </si>
  <si>
    <t>АТЫРАУСКАЯ обл.</t>
  </si>
  <si>
    <t xml:space="preserve">Оралханов Арнур  </t>
  </si>
  <si>
    <t>28.09.2007</t>
  </si>
  <si>
    <t>Подгруппа</t>
  </si>
  <si>
    <t>Главный судья. Судья МК                                                                                                                                                     А. Перевалов</t>
  </si>
  <si>
    <t>Главный секретарь. Судья МК                                                                                                                                         М.Мирасланов</t>
  </si>
  <si>
    <t>ЖАМБЫЛСКАЯ обл.</t>
  </si>
  <si>
    <t>АЛМАТИНСКАЯ обл.</t>
  </si>
  <si>
    <t>МСМК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</si>
  <si>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</si>
  <si>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</si>
  <si>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</si>
  <si>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</si>
  <si>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</si>
  <si>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</si>
  <si>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</si>
  <si>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</si>
  <si>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</si>
  <si>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</si>
  <si>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</si>
  <si>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</si>
  <si>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</si>
  <si>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</si>
  <si>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</si>
  <si>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ДЕВУШКИ. Предварительные игры</t>
  </si>
  <si>
    <t>ТЕМИРХАНОВА</t>
  </si>
  <si>
    <t>МУКАШ</t>
  </si>
  <si>
    <t>КАЛЫШ</t>
  </si>
  <si>
    <t>КАСЫМ</t>
  </si>
  <si>
    <t>ЖУМАГАЗЫ</t>
  </si>
  <si>
    <t>ДАРХАНКЫЗЫ</t>
  </si>
  <si>
    <t>МОЧАЛКИНА</t>
  </si>
  <si>
    <t xml:space="preserve">Главный судья. Судья МК                                                            А. Перевалов </t>
  </si>
  <si>
    <t>Главный секретарь. Судья МК                                                       М. Мирасланов</t>
  </si>
  <si>
    <t>2 лист</t>
  </si>
  <si>
    <t>КАБДЫЛУАХИТОВ</t>
  </si>
  <si>
    <t>ЖОЛДЫБАЙ</t>
  </si>
  <si>
    <t>АДИЛЬГЕРЕЕВА</t>
  </si>
  <si>
    <t>1 - сетка"-16"</t>
  </si>
  <si>
    <t>ИТОГОВЫЙ ПРОТОКОЛ</t>
  </si>
  <si>
    <t>2 - сетка"-32"</t>
  </si>
  <si>
    <t>МУЖЧИНЫ. ОДИНОЧНЫЙ РАЗРЯД</t>
  </si>
  <si>
    <t>3 - сетка"-48"</t>
  </si>
  <si>
    <t>Место</t>
  </si>
  <si>
    <t>Фамилия, Имя</t>
  </si>
  <si>
    <t>Дата рождения</t>
  </si>
  <si>
    <t>ЖЕНЩИНЫ. ОДИНОЧНЫЙ РАЗРЯД</t>
  </si>
  <si>
    <t>МУЖЧИНЫ. ПАРНЫЙ РАЗРЯД</t>
  </si>
  <si>
    <t>ЖЕНЩИНЫ. ПАРНЫЙ РАЗРЯД</t>
  </si>
  <si>
    <t>СМЕШАННЫЙ ПАРНЫЙ РАЗРЯД</t>
  </si>
  <si>
    <t>Главный судья. Судья МК.                                                                                         А. Перевалов</t>
  </si>
  <si>
    <t xml:space="preserve"> Главный секретарь. Судья МК                                                                             М. Мирасланов</t>
  </si>
  <si>
    <t>1 МЕСТО</t>
  </si>
  <si>
    <t>2 МЕСТО</t>
  </si>
  <si>
    <t>3 МЕСТО</t>
  </si>
  <si>
    <t>ЛИЧНО-КОМАНДНЫЙ ЧЕМПИОНАТ РЕСПУБЛИКИ КАЗАХСТАН</t>
  </si>
  <si>
    <t>4-10.04.2022г.</t>
  </si>
  <si>
    <t>г.Павлодар</t>
  </si>
  <si>
    <t>ЖЕНЩИНЫ</t>
  </si>
  <si>
    <t>Группа № 1</t>
  </si>
  <si>
    <t>2-3</t>
  </si>
  <si>
    <t>2-4</t>
  </si>
  <si>
    <t>2-5</t>
  </si>
  <si>
    <t>2-6</t>
  </si>
  <si>
    <t>3-4</t>
  </si>
  <si>
    <t>3-5</t>
  </si>
  <si>
    <t>3-6</t>
  </si>
  <si>
    <t>4-5</t>
  </si>
  <si>
    <t>4-6</t>
  </si>
  <si>
    <t>5-6</t>
  </si>
  <si>
    <t>4</t>
  </si>
  <si>
    <t>О</t>
  </si>
  <si>
    <t>М</t>
  </si>
  <si>
    <t>Встреча</t>
  </si>
  <si>
    <t>Время</t>
  </si>
  <si>
    <t>Стол</t>
  </si>
  <si>
    <t>С</t>
  </si>
  <si>
    <t>3 - 0</t>
  </si>
  <si>
    <t>1-3</t>
  </si>
  <si>
    <t>1-4</t>
  </si>
  <si>
    <t>1-5</t>
  </si>
  <si>
    <t>1-6</t>
  </si>
  <si>
    <t>МАНГИСТАУССКАЯ обл.</t>
  </si>
  <si>
    <t>0 - 3</t>
  </si>
  <si>
    <t>3 - 2</t>
  </si>
  <si>
    <t>1-2</t>
  </si>
  <si>
    <t>2 - 3</t>
  </si>
  <si>
    <t>Свободн.</t>
  </si>
  <si>
    <t>3-2</t>
  </si>
  <si>
    <t>Группа № 2</t>
  </si>
  <si>
    <t>КОСТАНАЙСКАЯ  обл.</t>
  </si>
  <si>
    <t>Группа № 3</t>
  </si>
  <si>
    <t>г.АЛМАТЫ</t>
  </si>
  <si>
    <t>ПАВЛОДАРСКАЯ обл.</t>
  </si>
  <si>
    <t xml:space="preserve">  0 - 3</t>
  </si>
  <si>
    <t>Группа № 4</t>
  </si>
  <si>
    <t>г.НУРСУЛТАН</t>
  </si>
  <si>
    <t>3 - 1</t>
  </si>
  <si>
    <t>1 - 3</t>
  </si>
  <si>
    <t xml:space="preserve"> 0 - 3</t>
  </si>
  <si>
    <t xml:space="preserve">Главный судья.Судья МК                                                                                                                                                                             А.Перевалов                                  </t>
  </si>
  <si>
    <t xml:space="preserve">Главный секретарь. Судья МК                                                                                                                                                                             М.Мирасланов                                                                        </t>
  </si>
  <si>
    <t>МУЖЧИНЫ</t>
  </si>
  <si>
    <t>АКМОЛИНСКАЯ обл.</t>
  </si>
  <si>
    <t>Командное первенство. ЖЕНЩИНЫ За 1-8 места</t>
  </si>
  <si>
    <t>Командное первенство. МУЖЧИНЫ. За 1-8 места</t>
  </si>
  <si>
    <t>Командное первенство. ЖЕНЩИНЫ   За 9-16  места</t>
  </si>
  <si>
    <t>Командное первенство. МУЖЧИНЫ  За 9-16  места</t>
  </si>
  <si>
    <t>АКМОЛИНСКАЯ облЮ</t>
  </si>
  <si>
    <t>Главный судья. Судья МК                                                                                                                         А. Перевалов</t>
  </si>
  <si>
    <t>Главный секретарь. Судья МК                                                                                                              М.Мирасланов</t>
  </si>
  <si>
    <t xml:space="preserve">ЛИЧНО-КОМАНДНЫЙ ЧЕМПИОНАТ РЕСПУБЛИКИ  КАЗАХСТАН ПО НАСТОЛЬНОМУ ТЕННИСУ </t>
  </si>
  <si>
    <t>4-10 апреля  2022г.</t>
  </si>
  <si>
    <t>г. Павлодар</t>
  </si>
  <si>
    <t>АСЫКБЕК</t>
  </si>
  <si>
    <t>ЖАКЕНОВА</t>
  </si>
  <si>
    <t>ШАЙХИНА</t>
  </si>
  <si>
    <t>ГОНЧАР</t>
  </si>
  <si>
    <t>ЯСАКОВА</t>
  </si>
  <si>
    <t>БУЛАНОВА</t>
  </si>
  <si>
    <t>ЖАКСЫЛЫКОВА</t>
  </si>
  <si>
    <t>КАСЫМОВА</t>
  </si>
  <si>
    <t>БАЙБОЛАТ</t>
  </si>
  <si>
    <t>ТУТУЕВА</t>
  </si>
  <si>
    <t>БУЛАТОВА</t>
  </si>
  <si>
    <t>АНУАР</t>
  </si>
  <si>
    <t>НУРМУХАМБЕТОВА</t>
  </si>
  <si>
    <t>ЦВИГУН</t>
  </si>
  <si>
    <t>ШАПЕЙ</t>
  </si>
  <si>
    <t>МАНСУРОВА</t>
  </si>
  <si>
    <t>БАЛТАБЕК ИНАБАТ</t>
  </si>
  <si>
    <t>КАМИЛЖАНОВА</t>
  </si>
  <si>
    <t>АБУЛХАИР</t>
  </si>
  <si>
    <t>ЖУМАШ</t>
  </si>
  <si>
    <t>ХАНИЯЗОВА</t>
  </si>
  <si>
    <t>ЛАВРОВА Е.</t>
  </si>
  <si>
    <t>ИЛЬЯС</t>
  </si>
  <si>
    <t>ДАРЮБАЕВА</t>
  </si>
  <si>
    <t>ТОЛЕБАЙ</t>
  </si>
  <si>
    <t>БЕЙСЕМБАЕВА</t>
  </si>
  <si>
    <t>КУАНЫШБЕКОВА</t>
  </si>
  <si>
    <t>БЕКИШ</t>
  </si>
  <si>
    <t>АЗАТОВА</t>
  </si>
  <si>
    <t>БАЛТАБЕК ИНКАР</t>
  </si>
  <si>
    <t>КУАНЫШКЫЗЫ</t>
  </si>
  <si>
    <t>БИАХМЕТОВА</t>
  </si>
  <si>
    <t>БОРСАКБАЕВА З.</t>
  </si>
  <si>
    <t>КУАТОВА</t>
  </si>
  <si>
    <t>АХМАДАЛИЕВА</t>
  </si>
  <si>
    <t>СЕРИКБАЙ</t>
  </si>
  <si>
    <t>УСИПБАЕВА</t>
  </si>
  <si>
    <t>САДЫКБАЙ</t>
  </si>
  <si>
    <t>МЕДЕУОВА</t>
  </si>
  <si>
    <t>СЕЙТХАНОВА</t>
  </si>
  <si>
    <t>ЕРБОСЫН</t>
  </si>
  <si>
    <t>ЕРЖАНКЫЗЫ</t>
  </si>
  <si>
    <t>ПЮРКО</t>
  </si>
  <si>
    <t>МАРКИНА</t>
  </si>
  <si>
    <t>ИСКАКОВА</t>
  </si>
  <si>
    <t>АБДАШИМ</t>
  </si>
  <si>
    <t>МУКАШ Ш.</t>
  </si>
  <si>
    <t>ЗЕЙНУЛЛА</t>
  </si>
  <si>
    <t>АСЕТ</t>
  </si>
  <si>
    <t>ШОКОБАЛИНОВА</t>
  </si>
  <si>
    <t>СУРАГАНОВА</t>
  </si>
  <si>
    <t>МУКАШ М.</t>
  </si>
  <si>
    <t>НУРЖАНКЫЗЫ</t>
  </si>
  <si>
    <t>БОРСАКБАЕВА К.</t>
  </si>
  <si>
    <t>ДОШИМОВА</t>
  </si>
  <si>
    <t>РУССУ</t>
  </si>
  <si>
    <t>МАРХАБАЕВ</t>
  </si>
  <si>
    <t>Подгруппа 1</t>
  </si>
  <si>
    <t>МУХАТ</t>
  </si>
  <si>
    <t>МАКАНОВ</t>
  </si>
  <si>
    <t>АМАНГЕЛДЫ</t>
  </si>
  <si>
    <t>НУГАЙ</t>
  </si>
  <si>
    <t>МУХАНБЕТ АЛИ</t>
  </si>
  <si>
    <t>АБЕЛЬДИНОВ</t>
  </si>
  <si>
    <t>САЛАМАТОВ</t>
  </si>
  <si>
    <t>АМАНГЕЛДЫУЛЫ</t>
  </si>
  <si>
    <t>КОНОВАЛОВ</t>
  </si>
  <si>
    <t>Подгруппа 2</t>
  </si>
  <si>
    <t>ЕРЕКЕЕВ</t>
  </si>
  <si>
    <t>НАСИХАН</t>
  </si>
  <si>
    <t>ТОЛСУБАЕВ</t>
  </si>
  <si>
    <t>ХАРКИ А-М.</t>
  </si>
  <si>
    <t>БАЛТАШ</t>
  </si>
  <si>
    <t>ГОРБЕНКО</t>
  </si>
  <si>
    <t>БУРБАСОВ</t>
  </si>
  <si>
    <t>Гл. судья. Судья МК.</t>
  </si>
  <si>
    <t>А. Перевалов</t>
  </si>
  <si>
    <t>Гл. секретарь. Судья МК</t>
  </si>
  <si>
    <t>М. Мирасланов</t>
  </si>
  <si>
    <t>ХАЛИЛОВ</t>
  </si>
  <si>
    <t>Подгруппа 3</t>
  </si>
  <si>
    <t>ОРЛОВ</t>
  </si>
  <si>
    <t>ОСМАНОВ</t>
  </si>
  <si>
    <t>ЖАМАШЕВ</t>
  </si>
  <si>
    <t>ШИ ДАНЯН</t>
  </si>
  <si>
    <t>ИСКЕНДИРОВ</t>
  </si>
  <si>
    <t>НАЗИР</t>
  </si>
  <si>
    <t>АБИЛ</t>
  </si>
  <si>
    <t>ХАЙДАРОВ</t>
  </si>
  <si>
    <t>МАМАЙ</t>
  </si>
  <si>
    <t>Подгруппа 4</t>
  </si>
  <si>
    <t>АТЕТИ</t>
  </si>
  <si>
    <t>ЖАКСЫЛЫКОВ</t>
  </si>
  <si>
    <t>КОНКУБАЕВ</t>
  </si>
  <si>
    <t>НИЕТКАЛИЕВ</t>
  </si>
  <si>
    <t>ХАЗКЕН</t>
  </si>
  <si>
    <t>ЛАГУТЦЕВ</t>
  </si>
  <si>
    <t>БЕСБАЙ</t>
  </si>
  <si>
    <t>МАКУЛБЕКОВ</t>
  </si>
  <si>
    <t>РАИМБЕКОВ</t>
  </si>
  <si>
    <t>СОТНИК</t>
  </si>
  <si>
    <t>Подгруппа 5</t>
  </si>
  <si>
    <t>ТУЗЕЛХАН</t>
  </si>
  <si>
    <t>АМИНОВ</t>
  </si>
  <si>
    <t>МЭЛСОВ</t>
  </si>
  <si>
    <t>БЕКБУЛАТОВ</t>
  </si>
  <si>
    <t>КУЛЬБАЕВ</t>
  </si>
  <si>
    <t>ТОРАВЕКОВ</t>
  </si>
  <si>
    <t>СИПАЧЕВ</t>
  </si>
  <si>
    <t>БИРИМГАЛИЕВ</t>
  </si>
  <si>
    <t>ГЕРАСИМЕНКО Г.</t>
  </si>
  <si>
    <t>Подгруппа 6</t>
  </si>
  <si>
    <t>БУРКИТБАЙ</t>
  </si>
  <si>
    <t>МУКАНОВ</t>
  </si>
  <si>
    <t>ШИ ЧЕНЯН</t>
  </si>
  <si>
    <t>НУРТАЗИН</t>
  </si>
  <si>
    <t>ХАРКИ М.</t>
  </si>
  <si>
    <t>ОРЫНБАСАР</t>
  </si>
  <si>
    <t>ШАРИПХАН</t>
  </si>
  <si>
    <t>ЖАНАЙ</t>
  </si>
  <si>
    <t>САРСЕНБАЙ</t>
  </si>
  <si>
    <t>Подгруппа 7</t>
  </si>
  <si>
    <t>ТЕРЕХИН</t>
  </si>
  <si>
    <t>КУАТБЕКОВ</t>
  </si>
  <si>
    <t>БЕКЕН</t>
  </si>
  <si>
    <t>РАМАЗАНОВ</t>
  </si>
  <si>
    <t>САГИМБАЕВ</t>
  </si>
  <si>
    <t>ТОРГАЙБЕКОВ</t>
  </si>
  <si>
    <t>ИНЫРБАЕВ</t>
  </si>
  <si>
    <t>ГЕРАСИМЕНКО Т.</t>
  </si>
  <si>
    <t>Подгруппа 8</t>
  </si>
  <si>
    <t>МАМРИН</t>
  </si>
  <si>
    <t>ТИЛЕГЕНОВ</t>
  </si>
  <si>
    <t>КОНЫСБАЙ</t>
  </si>
  <si>
    <t>ГОЛОДОВ</t>
  </si>
  <si>
    <t>ГАЙНЕДЕНОВ</t>
  </si>
  <si>
    <t>ОРАЛХАНОВ</t>
  </si>
  <si>
    <t>БАХТЫХОЖИН</t>
  </si>
  <si>
    <t>ДАУЛЕТУЛЫ</t>
  </si>
  <si>
    <t>АХТАНОВ</t>
  </si>
  <si>
    <t>АКАШЕВА</t>
  </si>
  <si>
    <t>4-0(5,6,3,1)</t>
  </si>
  <si>
    <t>4-0(3,2,3,3)</t>
  </si>
  <si>
    <t>БЕЙСЕНОВА</t>
  </si>
  <si>
    <t>4-1(8,-8,7,12)</t>
  </si>
  <si>
    <t>БОРИСЮК</t>
  </si>
  <si>
    <t>4-0(5,3,8,8)</t>
  </si>
  <si>
    <t>4-0(8,11,5,9)</t>
  </si>
  <si>
    <t>БАХЫТ</t>
  </si>
  <si>
    <t>4-1(1,8,-9,8,9)</t>
  </si>
  <si>
    <t>4-1(5,5,6,-7,8)</t>
  </si>
  <si>
    <t>АШКЕЕВА</t>
  </si>
  <si>
    <t>4-1(-3,10,2,8,11)</t>
  </si>
  <si>
    <t>4-1(8,-8,1,3,4)</t>
  </si>
  <si>
    <t>РОМАНОВСКАЯ</t>
  </si>
  <si>
    <t>4-0(7,2,6,8)</t>
  </si>
  <si>
    <t>4-1(3,5,7,-8,8)</t>
  </si>
  <si>
    <t>САНДЫБАЕВА</t>
  </si>
  <si>
    <t>4-1(3,7,9,-7,5)</t>
  </si>
  <si>
    <t>4-2(6,11,8,-9,-8,3)</t>
  </si>
  <si>
    <t>ХУСЕЙНОВА</t>
  </si>
  <si>
    <t>4-2(10,1,-2,1,-12,7)</t>
  </si>
  <si>
    <t>4-0(6,6,8,5)</t>
  </si>
  <si>
    <t>МИРКАДИРОВА</t>
  </si>
  <si>
    <t>4-1(9,6,6,-8,15)</t>
  </si>
  <si>
    <t>4-0(4,5,4,7)</t>
  </si>
  <si>
    <t>4-1(-7,4,4,5,3)</t>
  </si>
  <si>
    <t>КОШКУМБАЕВА</t>
  </si>
  <si>
    <t>4-0(2,6,6,5)</t>
  </si>
  <si>
    <t>ОТЕПОВА</t>
  </si>
  <si>
    <t>4-1(10,-8,8,2,6)</t>
  </si>
  <si>
    <t>4-3(6,-9,-9,9,8,-6,8)</t>
  </si>
  <si>
    <t>СМИРНОВА</t>
  </si>
  <si>
    <t>4-1(4,-10,6,8,8)</t>
  </si>
  <si>
    <t>4-1(8,6,5,-9,8)</t>
  </si>
  <si>
    <t>АЛИМБАЕВА</t>
  </si>
  <si>
    <t>4-1(5,-7,6,10,5)</t>
  </si>
  <si>
    <t>4-0(2,2,2,4)</t>
  </si>
  <si>
    <t>4-0(1,8,6,5)</t>
  </si>
  <si>
    <t>ТОРШАЕВА</t>
  </si>
  <si>
    <t>4-1(9,8,-8,10,2)</t>
  </si>
  <si>
    <t>КАПАНОВА</t>
  </si>
  <si>
    <t>4-3(-9,8,9,6,-7,-7,5)</t>
  </si>
  <si>
    <t>4-0(9,4,8,5)</t>
  </si>
  <si>
    <t>ЛАВРОВА А.</t>
  </si>
  <si>
    <t>4-0(3,9,5,8)</t>
  </si>
  <si>
    <t>4-0(5,6,3,5)</t>
  </si>
  <si>
    <t>3-1(11,-5,9,8)</t>
  </si>
  <si>
    <t>3-0(9,6,11)</t>
  </si>
  <si>
    <t>3-0(8,9,10)</t>
  </si>
  <si>
    <t>3-1(6,5,-7,7)</t>
  </si>
  <si>
    <t>3-2(6,5,-5,-8,9)</t>
  </si>
  <si>
    <t>3-2(-7,-5,7,2,3)</t>
  </si>
  <si>
    <t>w</t>
  </si>
  <si>
    <t>3-2(4,-5,7,-9,8)</t>
  </si>
  <si>
    <t>3-1(10,12,-10,7)</t>
  </si>
  <si>
    <t>3-1(7,10,-8,12)</t>
  </si>
  <si>
    <t>3-0(9,4,8)</t>
  </si>
  <si>
    <t>3-0(8,4,5)</t>
  </si>
  <si>
    <t>3-1(5,5,-11,3)</t>
  </si>
  <si>
    <t>3-0(7,2,5)</t>
  </si>
  <si>
    <t>3-0(7,8,10,6)</t>
  </si>
  <si>
    <t>3-1(2,-8,107)</t>
  </si>
  <si>
    <t>3-2(8,-11,9,-6,4)</t>
  </si>
  <si>
    <t>3-1(8,-7,4,8)</t>
  </si>
  <si>
    <t>3-0(5,8,9)</t>
  </si>
  <si>
    <t>3-2(-5,6,9,-9,11)</t>
  </si>
  <si>
    <t>3-0(9,9,7)</t>
  </si>
  <si>
    <t>3-0(5,7,6)</t>
  </si>
  <si>
    <t>3-1(-8,6,4,8)</t>
  </si>
  <si>
    <t>3-1(-5,3,9,10)</t>
  </si>
  <si>
    <t>3-1(-9,8,5,10)</t>
  </si>
  <si>
    <t>3-2(-9,-8,5,10,11)</t>
  </si>
  <si>
    <t>3-1(10,-4,6,5)</t>
  </si>
  <si>
    <t>3-2(-6,-5,11,4,8)</t>
  </si>
  <si>
    <t>W</t>
  </si>
  <si>
    <t>. 3лист</t>
  </si>
  <si>
    <t>3-1(-9,7,6,4)</t>
  </si>
  <si>
    <t xml:space="preserve">БОРИСЮК </t>
  </si>
  <si>
    <t>3-1(6,-8,6,7)</t>
  </si>
  <si>
    <t>ЛАВРОВА  А.</t>
  </si>
  <si>
    <t>3-2(-7,4,8,-9,6)</t>
  </si>
  <si>
    <t>3-0(8,7,6)</t>
  </si>
  <si>
    <t>3-1(-5,8,5,1)</t>
  </si>
  <si>
    <t>3-0(5,9,3)</t>
  </si>
  <si>
    <t>3-2(5,-7,7,-9,9)</t>
  </si>
  <si>
    <t>3-2(6,-9,-7,7,8)</t>
  </si>
  <si>
    <t>3-0(8,5,6)</t>
  </si>
  <si>
    <t>3-0(5,8,3)</t>
  </si>
  <si>
    <t>3-2(8,-10-5,8,5)</t>
  </si>
  <si>
    <t>3-2(-10,-8,9,6,8)</t>
  </si>
  <si>
    <t>3-2(-11,6,1,-9,4)</t>
  </si>
  <si>
    <t>3-1(9,-3,9,5)</t>
  </si>
  <si>
    <t>3-0(7,2,8)</t>
  </si>
  <si>
    <t>3-0(9,10,6)</t>
  </si>
  <si>
    <t>3-1(-6,7,10,7)</t>
  </si>
  <si>
    <t>3-2(8,7,-12,-7,10)</t>
  </si>
  <si>
    <t>3-2(-10,-6,9,6,6)</t>
  </si>
  <si>
    <t>3-0(8,8,3)</t>
  </si>
  <si>
    <t>3-0(5,6,9)</t>
  </si>
  <si>
    <t>3-1(-6,7,8,7)</t>
  </si>
  <si>
    <t>3-2(3,-7,6,-7,4)</t>
  </si>
  <si>
    <t>3-2(-7,8,11-5,4)</t>
  </si>
  <si>
    <t>3-2(3,-6,4,-8,8)</t>
  </si>
  <si>
    <t>3-0(10,3,9)</t>
  </si>
  <si>
    <t>3-2(10,8,-9,-9,5)</t>
  </si>
  <si>
    <t>3-0(9,9,3)</t>
  </si>
  <si>
    <t>3-1(4,-14,7,8)</t>
  </si>
  <si>
    <t>3-0(7,5,4)</t>
  </si>
  <si>
    <t>ГЕРАСИМЕНКО К.</t>
  </si>
  <si>
    <t>4-0(3,5,8,5)</t>
  </si>
  <si>
    <t>4-0(11,6,3,4)</t>
  </si>
  <si>
    <t>ИРИСАЛИЕВ</t>
  </si>
  <si>
    <t>4-2(-8,-9,8,8,8,4)</t>
  </si>
  <si>
    <t>КУРМАМБАЕВ</t>
  </si>
  <si>
    <t>4-0(8,8,14,3)</t>
  </si>
  <si>
    <t>4-2(-6,12,7,7,-8,2)</t>
  </si>
  <si>
    <t>4-1(9,7,6,-11,9)</t>
  </si>
  <si>
    <t>РАЙТЕР</t>
  </si>
  <si>
    <t>4-1(5,-17,9,9,1)</t>
  </si>
  <si>
    <t>ХАРКИ И.</t>
  </si>
  <si>
    <t>4-0(3,9,4,13)</t>
  </si>
  <si>
    <t>4-0(10,7,1,6)</t>
  </si>
  <si>
    <t>4-1(-7,12,9,7,10)</t>
  </si>
  <si>
    <t>МИЩУК</t>
  </si>
  <si>
    <t>4-1(3,7,5,-6,6)</t>
  </si>
  <si>
    <t>КЕНЖИГУЛОВ А.</t>
  </si>
  <si>
    <t>АКИМАЛИ</t>
  </si>
  <si>
    <t>4-1(7,7,4,-4,14)</t>
  </si>
  <si>
    <t>4-1(10-8,-7,9,6)</t>
  </si>
  <si>
    <t>4-0(12,8,4,10)</t>
  </si>
  <si>
    <t>4-0(6,2,3,8)</t>
  </si>
  <si>
    <t>КУРМАНГАЛИЕВ</t>
  </si>
  <si>
    <t>4-0(7,9,5,9)</t>
  </si>
  <si>
    <t>4-0(2,8,3,6)</t>
  </si>
  <si>
    <t>4-0(8,9,6,10)</t>
  </si>
  <si>
    <t>КЕНЖИГУЛОВ Д.</t>
  </si>
  <si>
    <t>4-3(-7,-5,7,11,-7,8,5)</t>
  </si>
  <si>
    <t>ЗАХАРОВ</t>
  </si>
  <si>
    <t>4-0(3,5,8,3)</t>
  </si>
  <si>
    <t>4-0(1,4,6,7)</t>
  </si>
  <si>
    <t>АРТУКМЕТОВ</t>
  </si>
  <si>
    <t>4-0(6,10,3,6)</t>
  </si>
  <si>
    <t>4-0(11,9,4,4)</t>
  </si>
  <si>
    <t>КЕЛЬБУГАНОВ</t>
  </si>
  <si>
    <t>4-1(15,8,7,-7,6)</t>
  </si>
  <si>
    <t>4-1(2,-9,7,8,9)</t>
  </si>
  <si>
    <t>4-2(4,8,-11,5,-10,11)</t>
  </si>
  <si>
    <t>ЖУБАНОВ</t>
  </si>
  <si>
    <t>4-0(4,5,6,2)</t>
  </si>
  <si>
    <t>ЖОЛУДЕВ</t>
  </si>
  <si>
    <t>ГЕРАСИМЕНКО А.</t>
  </si>
  <si>
    <t>4-3(11,-9,-11,4,7,-7,5)</t>
  </si>
  <si>
    <t>4-2(5,10,-10,4,-7,3)</t>
  </si>
  <si>
    <t>САРСЕМБАЙ</t>
  </si>
  <si>
    <t>4-0(8,6,6,8)</t>
  </si>
  <si>
    <t>4-1(-9,4,4,9,10)</t>
  </si>
  <si>
    <t>3-2(-7,6,10,-15,4)</t>
  </si>
  <si>
    <t>3-1(11,-5,3,8)</t>
  </si>
  <si>
    <t>3-2(8,-9,9,-9,9)</t>
  </si>
  <si>
    <t>3-2(8,-7,-7,7,6)</t>
  </si>
  <si>
    <t>3-0(2,8,6)</t>
  </si>
  <si>
    <t>3-0(10,4,8)</t>
  </si>
  <si>
    <t>3-0(9,6,4)</t>
  </si>
  <si>
    <t>3-1(7,5,-5,7)</t>
  </si>
  <si>
    <t>3-1(9,-10,6,9)</t>
  </si>
  <si>
    <t>3-0(5,6,8)</t>
  </si>
  <si>
    <t>3-1(11,-4,10,7)</t>
  </si>
  <si>
    <t>3-2(10,-3,-7,4,8)</t>
  </si>
  <si>
    <t>3-0(7,2,7)</t>
  </si>
  <si>
    <t>3-2(-6,-9,8,11,5)</t>
  </si>
  <si>
    <t>3-2(11,-7,-4,7,7)</t>
  </si>
  <si>
    <t>3-1(8,7,-5,9)</t>
  </si>
  <si>
    <t>3-0(3,8,4)</t>
  </si>
  <si>
    <t>3-2(-8,-13,9,4,8,)</t>
  </si>
  <si>
    <t>3-0(9,6,5)</t>
  </si>
  <si>
    <t>3-0(9,7,9)</t>
  </si>
  <si>
    <t>3-0(14,9,8)</t>
  </si>
  <si>
    <t>3-0(6,9,5)</t>
  </si>
  <si>
    <t>3-2(7,-5,5,-2,9)</t>
  </si>
  <si>
    <t>3-2(8,-8,-9,4,6)</t>
  </si>
  <si>
    <t>3-2(6,7,-10,-5,9)</t>
  </si>
  <si>
    <t>МУЖЧИНЫ. 3лист</t>
  </si>
  <si>
    <t>3-2(9,-4,-10,2,8)</t>
  </si>
  <si>
    <t>3-1(-3,4,9,9)</t>
  </si>
  <si>
    <t>3-0(1,12,8)</t>
  </si>
  <si>
    <t>3-1(-7,10,8,8)</t>
  </si>
  <si>
    <t>3-0(7,10,8)</t>
  </si>
  <si>
    <t>3-2(4,-4,-7,8,6)</t>
  </si>
  <si>
    <t>3-1(8,7,-7,7)</t>
  </si>
  <si>
    <t>3-0(4,2,8)</t>
  </si>
  <si>
    <t>3-1(-8,12,9,8)</t>
  </si>
  <si>
    <t>3-0(3,8,9)</t>
  </si>
  <si>
    <t>3-1(-9,11,5,7)</t>
  </si>
  <si>
    <t>3-2(9,-6,-8,4,11)</t>
  </si>
  <si>
    <t>3-1(10,-7,9,8)</t>
  </si>
  <si>
    <t>3-2(-7,6,-6,4,8)</t>
  </si>
  <si>
    <t>3-1(6,9,-8,7)</t>
  </si>
  <si>
    <t>3-1(-10,11,3,2)</t>
  </si>
  <si>
    <t>3-1(-8,7,3,7)</t>
  </si>
  <si>
    <t>3-0(6,8,8)</t>
  </si>
  <si>
    <t>3-1(4,6,-5,9)</t>
  </si>
  <si>
    <t>3-2(7,-6,-9,6,6)</t>
  </si>
  <si>
    <t>3-2(-11,-8,7,4,10)</t>
  </si>
  <si>
    <t>3-0(7,10,7)</t>
  </si>
  <si>
    <t>3-2(-4,7,-10,9,10)</t>
  </si>
  <si>
    <t>3-1(6,8,-11,8)</t>
  </si>
  <si>
    <t>3-1(-3,2,11,10)</t>
  </si>
  <si>
    <t>3-0(5,5,7)</t>
  </si>
  <si>
    <t>3-0(8,6,10)</t>
  </si>
  <si>
    <t>3-1(9,5,-8,6)</t>
  </si>
  <si>
    <t>АКАШЕВА-МИРКАДИРОВА</t>
  </si>
  <si>
    <t xml:space="preserve"> ЖЕНСКИЕ ПАРЫ </t>
  </si>
  <si>
    <t>АБУЛХАИР-ЖУМАШ</t>
  </si>
  <si>
    <t>БОРСАКБАЕВА К.-БОРСАКБАЕВА З.</t>
  </si>
  <si>
    <t>АХМАДАЛИЕВА-СЕРИКБАЙ</t>
  </si>
  <si>
    <t>БЕКИШ-ИЛЬЯС</t>
  </si>
  <si>
    <t>АСЕТ-МУКАШ Ш.</t>
  </si>
  <si>
    <t>ОТЕПОВА-ТОРШАЕВА</t>
  </si>
  <si>
    <t>ШОКОБАЛИНОВА-БИАХМЕТОВА</t>
  </si>
  <si>
    <t>САНДЫБАЕВА-КОШКУМБАЕВА</t>
  </si>
  <si>
    <t>КУАТОВА-ИСКАКОВА</t>
  </si>
  <si>
    <t>ДАРЮБАЕВА-МУКАШ М.</t>
  </si>
  <si>
    <t>ЕРЖАНКЫЗЫ-ЛАВРОВА Е.</t>
  </si>
  <si>
    <t>АЛИМБАЕВА-БОРИСЮК</t>
  </si>
  <si>
    <t>ШАПЕЙ-УСИПБАЕВА</t>
  </si>
  <si>
    <t>ЯСАКОВА-БУЛАНОВА</t>
  </si>
  <si>
    <t>АБДАШИМ-БАЙБОЛАТ</t>
  </si>
  <si>
    <t>БАХЫТ-РОМАНОВСКАЯ</t>
  </si>
  <si>
    <t>БАЛТАБЕК И-Т.- БАЛТАБЕК И-Р.</t>
  </si>
  <si>
    <t>НУРЖАНКЫЗЫ-КАМИЛЖАНОВА</t>
  </si>
  <si>
    <t>КАПАНОВА-ДАРХАНКЫЗЫ</t>
  </si>
  <si>
    <t>МАРКИНА-АДИЛЬГЕРЕЕВА</t>
  </si>
  <si>
    <t>ТЕМИРХАНОВА-ХАНИЯЗОВА</t>
  </si>
  <si>
    <t>СМИРНОВА-АШКЕЕВА</t>
  </si>
  <si>
    <t>БЕЙСЕМБАЕВА-БУЛАТОВА</t>
  </si>
  <si>
    <t>АЗАТОВА-АСЫКБЕК</t>
  </si>
  <si>
    <t>КУАНЫШБЕККЫЗЫ-ДОШИМОВА</t>
  </si>
  <si>
    <t>ЦВИГУН-ПЮРКО</t>
  </si>
  <si>
    <t>НУРМУХАМБЕТОВА-ШАЙХИНА</t>
  </si>
  <si>
    <t>ЛАВРОВА А.-ХУСЕЙНОВА</t>
  </si>
  <si>
    <t>МОЧАЛКИНА-ЖАКСЫЛЫКОВА</t>
  </si>
  <si>
    <t>МЕДЕУОВА--МАНСУРОВА</t>
  </si>
  <si>
    <t>АРТУКМЕТОВ-МИРКАДИРОВА</t>
  </si>
  <si>
    <t>СМЕШАННЫЕ ПАРЫ</t>
  </si>
  <si>
    <t>СОТНИК-АСЕТ</t>
  </si>
  <si>
    <t>ГЕРАСИМЕНКО А.-ЦВИГУН</t>
  </si>
  <si>
    <t>КЕНЖЕГУЛОВ-АСЫКБЕК</t>
  </si>
  <si>
    <t>КЕНЖИГУЛОВ Д.АСЫКБЕК</t>
  </si>
  <si>
    <t>ХАРКИ И.-РОМАНОВСКАЯ</t>
  </si>
  <si>
    <t>ХАРКИ И.-РАМАНОВСКАЯ</t>
  </si>
  <si>
    <t>БЕСБАЙ-ШАПЕЙ</t>
  </si>
  <si>
    <t>ХАРКИ А-М.-СЕРИКБАЙ</t>
  </si>
  <si>
    <t>КУРМАНГАЛИЕВ-СМИРНОВА</t>
  </si>
  <si>
    <t>РАЙТЕР-ЛАВРОВА А.</t>
  </si>
  <si>
    <t>ЖУБАНОВ-ХУСЕЙНОВА</t>
  </si>
  <si>
    <t>СИПАЧЕВ-ШОКОБАЛИНОВА</t>
  </si>
  <si>
    <t>КУРМАМБАЕВ-МАЧАЛКИНА</t>
  </si>
  <si>
    <t>МУХАНБЕТ АЛИ-ХАНИЯЗОВА</t>
  </si>
  <si>
    <t>КУРМАМБАЕВ-МОЧАЛКИНА</t>
  </si>
  <si>
    <t>МАМАЙ--ТОРШАЕВА</t>
  </si>
  <si>
    <t>КЕЛЬБУГАНОВ-ДАРХАНКЫЗЫ</t>
  </si>
  <si>
    <t>КЕНЖЕГУЛОВ-БАХЫТ А.</t>
  </si>
  <si>
    <t>КЕНЖИГУЛОВ-БАХЫТ</t>
  </si>
  <si>
    <t>ШИ ЧЕНЯН-МАРКИНА</t>
  </si>
  <si>
    <t>ИРИСАЛИЕВ-АЗАТОВА</t>
  </si>
  <si>
    <t>КУЛЬБАЕВ-ОТЕПОВА</t>
  </si>
  <si>
    <t>ЖОЛУДЕВ-АШКЕЕВА</t>
  </si>
  <si>
    <t>ДАНИЯРОВ-БОРИСЮК</t>
  </si>
  <si>
    <t>ХАЛИЛОВ-ЕРЖАНКЫЗЫ</t>
  </si>
  <si>
    <t>ГЕРАСИМЕНКО Т.-ЛАВРОВА Е.</t>
  </si>
  <si>
    <t>ЗАХАРОВ-АКАШЕВА</t>
  </si>
  <si>
    <t>ГЕРАСИМЕНКО К.-САНДЫБАЕВА</t>
  </si>
  <si>
    <t>ГЕРАМИСЕНКО К.-САНДЫБАВА</t>
  </si>
  <si>
    <t>САГИМБАЕВ-КАМИЛЖАНОВА</t>
  </si>
  <si>
    <t>НУГАЙ-БЕКИШ</t>
  </si>
  <si>
    <t>МАРХАБАЕВ-АЛИМБАЕВА</t>
  </si>
  <si>
    <t>АКИМАЛИ-КОШКУМБАЕВА</t>
  </si>
  <si>
    <t>ШИ ДАНЯН-БЕЙСЕНОВА</t>
  </si>
  <si>
    <t>КАБДЫЛУАХИТОВ-ИСКАКОВА</t>
  </si>
  <si>
    <t>ЖОЛУДЕВ-ХАРКИ И.</t>
  </si>
  <si>
    <t xml:space="preserve"> МУЖСКИЕ ПАРЫ </t>
  </si>
  <si>
    <t>ТОЛСУБАЕВ-БЕКЕН</t>
  </si>
  <si>
    <t>ГОЛОДОВ-ЛАГУТЦЕВ</t>
  </si>
  <si>
    <t>КОНОВАЛОВ-МЭЛСОВ</t>
  </si>
  <si>
    <t>ГЕРАСИМЕНКО А.-ГЕРАСИМЕНКО Г.</t>
  </si>
  <si>
    <t>МАМАЙ-КАБДЫЛУАХИТОВ</t>
  </si>
  <si>
    <t>КЕЛЬБУГАНОВ-САГИМБАЕВ</t>
  </si>
  <si>
    <t>АМАНГЕЛДЫ-КАСЫМ</t>
  </si>
  <si>
    <t>ЗАХАРОВ-МАРХАБАЕВ</t>
  </si>
  <si>
    <t>НУРТАЗИН-ОРАЛХАНОВ</t>
  </si>
  <si>
    <t>ТОРГАЙБЕКОВ-НИЕТКАЛИЕВ</t>
  </si>
  <si>
    <t>ИРИСАЛИЕВ-КУЛЬБАЕВ</t>
  </si>
  <si>
    <t>ДАНИЯРОВ-СИПАЧЕВ</t>
  </si>
  <si>
    <t>ГОРБЕНКО-ШИДАНЯН</t>
  </si>
  <si>
    <t>КЕНЖИГУЛОВ Д.-КЕНЖИГУЛОВ А.</t>
  </si>
  <si>
    <t>КОНЫСБАЙ-МУХАНБЕТ АЛИ</t>
  </si>
  <si>
    <t>КУРМАНГГАЛИЕВ-РАЙТЕР</t>
  </si>
  <si>
    <t>АРТУКМЕТОВ-АКИМАЛИ</t>
  </si>
  <si>
    <t>ЖАМАШЕВ-БИРИМГАЛИЕВ</t>
  </si>
  <si>
    <t>ИСКЕНДИРОВ-КОНКУБАЕВ</t>
  </si>
  <si>
    <t>САРСЕНБАЙ-ШИ ЧЕНЯН</t>
  </si>
  <si>
    <t>НУГАЙ-ГАЙНЕДЕНОВ</t>
  </si>
  <si>
    <t>ХАРКИ А-М-ХАРКИ М.</t>
  </si>
  <si>
    <t>ГЕРАСИМЕНКО К.-ГЕРАСИМЕНКО Т.</t>
  </si>
  <si>
    <t>ХАЙДАРОВ-ИНЫРБАЕВ</t>
  </si>
  <si>
    <t>КУРМАМБАЕВ-ЖУБАНОВ</t>
  </si>
  <si>
    <t>НАЗИР-ТУЗЕЛХАН</t>
  </si>
  <si>
    <t>ХАЛИЛОВ-ХАЗКЕН</t>
  </si>
  <si>
    <t>БЕСБАЙ-ТОРАВЕКОВ</t>
  </si>
  <si>
    <t>СОТНИК-АХТАНОВ</t>
  </si>
  <si>
    <t>РАМАЗАНОВ-ЖУМАГАЗЫ</t>
  </si>
  <si>
    <t>БУРКИТБАЙ-БАЛТАШ</t>
  </si>
  <si>
    <t>ИТОГИ КОМАНДНЫХ СОРЕВНОВАНИЙ. ЖЕНЩИНЫ.</t>
  </si>
  <si>
    <t xml:space="preserve">Лаврова Анастасия  </t>
  </si>
  <si>
    <t>26.07.1995</t>
  </si>
  <si>
    <t xml:space="preserve">Сандыбаева Малика  </t>
  </si>
  <si>
    <t>15.11.2005</t>
  </si>
  <si>
    <t>г.Шымкент</t>
  </si>
  <si>
    <t xml:space="preserve">Миркадирова Сарвиноз  </t>
  </si>
  <si>
    <t>03.02.2005</t>
  </si>
  <si>
    <t xml:space="preserve">Бахыт Анель  </t>
  </si>
  <si>
    <t>12.02.2003</t>
  </si>
  <si>
    <t>Камилжанова Гулноза</t>
  </si>
  <si>
    <t>МС</t>
  </si>
  <si>
    <t xml:space="preserve">Азатова Озода  </t>
  </si>
  <si>
    <t>08.05.2001</t>
  </si>
  <si>
    <t xml:space="preserve">Усипбаева Аида  </t>
  </si>
  <si>
    <t>17.02.2006</t>
  </si>
  <si>
    <t xml:space="preserve">Акашева Зауреш  </t>
  </si>
  <si>
    <t>02.12.2000</t>
  </si>
  <si>
    <t xml:space="preserve">Смирнова Александра  </t>
  </si>
  <si>
    <t>11.06.2004</t>
  </si>
  <si>
    <t xml:space="preserve">Ашкеева Арай  </t>
  </si>
  <si>
    <t>08.07.2003</t>
  </si>
  <si>
    <t xml:space="preserve">Кошкумбаева Жанерке  </t>
  </si>
  <si>
    <t>16.09.2005</t>
  </si>
  <si>
    <t>Западно-Казахстанская обл.</t>
  </si>
  <si>
    <t xml:space="preserve">Хусейнова Гулчехра  </t>
  </si>
  <si>
    <t>17.11.1992</t>
  </si>
  <si>
    <t xml:space="preserve">Алмагамбетова Гаухар  </t>
  </si>
  <si>
    <t>26.05.1998</t>
  </si>
  <si>
    <t xml:space="preserve">Бекиш Аружан  </t>
  </si>
  <si>
    <t>13.02.2006</t>
  </si>
  <si>
    <t xml:space="preserve">Нурмуханбетова Асем  </t>
  </si>
  <si>
    <t xml:space="preserve">Ильяс Аружан  </t>
  </si>
  <si>
    <t>17.07.2006</t>
  </si>
  <si>
    <t>ИТОГИ КОМАНДНЫХ СОРЕВНОВАНИЙ . МУЖЧИНЫ.</t>
  </si>
  <si>
    <t xml:space="preserve">Герасименко Кирилл  </t>
  </si>
  <si>
    <t>18.12.1996</t>
  </si>
  <si>
    <t xml:space="preserve">Герасименко Александр  </t>
  </si>
  <si>
    <t>13.02.1992</t>
  </si>
  <si>
    <t xml:space="preserve">Герасименко Геннадий  </t>
  </si>
  <si>
    <t>10.09.1968</t>
  </si>
  <si>
    <t xml:space="preserve">Халилов Роман  </t>
  </si>
  <si>
    <t>31.10.1994</t>
  </si>
  <si>
    <t xml:space="preserve">Герасименко Тимофей  </t>
  </si>
  <si>
    <t>04.05.2004</t>
  </si>
  <si>
    <t xml:space="preserve">Жолудев Денис  </t>
  </si>
  <si>
    <t>28.07.1993</t>
  </si>
  <si>
    <t xml:space="preserve">Курмамбаев Сагантай  </t>
  </si>
  <si>
    <t>02.06.2003</t>
  </si>
  <si>
    <t xml:space="preserve">Коновалов Сергей  </t>
  </si>
  <si>
    <t>14.04.2000</t>
  </si>
  <si>
    <t xml:space="preserve">Нуртазин Акнур  </t>
  </si>
  <si>
    <t>28.08.2005</t>
  </si>
  <si>
    <t>Жамбылск. обл.</t>
  </si>
  <si>
    <t xml:space="preserve">Райтер Эрик  </t>
  </si>
  <si>
    <t>25.07.1996</t>
  </si>
  <si>
    <t xml:space="preserve">Захаров Владислав  </t>
  </si>
  <si>
    <t>31.10.1997</t>
  </si>
  <si>
    <t xml:space="preserve">Торгайбеков Амир  </t>
  </si>
  <si>
    <t>14.02.2006</t>
  </si>
  <si>
    <t xml:space="preserve">Кенжигулов Айдос  </t>
  </si>
  <si>
    <t>07.06.2000</t>
  </si>
  <si>
    <t xml:space="preserve">Жубанов Санжар  </t>
  </si>
  <si>
    <t>16.04.2003</t>
  </si>
  <si>
    <t xml:space="preserve">Кенжигулов Дастан  </t>
  </si>
  <si>
    <t>14.01.1998</t>
  </si>
  <si>
    <t xml:space="preserve">Нугай Нурдаулет  </t>
  </si>
  <si>
    <t>18.07.2004</t>
  </si>
  <si>
    <t xml:space="preserve">Ниеткалиев Болат  </t>
  </si>
  <si>
    <t>26.05.2005</t>
  </si>
  <si>
    <t>Главный судья. Судья МК.                                                                                  А. Перевалов</t>
  </si>
  <si>
    <t>Главный секретарь. Судья МК                                                                         М. Мирасланов</t>
  </si>
  <si>
    <t xml:space="preserve">Артукметов Ирисбек  </t>
  </si>
  <si>
    <t>18.08.2002</t>
  </si>
  <si>
    <t xml:space="preserve">Харки Искандер  </t>
  </si>
  <si>
    <t>17.05.2003</t>
  </si>
  <si>
    <t xml:space="preserve">Романовская Ангелина  </t>
  </si>
  <si>
    <t>18.03.2003</t>
  </si>
  <si>
    <t xml:space="preserve">Алимбаева Айя  </t>
  </si>
  <si>
    <t>17.10.1996</t>
  </si>
  <si>
    <t>г. Алматы</t>
  </si>
  <si>
    <t xml:space="preserve">Акимали Бакдаулет  </t>
  </si>
  <si>
    <t>20.04.2001</t>
  </si>
  <si>
    <t xml:space="preserve">Мархабаев Деас  </t>
  </si>
  <si>
    <t>25.04.1996</t>
  </si>
  <si>
    <t>г.Алматы</t>
  </si>
  <si>
    <t xml:space="preserve">Борисюк Алина  </t>
  </si>
  <si>
    <t>27.03.2002</t>
  </si>
  <si>
    <t>4-10апреля2022г.</t>
  </si>
  <si>
    <t>Командные соревнования. Женщины.</t>
  </si>
  <si>
    <t xml:space="preserve">С В О Д Н Ы Й   П Р О Т О К О Л </t>
  </si>
  <si>
    <t>Матч № 1</t>
  </si>
  <si>
    <t>встреча</t>
  </si>
  <si>
    <t>Команда A,B</t>
  </si>
  <si>
    <t>Команда X,Y</t>
  </si>
  <si>
    <t>Счет в партиях</t>
  </si>
  <si>
    <t>счет</t>
  </si>
  <si>
    <t>Очки</t>
  </si>
  <si>
    <t>А</t>
  </si>
  <si>
    <t>A,B</t>
  </si>
  <si>
    <t>X,Y</t>
  </si>
  <si>
    <t>A</t>
  </si>
  <si>
    <t>X</t>
  </si>
  <si>
    <t>B</t>
  </si>
  <si>
    <t>Y</t>
  </si>
  <si>
    <t>C</t>
  </si>
  <si>
    <t>Z</t>
  </si>
  <si>
    <t>Общий счет</t>
  </si>
  <si>
    <t>Победила команда</t>
  </si>
  <si>
    <t>КАРАГАНДИНСКАЯ обЛ.</t>
  </si>
  <si>
    <t>Матч № 2</t>
  </si>
  <si>
    <t>г.ШЫМКЕНТ</t>
  </si>
  <si>
    <t>Матч № 3</t>
  </si>
  <si>
    <t>ЖАМБЫЛСКАЯ обЛ.</t>
  </si>
  <si>
    <t>Матч № 4</t>
  </si>
  <si>
    <t>г.НУР-СУЛТАН</t>
  </si>
  <si>
    <t>Матч № 5</t>
  </si>
  <si>
    <t>Матч № 6</t>
  </si>
  <si>
    <t>Матч № 7</t>
  </si>
  <si>
    <t>Матч № 8</t>
  </si>
  <si>
    <t>Матч № 9</t>
  </si>
  <si>
    <t>Матч № 10</t>
  </si>
  <si>
    <t>КУАНЫШБЕККЫЗЫ</t>
  </si>
  <si>
    <t>Матч № 11</t>
  </si>
  <si>
    <t>ЛАВРОВА А,</t>
  </si>
  <si>
    <t>АЛМАГАМБЕТОВА</t>
  </si>
  <si>
    <t>Матч № 12</t>
  </si>
  <si>
    <t>Матч №13</t>
  </si>
  <si>
    <t>Матч № 14</t>
  </si>
  <si>
    <t>КАПАНОВА Д.</t>
  </si>
  <si>
    <t>Матч № 15</t>
  </si>
  <si>
    <t>УСПАНОВА</t>
  </si>
  <si>
    <t>Матч № 16</t>
  </si>
  <si>
    <t>Матч № 17</t>
  </si>
  <si>
    <t>Матч № 18</t>
  </si>
  <si>
    <t>Матч № 19</t>
  </si>
  <si>
    <t>Матч №20</t>
  </si>
  <si>
    <t>Матч № 21</t>
  </si>
  <si>
    <t>НУРМУХАНБЕТОВА</t>
  </si>
  <si>
    <t>Матч № 22</t>
  </si>
  <si>
    <t xml:space="preserve">Матч №23 </t>
  </si>
  <si>
    <t xml:space="preserve">Матч №24 </t>
  </si>
  <si>
    <t>Матч №25</t>
  </si>
  <si>
    <t>Матч № 26</t>
  </si>
  <si>
    <t>Матч № 27</t>
  </si>
  <si>
    <t>Матч № 28</t>
  </si>
  <si>
    <t>Матч №29</t>
  </si>
  <si>
    <t>Матч №30</t>
  </si>
  <si>
    <t>Матч № 31</t>
  </si>
  <si>
    <t>Матч № 32</t>
  </si>
  <si>
    <t>ЗЕЙНОЛЛА</t>
  </si>
  <si>
    <t xml:space="preserve">Матч №33 </t>
  </si>
  <si>
    <t xml:space="preserve">Матч №34 </t>
  </si>
  <si>
    <t>Матч №35</t>
  </si>
  <si>
    <t>Матч № 36</t>
  </si>
  <si>
    <t>Главный судья. Судья МК</t>
  </si>
  <si>
    <t>Главный секретарь. Судья МК.</t>
  </si>
  <si>
    <t>Командные соревнования. Мужчины.</t>
  </si>
  <si>
    <t>КОСТАНАЙСКАЯобл.</t>
  </si>
  <si>
    <t>ДАНИЯРОВ</t>
  </si>
  <si>
    <t>МУХАМБЕТ АЛИ</t>
  </si>
  <si>
    <t>г, АЛМАТЫ</t>
  </si>
  <si>
    <t xml:space="preserve"> АЛМАТИНСКАЯ обл.</t>
  </si>
  <si>
    <t>ГЕРАСИМЕНКО Т</t>
  </si>
  <si>
    <t>ХАРКИ А- М.</t>
  </si>
  <si>
    <t>ОСМОНОВ</t>
  </si>
  <si>
    <t>ХАРКИ  М.</t>
  </si>
  <si>
    <t>НАСЫХАН</t>
  </si>
  <si>
    <t>САГЫМБАЕВ</t>
  </si>
  <si>
    <t>Матч № 25</t>
  </si>
  <si>
    <t xml:space="preserve">Матч №28 </t>
  </si>
  <si>
    <t>Матч № 29</t>
  </si>
  <si>
    <t xml:space="preserve">Матч №30 </t>
  </si>
  <si>
    <t>Матч № 33</t>
  </si>
  <si>
    <t>Матч № 34</t>
  </si>
  <si>
    <t>Матч № 35</t>
  </si>
  <si>
    <t>Матч № 37</t>
  </si>
  <si>
    <t>Матч № 38</t>
  </si>
  <si>
    <t>Матч № 39</t>
  </si>
  <si>
    <t>Матч № 40</t>
  </si>
  <si>
    <t>Матч № 41</t>
  </si>
  <si>
    <t>Матч № 42</t>
  </si>
  <si>
    <t>Матч № 43</t>
  </si>
  <si>
    <t>Матч № 44</t>
  </si>
  <si>
    <t>Матч № 45</t>
  </si>
  <si>
    <t>Матч № 46</t>
  </si>
  <si>
    <t>Матч № 47</t>
  </si>
  <si>
    <t>3-0(5,7,4)</t>
  </si>
  <si>
    <t>3-0(5,8,5)</t>
  </si>
  <si>
    <t>3-0(9,7,7)</t>
  </si>
  <si>
    <t>3-2(9,4,-11,-7,5)</t>
  </si>
  <si>
    <t>3-0(8,2,9)</t>
  </si>
  <si>
    <t>3-0(4,2,3)</t>
  </si>
  <si>
    <t>3-0(4,5,8)</t>
  </si>
  <si>
    <t>3-1(6,4,-14,9)</t>
  </si>
  <si>
    <t>3-1(-8,3,4,9)</t>
  </si>
  <si>
    <t>3-2(-6,-9,3,8,9)</t>
  </si>
  <si>
    <t>3-0(8,9,5)</t>
  </si>
  <si>
    <t>3-2(-5,-12,4,7,3)</t>
  </si>
  <si>
    <t>3-0(4,13,8)</t>
  </si>
  <si>
    <t>3-0(7,8,7)</t>
  </si>
  <si>
    <t>3-1(-6,8,9,4)</t>
  </si>
  <si>
    <t>3-0(2,5,1)</t>
  </si>
  <si>
    <t>3-1(6,6,-7,9)</t>
  </si>
  <si>
    <t>3-0(6,6,9)</t>
  </si>
  <si>
    <t>3-0(8,7,8)</t>
  </si>
  <si>
    <t>КАСЫМОВА-МАНСУРОВА</t>
  </si>
  <si>
    <t>3-1(-8,3,8,8)</t>
  </si>
  <si>
    <t>СМ.ПАРЫ. Предварительные игры.</t>
  </si>
  <si>
    <t>МАКУЛБЕКОВ-ГОНЧАР</t>
  </si>
  <si>
    <t>ДАУЛЕТУЛЫ-ЕРБОСЫН</t>
  </si>
  <si>
    <t>ОРАЛХАНОВ-БУЛАНОВА</t>
  </si>
  <si>
    <t>3-1(-5,9,9,6)</t>
  </si>
  <si>
    <t>НАЗИР-НУРЖАНКЫЗЫ</t>
  </si>
  <si>
    <t>3-1(12,8,-6,5)</t>
  </si>
  <si>
    <t>ЖАМАШЕВ-КУАТОВА</t>
  </si>
  <si>
    <t>ШАРИПХАН-АДИЛЬГЕРЕЕВА</t>
  </si>
  <si>
    <t>3-0(5,10,8)</t>
  </si>
  <si>
    <t>ЖАНАЙ-ДОШИМОВА</t>
  </si>
  <si>
    <t>3-0(7,9,4)</t>
  </si>
  <si>
    <t>НУРТАЗИН-МАНСУРОВА</t>
  </si>
  <si>
    <t>3-0(5,11,6)</t>
  </si>
  <si>
    <t>ТОРАВЕКОВ-АХМАДАЛИЕВА</t>
  </si>
  <si>
    <t>ОРЛОВ-ТУТУЕВА</t>
  </si>
  <si>
    <t>3-1(8,6,-12,4)</t>
  </si>
  <si>
    <t>САРСЕНБАЙ-КАПАНОВА</t>
  </si>
  <si>
    <t>КОНЫСБАЙ-АБДАШИМ</t>
  </si>
  <si>
    <t>3-1(9,-11,6,12)</t>
  </si>
  <si>
    <t>3-1(-9,6,7,9)</t>
  </si>
  <si>
    <t>ТОЛСУБАЕВ-ДАРЮБАЕВА</t>
  </si>
  <si>
    <t>3-0(4,9,4)</t>
  </si>
  <si>
    <t>ЖАКСЫЛЫКОВ-БОРСАКБАЕВА К.</t>
  </si>
  <si>
    <t>3-0(6,8,7)</t>
  </si>
  <si>
    <t>ХАЗКЕН-КАСЫМОВА</t>
  </si>
  <si>
    <t>ИСКЕНДИРОВ-БИАХМЕТОВА</t>
  </si>
  <si>
    <t>3-0(7,6,1)</t>
  </si>
  <si>
    <t>КАСЫМ-УСУПБАЕВА</t>
  </si>
  <si>
    <t>АТЕТИ-СЕЙТХАНОВА</t>
  </si>
  <si>
    <t>ГЕРАСИМЕНКО Г.-ШАЙХИНА</t>
  </si>
  <si>
    <t>3-2(-9,-5,8,9,12)</t>
  </si>
  <si>
    <t>ОСМОНОВ-БОРСАКБАЕВА</t>
  </si>
  <si>
    <t>РАИМБЕКОВ-МЕДЕУОВА</t>
  </si>
  <si>
    <t>3-0(5,7,5)</t>
  </si>
  <si>
    <t>АБИЛ-МУКАШ</t>
  </si>
  <si>
    <t>3-1(7,-8,5,9)</t>
  </si>
  <si>
    <t>КОНОВАЛОВ-ЯСАКОВА</t>
  </si>
  <si>
    <t>НИЕТКАЛИЕВ-ИЛЬЯС</t>
  </si>
  <si>
    <t>3-1(5,10,-2,8)</t>
  </si>
  <si>
    <t>ТЕРЕХИН-БУЛАТОВА</t>
  </si>
  <si>
    <t>3-0(9,9,8)</t>
  </si>
  <si>
    <t>ИНЫРБАЕВ-ЖАКЕНОВА</t>
  </si>
  <si>
    <t>3-0(4,3,6)</t>
  </si>
  <si>
    <t>БУРБАСОВ-АБУЛХАИР</t>
  </si>
  <si>
    <t>3-0(6,4,6)</t>
  </si>
  <si>
    <t>ТОРГАЙБЕКОВ-ЖАКСЫЛЫКОВА</t>
  </si>
  <si>
    <t>3-0(4,7,7)</t>
  </si>
  <si>
    <t>ТИЛЕГЕНОВ-ЖУМАШ</t>
  </si>
  <si>
    <t>ГОЛОДОВ-БЕЙСЕМБАЕВА</t>
  </si>
  <si>
    <t>ЖУМАГАЗЫ-ТЕМИРХАНОВА</t>
  </si>
  <si>
    <t>3-0(9,6,9)</t>
  </si>
  <si>
    <t>АМАНГЕЛДЫ-ЗЕЙНОЛЛА</t>
  </si>
  <si>
    <t>ЛАГУТЦЕВ-ПЮРКО</t>
  </si>
  <si>
    <t>3-2(-6,-5,8,9,5)</t>
  </si>
  <si>
    <t>МЭЛСОВ-НУРМУХАНБЕТОВА</t>
  </si>
  <si>
    <t>КОНКУБАЕВ-СУРАГАНОВА</t>
  </si>
  <si>
    <t>3-0(6,8,5)</t>
  </si>
  <si>
    <t>3-1(5,2,-9,7)</t>
  </si>
  <si>
    <t>БИРИМГАЛИЕВ-КУАНЫШБЕККЫЗЫ</t>
  </si>
  <si>
    <t>ПАРЫ. Предварительные игры.</t>
  </si>
  <si>
    <t>АБИЛ-МУХАТ</t>
  </si>
  <si>
    <t>АМАНГЕЛДЫУЛЫ-АТЕТИ</t>
  </si>
  <si>
    <t>3-0(9,8,6)</t>
  </si>
  <si>
    <t>БУРБАСОВ-ТИЛЕГЕНОВ</t>
  </si>
  <si>
    <t>3-2(13,8,-6-9,6)</t>
  </si>
  <si>
    <t>3-1(-7,3,9,8)</t>
  </si>
  <si>
    <t>МАКУЛБЕКОВ-НАСИХАН</t>
  </si>
  <si>
    <t>3-0(7,9,2)</t>
  </si>
  <si>
    <t>3-2(-4,2,7,-12,7)</t>
  </si>
  <si>
    <t>ТЕРЕХИН-ОРЛОВ</t>
  </si>
  <si>
    <t>3-1(8,10,-7,5)</t>
  </si>
  <si>
    <t>ШАРИПХАН-ДАУЛЕТУЛЫ</t>
  </si>
  <si>
    <t>3-0(1,6,7)</t>
  </si>
  <si>
    <t>КУАТБЕКОВ-АМИНОВ</t>
  </si>
  <si>
    <t>ЖАКСЫЛЫКОВ-ОСМОНОВ</t>
  </si>
  <si>
    <t>3-0(3,7,4)</t>
  </si>
  <si>
    <t>3-1(-13,7,5,11)</t>
  </si>
  <si>
    <t>САЛАМАТОВ-РАИМБЕКОВ</t>
  </si>
  <si>
    <t>3-0(6,7,2)</t>
  </si>
  <si>
    <t>3-0(9,3,6)</t>
  </si>
  <si>
    <t>МУКАНОВ-МАМРИН</t>
  </si>
  <si>
    <t>3-0(7,5,2)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</si>
</sst>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1"/>
      <color theme="1"/>
      <name val="Calibri"/>
      <family val="2"/>
      <charset val="204"/>
      <scheme val="minor"/>
    </font>
    <font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i/>
      <sz val="11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6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b/>
      <i/>
      <u/>
      <sz val="12"/>
      <name val="Franklin Gothic Medium Cond"/>
      <family val="2"/>
      <charset val="204"/>
    </font>
    <font>
      <b/>
      <sz val="12"/>
      <name val="Franklin Gothic Medium Cond"/>
      <family val="2"/>
      <charset val="204"/>
    </font>
    <font>
      <i/>
      <sz val="8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sz val="9"/>
      <name val="Franklin Gothic Medium Cond"/>
      <family val="2"/>
      <charset val="204"/>
    </font>
    <font>
      <sz val="14"/>
      <name val="Franklin Gothic Medium Cond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9"/>
      <color theme="1"/>
      <name val="Cambria"/>
      <family val="1"/>
      <charset val="204"/>
      <scheme val="major"/>
    </font>
    <font>
      <b/>
      <i/>
      <sz val="8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i/>
      <sz val="14"/>
      <name val="Franklin Gothic Medium Cond"/>
      <family val="2"/>
      <charset val="204"/>
    </font>
    <font>
      <i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i/>
      <sz val="8"/>
      <name val="Cambria"/>
      <family val="1"/>
      <charset val="204"/>
      <scheme val="major"/>
    </font>
    <font>
      <sz val="36"/>
      <name val="Franklin Gothic Medium Cond"/>
      <family val="2"/>
      <charset val="204"/>
    </font>
    <font>
      <sz val="36"/>
      <name val="Arial Cyr"/>
      <charset val="204"/>
    </font>
    <font>
      <b/>
      <sz val="10"/>
      <color theme="0"/>
      <name val="Franklin Gothic Medium Cond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b/>
      <sz val="26"/>
      <name val="Verdana"/>
      <family val="2"/>
      <charset val="204"/>
    </font>
    <font>
      <i/>
      <sz val="12"/>
      <name val="Arial"/>
      <family val="2"/>
      <charset val="204"/>
    </font>
    <font>
      <b/>
      <i/>
      <sz val="8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sz val="8"/>
      <name val="Cambria"/>
      <family val="1"/>
      <charset val="204"/>
      <scheme val="major"/>
    </font>
    <font>
      <i/>
      <sz val="9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sz val="8"/>
      <name val="Franklin Gothic Medium Cond"/>
      <family val="2"/>
      <charset val="204"/>
    </font>
    <font>
      <i/>
      <sz val="8"/>
      <name val="Times New Roman"/>
      <family val="1"/>
      <charset val="204"/>
    </font>
    <font>
      <sz val="10"/>
      <color theme="0"/>
      <name val="Franklin Gothic Medium Cond"/>
      <family val="2"/>
      <charset val="204"/>
    </font>
    <font>
      <b/>
      <i/>
      <sz val="10"/>
      <name val="Arial Cyr"/>
      <charset val="204"/>
    </font>
    <font>
      <b/>
      <sz val="10"/>
      <name val="Franklin Gothic Medium Cond"/>
      <family val="2"/>
      <charset val="204"/>
    </font>
    <font>
      <sz val="10"/>
      <name val="Arial"/>
      <family val="2"/>
      <charset val="204"/>
    </font>
    <font>
      <b/>
      <sz val="7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i/>
      <sz val="12"/>
      <name val="Franklin Gothic Medium Cond"/>
      <family val="2"/>
      <charset val="204"/>
    </font>
    <font>
      <sz val="11"/>
      <name val="Franklin Gothic Medium Cond"/>
      <family val="2"/>
      <charset val="204"/>
    </font>
    <font>
      <b/>
      <sz val="11"/>
      <name val="Franklin Gothic Medium Cond"/>
      <family val="2"/>
      <charset val="204"/>
    </font>
    <font>
      <sz val="16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sz val="10"/>
      <color indexed="12"/>
      <name val="Franklin Gothic Medium Cond"/>
      <family val="2"/>
      <charset val="204"/>
    </font>
    <font>
      <sz val="12"/>
      <name val="Franklin Gothic Medium Cond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sz val="14"/>
      <name val="Franklin Gothic Medium Cond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Franklin Gothic Medium Cond"/>
      <family val="2"/>
      <charset val="204"/>
    </font>
    <font>
      <sz val="12"/>
      <color indexed="12"/>
      <name val="Franklin Gothic Medium Cond"/>
      <family val="2"/>
      <charset val="204"/>
    </font>
    <font>
      <b/>
      <i/>
      <sz val="10"/>
      <name val="Franklin Gothic Book"/>
      <family val="2"/>
      <charset val="204"/>
    </font>
    <font>
      <sz val="10"/>
      <name val="Franklin Gothic Demi"/>
      <family val="2"/>
      <charset val="204"/>
    </font>
    <font>
      <b/>
      <sz val="8"/>
      <color theme="1"/>
      <name val="Cambria"/>
      <family val="1"/>
      <charset val="204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6" fillId="0" borderId="0"/>
    <xf numFmtId="0" fontId="69" fillId="0" borderId="0"/>
  </cellStyleXfs>
  <cellXfs count="66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3" fillId="0" borderId="0" xfId="0" applyFont="1" applyAlignment="1">
      <alignment horizontal="center" vertical="center"/>
    </xf>
    <xf numFmtId="0" fontId="14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5" fillId="0" borderId="0" xfId="0" applyFont="1"/>
    <xf numFmtId="0" fontId="13" fillId="3" borderId="0" xfId="0" applyFont="1" applyFill="1" applyBorder="1" applyAlignment="1">
      <alignment vertical="center" shrinkToFit="1"/>
    </xf>
    <xf numFmtId="0" fontId="10" fillId="3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vertical="top"/>
    </xf>
    <xf numFmtId="16" fontId="15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 applyAlignment="1">
      <alignment vertical="top"/>
    </xf>
    <xf numFmtId="0" fontId="21" fillId="0" borderId="1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horizontal="right" vertical="top"/>
    </xf>
    <xf numFmtId="0" fontId="23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top"/>
    </xf>
    <xf numFmtId="0" fontId="27" fillId="0" borderId="0" xfId="0" applyFont="1"/>
    <xf numFmtId="0" fontId="23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5" fillId="0" borderId="7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5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28" fillId="0" borderId="0" xfId="0" applyFont="1"/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Border="1"/>
    <xf numFmtId="0" fontId="16" fillId="0" borderId="7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15" fillId="0" borderId="0" xfId="0" applyNumberFormat="1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20" fontId="16" fillId="0" borderId="13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/>
    <xf numFmtId="0" fontId="34" fillId="0" borderId="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/>
    <xf numFmtId="0" fontId="1" fillId="0" borderId="0" xfId="0" applyFont="1" applyAlignment="1">
      <alignment shrinkToFit="1"/>
    </xf>
    <xf numFmtId="0" fontId="6" fillId="0" borderId="0" xfId="0" applyFont="1" applyAlignment="1"/>
    <xf numFmtId="0" fontId="1" fillId="3" borderId="0" xfId="0" applyFont="1" applyFill="1" applyAlignment="1">
      <alignment shrinkToFit="1"/>
    </xf>
    <xf numFmtId="0" fontId="1" fillId="0" borderId="0" xfId="0" applyFont="1" applyBorder="1" applyAlignment="1">
      <alignment shrinkToFit="1"/>
    </xf>
    <xf numFmtId="49" fontId="37" fillId="5" borderId="1" xfId="0" applyNumberFormat="1" applyFont="1" applyFill="1" applyBorder="1" applyAlignment="1">
      <alignment horizontal="center" vertical="center" shrinkToFit="1"/>
    </xf>
    <xf numFmtId="49" fontId="37" fillId="5" borderId="2" xfId="0" applyNumberFormat="1" applyFont="1" applyFill="1" applyBorder="1" applyAlignment="1">
      <alignment horizontal="center" vertical="center" shrinkToFit="1"/>
    </xf>
    <xf numFmtId="0" fontId="4" fillId="0" borderId="0" xfId="0" applyFont="1" applyBorder="1"/>
    <xf numFmtId="0" fontId="2" fillId="2" borderId="1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0" fontId="1" fillId="3" borderId="0" xfId="0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49" fontId="7" fillId="3" borderId="13" xfId="0" applyNumberFormat="1" applyFont="1" applyFill="1" applyBorder="1" applyAlignment="1">
      <alignment horizontal="center" vertical="center" shrinkToFit="1"/>
    </xf>
    <xf numFmtId="49" fontId="7" fillId="3" borderId="13" xfId="0" applyNumberFormat="1" applyFont="1" applyFill="1" applyBorder="1" applyAlignment="1">
      <alignment horizontal="left" vertical="center" shrinkToFit="1"/>
    </xf>
    <xf numFmtId="0" fontId="3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shrinkToFit="1"/>
    </xf>
    <xf numFmtId="0" fontId="42" fillId="3" borderId="0" xfId="0" applyFont="1" applyFill="1" applyBorder="1" applyAlignment="1">
      <alignment horizontal="center" vertical="center" shrinkToFit="1"/>
    </xf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shrinkToFit="1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7" fillId="0" borderId="0" xfId="0" applyFont="1" applyAlignment="1"/>
    <xf numFmtId="0" fontId="34" fillId="0" borderId="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32" fillId="0" borderId="1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horizontal="center"/>
    </xf>
    <xf numFmtId="0" fontId="15" fillId="0" borderId="0" xfId="0" applyFont="1" applyBorder="1" applyAlignment="1"/>
    <xf numFmtId="0" fontId="15" fillId="0" borderId="1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0" fontId="15" fillId="0" borderId="9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top"/>
    </xf>
    <xf numFmtId="49" fontId="9" fillId="3" borderId="0" xfId="0" applyNumberFormat="1" applyFont="1" applyFill="1" applyAlignment="1">
      <alignment horizontal="center" shrinkToFit="1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9" fillId="3" borderId="0" xfId="0" applyFont="1" applyFill="1" applyBorder="1" applyAlignment="1">
      <alignment horizontal="center"/>
    </xf>
    <xf numFmtId="0" fontId="53" fillId="0" borderId="0" xfId="0" applyFont="1"/>
    <xf numFmtId="0" fontId="1" fillId="7" borderId="2" xfId="0" applyFont="1" applyFill="1" applyBorder="1"/>
    <xf numFmtId="0" fontId="1" fillId="0" borderId="0" xfId="0" applyFont="1" applyBorder="1"/>
    <xf numFmtId="0" fontId="1" fillId="6" borderId="2" xfId="0" applyFont="1" applyFill="1" applyBorder="1"/>
    <xf numFmtId="0" fontId="1" fillId="7" borderId="0" xfId="0" applyFont="1" applyFill="1" applyBorder="1"/>
    <xf numFmtId="0" fontId="1" fillId="6" borderId="0" xfId="0" applyFont="1" applyFill="1" applyBorder="1"/>
    <xf numFmtId="0" fontId="11" fillId="3" borderId="0" xfId="0" applyFont="1" applyFill="1" applyBorder="1" applyAlignment="1">
      <alignment horizontal="right"/>
    </xf>
    <xf numFmtId="0" fontId="54" fillId="2" borderId="17" xfId="0" applyNumberFormat="1" applyFont="1" applyFill="1" applyBorder="1" applyAlignment="1" applyProtection="1">
      <alignment horizontal="center"/>
      <protection hidden="1"/>
    </xf>
    <xf numFmtId="0" fontId="1" fillId="0" borderId="18" xfId="0" applyFont="1" applyBorder="1" applyAlignment="1">
      <alignment shrinkToFit="1"/>
    </xf>
    <xf numFmtId="0" fontId="51" fillId="8" borderId="2" xfId="0" applyFont="1" applyFill="1" applyBorder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51" fillId="8" borderId="19" xfId="0" applyFont="1" applyFill="1" applyBorder="1" applyAlignment="1">
      <alignment horizontal="center" vertical="center"/>
    </xf>
    <xf numFmtId="0" fontId="51" fillId="9" borderId="20" xfId="0" applyFont="1" applyFill="1" applyBorder="1" applyAlignment="1">
      <alignment horizontal="center" vertical="center"/>
    </xf>
    <xf numFmtId="0" fontId="51" fillId="9" borderId="21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51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10" borderId="1" xfId="0" applyFont="1" applyFill="1" applyBorder="1"/>
    <xf numFmtId="49" fontId="1" fillId="3" borderId="0" xfId="0" applyNumberFormat="1" applyFont="1" applyFill="1"/>
    <xf numFmtId="49" fontId="1" fillId="3" borderId="0" xfId="0" applyNumberFormat="1" applyFont="1" applyFill="1" applyBorder="1"/>
    <xf numFmtId="0" fontId="54" fillId="2" borderId="24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>
      <alignment shrinkToFit="1"/>
    </xf>
    <xf numFmtId="0" fontId="51" fillId="9" borderId="25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/>
    </xf>
    <xf numFmtId="49" fontId="55" fillId="5" borderId="1" xfId="0" applyNumberFormat="1" applyFont="1" applyFill="1" applyBorder="1" applyAlignment="1">
      <alignment horizontal="center"/>
    </xf>
    <xf numFmtId="0" fontId="57" fillId="12" borderId="27" xfId="1" applyFont="1" applyFill="1" applyBorder="1" applyAlignment="1">
      <alignment horizontal="center" vertical="center"/>
    </xf>
    <xf numFmtId="0" fontId="57" fillId="12" borderId="28" xfId="1" applyFont="1" applyFill="1" applyBorder="1" applyAlignment="1">
      <alignment horizontal="center" vertical="center"/>
    </xf>
    <xf numFmtId="0" fontId="57" fillId="12" borderId="29" xfId="1" applyFont="1" applyFill="1" applyBorder="1" applyAlignment="1">
      <alignment horizontal="center" vertical="center"/>
    </xf>
    <xf numFmtId="49" fontId="37" fillId="5" borderId="30" xfId="0" applyNumberFormat="1" applyFont="1" applyFill="1" applyBorder="1" applyAlignment="1">
      <alignment horizontal="center"/>
    </xf>
    <xf numFmtId="0" fontId="37" fillId="5" borderId="30" xfId="0" applyNumberFormat="1" applyFont="1" applyFill="1" applyBorder="1" applyAlignment="1">
      <alignment horizontal="center"/>
    </xf>
    <xf numFmtId="49" fontId="37" fillId="5" borderId="31" xfId="0" applyNumberFormat="1" applyFont="1" applyFill="1" applyBorder="1" applyAlignment="1">
      <alignment horizontal="center"/>
    </xf>
    <xf numFmtId="49" fontId="37" fillId="5" borderId="32" xfId="0" applyNumberFormat="1" applyFont="1" applyFill="1" applyBorder="1" applyAlignment="1">
      <alignment horizontal="center" shrinkToFit="1"/>
    </xf>
    <xf numFmtId="49" fontId="2" fillId="3" borderId="0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9" fillId="3" borderId="35" xfId="0" applyNumberFormat="1" applyFont="1" applyFill="1" applyBorder="1" applyAlignment="1">
      <alignment horizontal="center" vertical="center" shrinkToFit="1"/>
    </xf>
    <xf numFmtId="0" fontId="55" fillId="3" borderId="10" xfId="0" applyNumberFormat="1" applyFont="1" applyFill="1" applyBorder="1" applyAlignment="1">
      <alignment horizontal="center"/>
    </xf>
    <xf numFmtId="0" fontId="60" fillId="3" borderId="7" xfId="0" applyNumberFormat="1" applyFont="1" applyFill="1" applyBorder="1" applyAlignment="1">
      <alignment horizontal="center" vertical="center"/>
    </xf>
    <xf numFmtId="0" fontId="55" fillId="3" borderId="12" xfId="0" applyNumberFormat="1" applyFont="1" applyFill="1" applyBorder="1" applyAlignment="1">
      <alignment horizontal="center"/>
    </xf>
    <xf numFmtId="0" fontId="55" fillId="3" borderId="0" xfId="0" applyNumberFormat="1" applyFont="1" applyFill="1" applyBorder="1" applyAlignment="1">
      <alignment horizontal="center" vertical="center"/>
    </xf>
    <xf numFmtId="0" fontId="51" fillId="3" borderId="44" xfId="0" applyNumberFormat="1" applyFont="1" applyFill="1" applyBorder="1" applyAlignment="1">
      <alignment horizontal="center" vertical="center" shrinkToFit="1"/>
    </xf>
    <xf numFmtId="49" fontId="1" fillId="5" borderId="1" xfId="0" applyNumberFormat="1" applyFont="1" applyFill="1" applyBorder="1" applyAlignment="1">
      <alignment horizontal="center" vertical="center"/>
    </xf>
    <xf numFmtId="0" fontId="55" fillId="3" borderId="13" xfId="0" applyNumberFormat="1" applyFont="1" applyFill="1" applyBorder="1" applyAlignment="1">
      <alignment horizontal="center"/>
    </xf>
    <xf numFmtId="0" fontId="60" fillId="3" borderId="50" xfId="0" applyNumberFormat="1" applyFont="1" applyFill="1" applyBorder="1" applyAlignment="1">
      <alignment horizontal="center" vertical="center"/>
    </xf>
    <xf numFmtId="0" fontId="55" fillId="3" borderId="9" xfId="0" applyNumberFormat="1" applyFont="1" applyFill="1" applyBorder="1" applyAlignment="1">
      <alignment horizontal="center"/>
    </xf>
    <xf numFmtId="0" fontId="55" fillId="3" borderId="14" xfId="0" applyNumberFormat="1" applyFont="1" applyFill="1" applyBorder="1" applyAlignment="1">
      <alignment horizontal="center"/>
    </xf>
    <xf numFmtId="0" fontId="51" fillId="3" borderId="51" xfId="0" applyNumberFormat="1" applyFont="1" applyFill="1" applyBorder="1" applyAlignment="1">
      <alignment horizontal="center" vertical="center" shrinkToFit="1"/>
    </xf>
    <xf numFmtId="0" fontId="59" fillId="3" borderId="38" xfId="0" applyNumberFormat="1" applyFont="1" applyFill="1" applyBorder="1" applyAlignment="1">
      <alignment horizontal="left" vertical="center" shrinkToFit="1"/>
    </xf>
    <xf numFmtId="0" fontId="55" fillId="3" borderId="38" xfId="0" applyNumberFormat="1" applyFont="1" applyFill="1" applyBorder="1" applyAlignment="1">
      <alignment horizontal="center"/>
    </xf>
    <xf numFmtId="0" fontId="60" fillId="3" borderId="38" xfId="0" applyNumberFormat="1" applyFont="1" applyFill="1" applyBorder="1" applyAlignment="1">
      <alignment horizontal="center" vertical="center"/>
    </xf>
    <xf numFmtId="0" fontId="51" fillId="3" borderId="0" xfId="0" applyNumberFormat="1" applyFont="1" applyFill="1" applyBorder="1" applyAlignment="1">
      <alignment horizontal="center" vertical="center" shrinkToFit="1"/>
    </xf>
    <xf numFmtId="0" fontId="1" fillId="3" borderId="0" xfId="0" applyFont="1" applyFill="1"/>
    <xf numFmtId="0" fontId="1" fillId="3" borderId="0" xfId="0" applyNumberFormat="1" applyFont="1" applyFill="1"/>
    <xf numFmtId="0" fontId="54" fillId="2" borderId="56" xfId="0" applyNumberFormat="1" applyFont="1" applyFill="1" applyBorder="1" applyAlignment="1" applyProtection="1">
      <alignment horizontal="center"/>
      <protection hidden="1"/>
    </xf>
    <xf numFmtId="0" fontId="1" fillId="0" borderId="57" xfId="0" applyFont="1" applyBorder="1" applyAlignment="1">
      <alignment shrinkToFit="1"/>
    </xf>
    <xf numFmtId="0" fontId="51" fillId="8" borderId="58" xfId="0" applyFont="1" applyFill="1" applyBorder="1" applyAlignment="1">
      <alignment horizontal="center" vertical="center"/>
    </xf>
    <xf numFmtId="0" fontId="51" fillId="9" borderId="59" xfId="0" applyFont="1" applyFill="1" applyBorder="1" applyAlignment="1">
      <alignment horizontal="center" vertical="center"/>
    </xf>
    <xf numFmtId="0" fontId="51" fillId="9" borderId="60" xfId="0" applyFont="1" applyFill="1" applyBorder="1" applyAlignment="1">
      <alignment horizontal="center" vertical="center"/>
    </xf>
    <xf numFmtId="0" fontId="1" fillId="3" borderId="0" xfId="0" applyFont="1" applyFill="1" applyBorder="1"/>
    <xf numFmtId="49" fontId="55" fillId="3" borderId="10" xfId="0" applyNumberFormat="1" applyFont="1" applyFill="1" applyBorder="1" applyAlignment="1">
      <alignment horizontal="center"/>
    </xf>
    <xf numFmtId="49" fontId="60" fillId="3" borderId="7" xfId="0" applyNumberFormat="1" applyFont="1" applyFill="1" applyBorder="1" applyAlignment="1">
      <alignment horizontal="center" vertical="center"/>
    </xf>
    <xf numFmtId="49" fontId="55" fillId="3" borderId="12" xfId="0" applyNumberFormat="1" applyFont="1" applyFill="1" applyBorder="1" applyAlignment="1">
      <alignment horizontal="center"/>
    </xf>
    <xf numFmtId="49" fontId="55" fillId="3" borderId="0" xfId="0" applyNumberFormat="1" applyFont="1" applyFill="1" applyBorder="1" applyAlignment="1">
      <alignment horizontal="center"/>
    </xf>
    <xf numFmtId="49" fontId="55" fillId="3" borderId="13" xfId="0" applyNumberFormat="1" applyFont="1" applyFill="1" applyBorder="1" applyAlignment="1">
      <alignment horizontal="center"/>
    </xf>
    <xf numFmtId="49" fontId="60" fillId="3" borderId="50" xfId="0" applyNumberFormat="1" applyFont="1" applyFill="1" applyBorder="1" applyAlignment="1">
      <alignment horizontal="center" vertical="center"/>
    </xf>
    <xf numFmtId="49" fontId="55" fillId="3" borderId="9" xfId="0" applyNumberFormat="1" applyFont="1" applyFill="1" applyBorder="1" applyAlignment="1">
      <alignment horizontal="center"/>
    </xf>
    <xf numFmtId="49" fontId="55" fillId="3" borderId="14" xfId="0" applyNumberFormat="1" applyFont="1" applyFill="1" applyBorder="1" applyAlignment="1">
      <alignment horizontal="center"/>
    </xf>
    <xf numFmtId="49" fontId="55" fillId="3" borderId="0" xfId="0" applyNumberFormat="1" applyFont="1" applyFill="1" applyBorder="1" applyAlignment="1">
      <alignment horizontal="center" vertical="center"/>
    </xf>
    <xf numFmtId="0" fontId="59" fillId="3" borderId="62" xfId="0" applyNumberFormat="1" applyFont="1" applyFill="1" applyBorder="1" applyAlignment="1">
      <alignment horizontal="center" vertical="center" shrinkToFit="1"/>
    </xf>
    <xf numFmtId="49" fontId="55" fillId="3" borderId="38" xfId="0" applyNumberFormat="1" applyFont="1" applyFill="1" applyBorder="1" applyAlignment="1">
      <alignment horizontal="center" vertical="center"/>
    </xf>
    <xf numFmtId="0" fontId="55" fillId="13" borderId="38" xfId="0" applyNumberFormat="1" applyFont="1" applyFill="1" applyBorder="1" applyAlignment="1">
      <alignment horizontal="center" vertical="center"/>
    </xf>
    <xf numFmtId="0" fontId="7" fillId="3" borderId="38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/>
    </xf>
    <xf numFmtId="0" fontId="55" fillId="3" borderId="0" xfId="0" applyNumberFormat="1" applyFont="1" applyFill="1" applyBorder="1" applyAlignment="1">
      <alignment horizontal="center"/>
    </xf>
    <xf numFmtId="0" fontId="60" fillId="3" borderId="0" xfId="0" applyNumberFormat="1" applyFont="1" applyFill="1" applyBorder="1" applyAlignment="1">
      <alignment horizontal="center" vertical="center"/>
    </xf>
    <xf numFmtId="0" fontId="55" fillId="3" borderId="38" xfId="0" applyNumberFormat="1" applyFont="1" applyFill="1" applyBorder="1" applyAlignment="1">
      <alignment horizontal="center" vertical="center"/>
    </xf>
    <xf numFmtId="0" fontId="7" fillId="3" borderId="38" xfId="0" applyNumberFormat="1" applyFont="1" applyFill="1" applyBorder="1" applyAlignment="1">
      <alignment horizontal="center" vertical="center"/>
    </xf>
    <xf numFmtId="49" fontId="63" fillId="3" borderId="0" xfId="0" applyNumberFormat="1" applyFont="1" applyFill="1" applyBorder="1" applyAlignment="1">
      <alignment horizontal="center" vertical="center"/>
    </xf>
    <xf numFmtId="0" fontId="63" fillId="13" borderId="0" xfId="0" applyNumberFormat="1" applyFont="1" applyFill="1" applyBorder="1" applyAlignment="1">
      <alignment horizontal="center" vertical="center"/>
    </xf>
    <xf numFmtId="0" fontId="64" fillId="3" borderId="0" xfId="0" applyNumberFormat="1" applyFont="1" applyFill="1" applyBorder="1" applyAlignment="1">
      <alignment horizontal="left" vertical="center" shrinkToFit="1"/>
    </xf>
    <xf numFmtId="0" fontId="64" fillId="3" borderId="0" xfId="0" applyNumberFormat="1" applyFont="1" applyFill="1" applyBorder="1" applyAlignment="1">
      <alignment horizontal="center" vertical="center" shrinkToFit="1"/>
    </xf>
    <xf numFmtId="0" fontId="63" fillId="3" borderId="0" xfId="0" applyNumberFormat="1" applyFont="1" applyFill="1" applyBorder="1" applyAlignment="1">
      <alignment horizontal="center"/>
    </xf>
    <xf numFmtId="0" fontId="62" fillId="3" borderId="0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/>
    </xf>
    <xf numFmtId="0" fontId="63" fillId="3" borderId="0" xfId="0" applyNumberFormat="1" applyFont="1" applyFill="1" applyBorder="1" applyAlignment="1">
      <alignment horizontal="center" vertical="center"/>
    </xf>
    <xf numFmtId="0" fontId="64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65" fillId="3" borderId="0" xfId="0" applyFont="1" applyFill="1" applyAlignment="1">
      <alignment horizontal="left" vertical="center"/>
    </xf>
    <xf numFmtId="0" fontId="65" fillId="3" borderId="0" xfId="0" applyFont="1" applyFill="1" applyAlignment="1">
      <alignment horizontal="right" vertical="center"/>
    </xf>
    <xf numFmtId="49" fontId="2" fillId="3" borderId="0" xfId="0" applyNumberFormat="1" applyFont="1" applyFill="1"/>
    <xf numFmtId="0" fontId="55" fillId="0" borderId="0" xfId="0" applyFont="1" applyAlignment="1">
      <alignment horizontal="center"/>
    </xf>
    <xf numFmtId="0" fontId="51" fillId="3" borderId="64" xfId="0" applyNumberFormat="1" applyFont="1" applyFill="1" applyBorder="1" applyAlignment="1">
      <alignment horizontal="center" vertical="center" shrinkToFit="1"/>
    </xf>
    <xf numFmtId="0" fontId="59" fillId="3" borderId="0" xfId="0" applyNumberFormat="1" applyFont="1" applyFill="1" applyBorder="1" applyAlignment="1">
      <alignment horizontal="left" vertical="center" shrinkToFit="1"/>
    </xf>
    <xf numFmtId="0" fontId="1" fillId="3" borderId="0" xfId="0" applyNumberFormat="1" applyFont="1" applyFill="1" applyBorder="1"/>
    <xf numFmtId="0" fontId="59" fillId="3" borderId="0" xfId="0" applyNumberFormat="1" applyFont="1" applyFill="1" applyBorder="1" applyAlignment="1">
      <alignment horizontal="center" vertical="center" shrinkToFit="1"/>
    </xf>
    <xf numFmtId="49" fontId="55" fillId="3" borderId="37" xfId="0" applyNumberFormat="1" applyFont="1" applyFill="1" applyBorder="1" applyAlignment="1">
      <alignment horizontal="center"/>
    </xf>
    <xf numFmtId="49" fontId="60" fillId="3" borderId="68" xfId="0" applyNumberFormat="1" applyFont="1" applyFill="1" applyBorder="1" applyAlignment="1">
      <alignment horizontal="center" vertical="center"/>
    </xf>
    <xf numFmtId="49" fontId="55" fillId="3" borderId="67" xfId="0" applyNumberFormat="1" applyFont="1" applyFill="1" applyBorder="1" applyAlignment="1">
      <alignment horizontal="center"/>
    </xf>
    <xf numFmtId="0" fontId="53" fillId="0" borderId="0" xfId="0" applyFont="1" applyFill="1" applyBorder="1"/>
    <xf numFmtId="0" fontId="55" fillId="3" borderId="37" xfId="0" applyNumberFormat="1" applyFont="1" applyFill="1" applyBorder="1" applyAlignment="1">
      <alignment horizontal="center"/>
    </xf>
    <xf numFmtId="0" fontId="60" fillId="3" borderId="68" xfId="0" applyNumberFormat="1" applyFont="1" applyFill="1" applyBorder="1" applyAlignment="1">
      <alignment horizontal="center" vertical="center"/>
    </xf>
    <xf numFmtId="0" fontId="55" fillId="3" borderId="67" xfId="0" applyNumberFormat="1" applyFont="1" applyFill="1" applyBorder="1" applyAlignment="1">
      <alignment horizontal="center"/>
    </xf>
    <xf numFmtId="49" fontId="14" fillId="0" borderId="22" xfId="0" applyNumberFormat="1" applyFont="1" applyBorder="1" applyAlignment="1">
      <alignment vertical="center" textRotation="180"/>
    </xf>
    <xf numFmtId="0" fontId="14" fillId="0" borderId="26" xfId="0" applyFont="1" applyBorder="1" applyAlignment="1">
      <alignment vertical="center" textRotation="180"/>
    </xf>
    <xf numFmtId="0" fontId="1" fillId="0" borderId="38" xfId="0" applyNumberFormat="1" applyFont="1" applyFill="1" applyBorder="1" applyAlignment="1">
      <alignment horizontal="center"/>
    </xf>
    <xf numFmtId="0" fontId="58" fillId="0" borderId="33" xfId="0" applyFont="1" applyBorder="1" applyAlignment="1">
      <alignment horizontal="center" vertical="center"/>
    </xf>
    <xf numFmtId="16" fontId="58" fillId="0" borderId="33" xfId="0" applyNumberFormat="1" applyFont="1" applyBorder="1" applyAlignment="1">
      <alignment horizontal="center" vertical="center"/>
    </xf>
    <xf numFmtId="20" fontId="58" fillId="0" borderId="33" xfId="0" applyNumberFormat="1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61" fillId="15" borderId="1" xfId="0" applyFont="1" applyFill="1" applyBorder="1" applyAlignment="1">
      <alignment horizontal="left" vertical="center"/>
    </xf>
    <xf numFmtId="0" fontId="58" fillId="0" borderId="40" xfId="0" applyFont="1" applyBorder="1" applyAlignment="1">
      <alignment horizontal="center" vertical="center"/>
    </xf>
    <xf numFmtId="16" fontId="58" fillId="0" borderId="40" xfId="0" applyNumberFormat="1" applyFont="1" applyBorder="1" applyAlignment="1">
      <alignment horizontal="center" vertical="center"/>
    </xf>
    <xf numFmtId="20" fontId="58" fillId="0" borderId="41" xfId="0" applyNumberFormat="1" applyFont="1" applyBorder="1" applyAlignment="1">
      <alignment horizontal="center" vertical="center"/>
    </xf>
    <xf numFmtId="0" fontId="58" fillId="0" borderId="42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5" fillId="0" borderId="3" xfId="0" applyNumberFormat="1" applyFont="1" applyBorder="1" applyAlignment="1">
      <alignment horizontal="center" vertical="center"/>
    </xf>
    <xf numFmtId="2" fontId="55" fillId="0" borderId="3" xfId="0" applyNumberFormat="1" applyFont="1" applyBorder="1" applyAlignment="1">
      <alignment horizontal="center" vertical="center"/>
    </xf>
    <xf numFmtId="0" fontId="55" fillId="0" borderId="5" xfId="0" applyNumberFormat="1" applyFont="1" applyBorder="1" applyAlignment="1">
      <alignment horizontal="center" vertical="center"/>
    </xf>
    <xf numFmtId="2" fontId="55" fillId="0" borderId="5" xfId="0" applyNumberFormat="1" applyFont="1" applyBorder="1" applyAlignment="1">
      <alignment horizontal="center" vertical="center"/>
    </xf>
    <xf numFmtId="20" fontId="58" fillId="0" borderId="40" xfId="0" applyNumberFormat="1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/>
    </xf>
    <xf numFmtId="0" fontId="1" fillId="0" borderId="0" xfId="0" applyNumberFormat="1" applyFont="1"/>
    <xf numFmtId="0" fontId="53" fillId="3" borderId="0" xfId="0" applyFont="1" applyFill="1"/>
    <xf numFmtId="0" fontId="6" fillId="3" borderId="0" xfId="0" applyFont="1" applyFill="1" applyBorder="1" applyAlignment="1">
      <alignment shrinkToFit="1"/>
    </xf>
    <xf numFmtId="0" fontId="14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66" fillId="0" borderId="0" xfId="0" applyFont="1"/>
    <xf numFmtId="0" fontId="66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16" fillId="0" borderId="12" xfId="0" applyFont="1" applyBorder="1" applyAlignment="1">
      <alignment horizontal="right" vertical="top"/>
    </xf>
    <xf numFmtId="0" fontId="1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top"/>
    </xf>
    <xf numFmtId="20" fontId="16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32" fillId="0" borderId="10" xfId="0" applyFont="1" applyBorder="1" applyAlignment="1">
      <alignment horizontal="center"/>
    </xf>
    <xf numFmtId="0" fontId="25" fillId="0" borderId="0" xfId="0" applyFont="1" applyBorder="1" applyAlignment="1">
      <alignment vertical="center" shrinkToFit="1"/>
    </xf>
    <xf numFmtId="0" fontId="23" fillId="0" borderId="0" xfId="0" applyFont="1" applyAlignment="1">
      <alignment horizontal="left" vertical="center"/>
    </xf>
    <xf numFmtId="0" fontId="0" fillId="0" borderId="0" xfId="0" applyFont="1"/>
    <xf numFmtId="0" fontId="34" fillId="3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left"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45" fillId="0" borderId="5" xfId="0" applyFont="1" applyBorder="1" applyAlignment="1">
      <alignment horizontal="center" vertical="center" shrinkToFit="1"/>
    </xf>
    <xf numFmtId="0" fontId="52" fillId="0" borderId="1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shrinkToFit="1"/>
    </xf>
    <xf numFmtId="0" fontId="16" fillId="0" borderId="1" xfId="0" applyFont="1" applyBorder="1" applyAlignment="1">
      <alignment horizontal="center"/>
    </xf>
    <xf numFmtId="0" fontId="34" fillId="0" borderId="3" xfId="0" applyFont="1" applyBorder="1" applyAlignment="1" applyProtection="1">
      <alignment horizontal="center" vertical="top" wrapText="1"/>
      <protection locked="0"/>
    </xf>
    <xf numFmtId="0" fontId="34" fillId="0" borderId="1" xfId="0" applyFont="1" applyBorder="1" applyAlignment="1">
      <alignment vertical="center"/>
    </xf>
    <xf numFmtId="1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 shrinkToFit="1"/>
    </xf>
    <xf numFmtId="0" fontId="34" fillId="0" borderId="1" xfId="0" applyFont="1" applyBorder="1" applyAlignment="1">
      <alignment horizontal="left" vertical="center" shrinkToFit="1"/>
    </xf>
    <xf numFmtId="0" fontId="34" fillId="0" borderId="0" xfId="0" applyFont="1" applyBorder="1" applyAlignment="1">
      <alignment horizontal="left" vertical="center" shrinkToFit="1"/>
    </xf>
    <xf numFmtId="0" fontId="48" fillId="0" borderId="0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 shrinkToFit="1"/>
    </xf>
    <xf numFmtId="0" fontId="48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 vertical="top" shrinkToFit="1"/>
    </xf>
    <xf numFmtId="0" fontId="3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vertical="top" shrinkToFit="1"/>
    </xf>
    <xf numFmtId="0" fontId="34" fillId="0" borderId="0" xfId="0" applyFont="1" applyBorder="1" applyAlignment="1" applyProtection="1">
      <alignment horizontal="center" vertical="top" wrapText="1"/>
      <protection locked="0"/>
    </xf>
    <xf numFmtId="0" fontId="3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shrinkToFit="1"/>
    </xf>
    <xf numFmtId="0" fontId="22" fillId="0" borderId="0" xfId="0" applyFont="1" applyAlignment="1">
      <alignment vertical="center" shrinkToFit="1"/>
    </xf>
    <xf numFmtId="49" fontId="1" fillId="3" borderId="0" xfId="0" applyNumberFormat="1" applyFont="1" applyFill="1" applyBorder="1" applyAlignment="1">
      <alignment shrinkToFit="1"/>
    </xf>
    <xf numFmtId="49" fontId="2" fillId="0" borderId="0" xfId="0" applyNumberFormat="1" applyFont="1" applyAlignment="1">
      <alignment horizontal="center" vertical="center" shrinkToFit="1"/>
    </xf>
    <xf numFmtId="49" fontId="7" fillId="3" borderId="7" xfId="0" applyNumberFormat="1" applyFont="1" applyFill="1" applyBorder="1" applyAlignment="1">
      <alignment horizontal="center" vertical="center" shrinkToFit="1"/>
    </xf>
    <xf numFmtId="49" fontId="7" fillId="3" borderId="7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Alignment="1">
      <alignment horizontal="center" shrinkToFit="1"/>
    </xf>
    <xf numFmtId="0" fontId="65" fillId="3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61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55" fillId="16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5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0" fillId="0" borderId="1" xfId="2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5" fillId="1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55" fillId="0" borderId="70" xfId="0" applyFont="1" applyBorder="1" applyAlignment="1">
      <alignment horizontal="center"/>
    </xf>
    <xf numFmtId="0" fontId="55" fillId="0" borderId="71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Fill="1"/>
    <xf numFmtId="0" fontId="7" fillId="0" borderId="0" xfId="0" applyFont="1" applyBorder="1" applyAlignment="1">
      <alignment horizontal="left" vertical="center"/>
    </xf>
    <xf numFmtId="0" fontId="70" fillId="0" borderId="0" xfId="2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5" fillId="17" borderId="2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left" vertical="center"/>
    </xf>
    <xf numFmtId="0" fontId="72" fillId="0" borderId="1" xfId="0" applyFont="1" applyBorder="1" applyAlignment="1">
      <alignment horizontal="center"/>
    </xf>
    <xf numFmtId="0" fontId="73" fillId="0" borderId="0" xfId="0" applyFont="1"/>
    <xf numFmtId="0" fontId="7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34" fillId="3" borderId="6" xfId="0" applyFont="1" applyFill="1" applyBorder="1" applyAlignment="1">
      <alignment horizontal="center" vertical="center" shrinkToFit="1"/>
    </xf>
    <xf numFmtId="0" fontId="52" fillId="0" borderId="0" xfId="0" applyFont="1" applyAlignment="1">
      <alignment vertical="center" shrinkToFit="1"/>
    </xf>
    <xf numFmtId="0" fontId="28" fillId="0" borderId="0" xfId="0" applyFont="1" applyBorder="1"/>
    <xf numFmtId="0" fontId="28" fillId="0" borderId="0" xfId="0" applyFont="1" applyAlignment="1">
      <alignment vertical="center"/>
    </xf>
    <xf numFmtId="0" fontId="28" fillId="0" borderId="3" xfId="0" applyFont="1" applyBorder="1"/>
    <xf numFmtId="0" fontId="28" fillId="0" borderId="6" xfId="0" applyFont="1" applyBorder="1"/>
    <xf numFmtId="0" fontId="74" fillId="0" borderId="0" xfId="0" applyFont="1" applyBorder="1" applyAlignment="1">
      <alignment horizontal="center"/>
    </xf>
    <xf numFmtId="0" fontId="28" fillId="0" borderId="5" xfId="0" applyFont="1" applyBorder="1"/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6" fillId="3" borderId="0" xfId="0" applyFont="1" applyFill="1" applyBorder="1" applyAlignment="1">
      <alignment horizont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 textRotation="180"/>
    </xf>
    <xf numFmtId="0" fontId="14" fillId="0" borderId="26" xfId="0" applyFont="1" applyBorder="1" applyAlignment="1">
      <alignment horizontal="center" vertical="center" textRotation="180"/>
    </xf>
    <xf numFmtId="0" fontId="14" fillId="0" borderId="61" xfId="0" applyFont="1" applyBorder="1" applyAlignment="1">
      <alignment horizontal="center" vertical="center" textRotation="180"/>
    </xf>
    <xf numFmtId="0" fontId="7" fillId="3" borderId="23" xfId="0" applyNumberFormat="1" applyFont="1" applyFill="1" applyBorder="1" applyAlignment="1">
      <alignment horizontal="center"/>
    </xf>
    <xf numFmtId="49" fontId="2" fillId="3" borderId="23" xfId="0" applyNumberFormat="1" applyFont="1" applyFill="1" applyBorder="1" applyAlignment="1">
      <alignment horizontal="center"/>
    </xf>
    <xf numFmtId="49" fontId="37" fillId="5" borderId="30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49" fontId="51" fillId="3" borderId="6" xfId="0" applyNumberFormat="1" applyFont="1" applyFill="1" applyBorder="1" applyAlignment="1">
      <alignment horizontal="center" vertical="center" shrinkToFit="1"/>
    </xf>
    <xf numFmtId="49" fontId="1" fillId="3" borderId="7" xfId="0" applyNumberFormat="1" applyFont="1" applyFill="1" applyBorder="1" applyAlignment="1">
      <alignment horizontal="center" shrinkToFit="1"/>
    </xf>
    <xf numFmtId="49" fontId="1" fillId="3" borderId="8" xfId="0" applyNumberFormat="1" applyFont="1" applyFill="1" applyBorder="1" applyAlignment="1">
      <alignment horizontal="center" shrinkToFit="1"/>
    </xf>
    <xf numFmtId="0" fontId="51" fillId="3" borderId="6" xfId="0" applyNumberFormat="1" applyFont="1" applyFill="1" applyBorder="1" applyAlignment="1">
      <alignment horizontal="center" vertical="center" shrinkToFit="1"/>
    </xf>
    <xf numFmtId="0" fontId="1" fillId="3" borderId="7" xfId="0" applyNumberFormat="1" applyFont="1" applyFill="1" applyBorder="1" applyAlignment="1">
      <alignment horizontal="center" shrinkToFit="1"/>
    </xf>
    <xf numFmtId="0" fontId="1" fillId="3" borderId="8" xfId="0" applyNumberFormat="1" applyFont="1" applyFill="1" applyBorder="1" applyAlignment="1">
      <alignment horizontal="center" shrinkToFit="1"/>
    </xf>
    <xf numFmtId="0" fontId="51" fillId="3" borderId="7" xfId="0" applyNumberFormat="1" applyFont="1" applyFill="1" applyBorder="1" applyAlignment="1">
      <alignment horizontal="center" vertical="center" shrinkToFit="1"/>
    </xf>
    <xf numFmtId="0" fontId="51" fillId="3" borderId="10" xfId="0" applyNumberFormat="1" applyFont="1" applyFill="1" applyBorder="1" applyAlignment="1">
      <alignment horizontal="center" vertical="center" shrinkToFit="1"/>
    </xf>
    <xf numFmtId="0" fontId="1" fillId="3" borderId="0" xfId="0" applyNumberFormat="1" applyFont="1" applyFill="1" applyBorder="1" applyAlignment="1">
      <alignment horizontal="center" shrinkToFit="1"/>
    </xf>
    <xf numFmtId="0" fontId="1" fillId="3" borderId="12" xfId="0" applyNumberFormat="1" applyFont="1" applyFill="1" applyBorder="1" applyAlignment="1">
      <alignment horizontal="center" shrinkToFit="1"/>
    </xf>
    <xf numFmtId="0" fontId="7" fillId="3" borderId="49" xfId="0" applyNumberFormat="1" applyFont="1" applyFill="1" applyBorder="1" applyAlignment="1">
      <alignment horizontal="center" vertical="center"/>
    </xf>
    <xf numFmtId="0" fontId="7" fillId="3" borderId="43" xfId="0" applyNumberFormat="1" applyFont="1" applyFill="1" applyBorder="1" applyAlignment="1">
      <alignment horizontal="center" vertical="center"/>
    </xf>
    <xf numFmtId="0" fontId="55" fillId="3" borderId="49" xfId="0" applyNumberFormat="1" applyFont="1" applyFill="1" applyBorder="1" applyAlignment="1">
      <alignment horizontal="center" vertical="center"/>
    </xf>
    <xf numFmtId="0" fontId="55" fillId="3" borderId="43" xfId="0" applyNumberFormat="1" applyFont="1" applyFill="1" applyBorder="1" applyAlignment="1">
      <alignment horizontal="center" vertical="center"/>
    </xf>
    <xf numFmtId="0" fontId="61" fillId="15" borderId="1" xfId="0" applyFont="1" applyFill="1" applyBorder="1" applyAlignment="1">
      <alignment horizontal="left" vertical="center"/>
    </xf>
    <xf numFmtId="0" fontId="55" fillId="0" borderId="3" xfId="0" applyNumberFormat="1" applyFont="1" applyBorder="1" applyAlignment="1">
      <alignment horizontal="center" vertical="center"/>
    </xf>
    <xf numFmtId="0" fontId="55" fillId="0" borderId="5" xfId="0" applyNumberFormat="1" applyFont="1" applyBorder="1" applyAlignment="1">
      <alignment horizontal="center" vertical="center"/>
    </xf>
    <xf numFmtId="2" fontId="55" fillId="0" borderId="3" xfId="0" applyNumberFormat="1" applyFont="1" applyBorder="1" applyAlignment="1">
      <alignment horizontal="center" vertical="center"/>
    </xf>
    <xf numFmtId="2" fontId="55" fillId="0" borderId="5" xfId="0" applyNumberFormat="1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/>
    </xf>
    <xf numFmtId="0" fontId="58" fillId="0" borderId="40" xfId="0" applyFont="1" applyBorder="1" applyAlignment="1">
      <alignment horizontal="center" vertical="center"/>
    </xf>
    <xf numFmtId="16" fontId="58" fillId="0" borderId="33" xfId="0" applyNumberFormat="1" applyFont="1" applyBorder="1" applyAlignment="1">
      <alignment horizontal="center" vertical="center"/>
    </xf>
    <xf numFmtId="16" fontId="58" fillId="0" borderId="41" xfId="0" applyNumberFormat="1" applyFont="1" applyBorder="1" applyAlignment="1">
      <alignment horizontal="center" vertical="center"/>
    </xf>
    <xf numFmtId="20" fontId="58" fillId="0" borderId="33" xfId="0" applyNumberFormat="1" applyFont="1" applyBorder="1" applyAlignment="1">
      <alignment horizontal="center" vertical="center"/>
    </xf>
    <xf numFmtId="20" fontId="58" fillId="0" borderId="40" xfId="0" applyNumberFormat="1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58" fillId="0" borderId="42" xfId="0" applyFont="1" applyBorder="1" applyAlignment="1">
      <alignment horizontal="center" vertical="center"/>
    </xf>
    <xf numFmtId="49" fontId="55" fillId="3" borderId="35" xfId="0" applyNumberFormat="1" applyFont="1" applyFill="1" applyBorder="1" applyAlignment="1">
      <alignment horizontal="center" vertical="center"/>
    </xf>
    <xf numFmtId="49" fontId="55" fillId="3" borderId="43" xfId="0" applyNumberFormat="1" applyFont="1" applyFill="1" applyBorder="1" applyAlignment="1">
      <alignment horizontal="center" vertical="center"/>
    </xf>
    <xf numFmtId="0" fontId="55" fillId="13" borderId="35" xfId="0" applyNumberFormat="1" applyFont="1" applyFill="1" applyBorder="1" applyAlignment="1">
      <alignment horizontal="center" vertical="center"/>
    </xf>
    <xf numFmtId="0" fontId="1" fillId="13" borderId="43" xfId="0" applyNumberFormat="1" applyFont="1" applyFill="1" applyBorder="1" applyAlignment="1">
      <alignment horizontal="center" vertical="center"/>
    </xf>
    <xf numFmtId="0" fontId="7" fillId="3" borderId="36" xfId="0" applyNumberFormat="1" applyFont="1" applyFill="1" applyBorder="1" applyAlignment="1">
      <alignment horizontal="center" vertical="center" shrinkToFit="1"/>
    </xf>
    <xf numFmtId="0" fontId="7" fillId="3" borderId="45" xfId="0" applyNumberFormat="1" applyFont="1" applyFill="1" applyBorder="1" applyAlignment="1">
      <alignment horizontal="center" vertical="center" shrinkToFit="1"/>
    </xf>
    <xf numFmtId="0" fontId="1" fillId="14" borderId="0" xfId="0" applyNumberFormat="1" applyFont="1" applyFill="1" applyBorder="1" applyAlignment="1">
      <alignment horizontal="center"/>
    </xf>
    <xf numFmtId="0" fontId="1" fillId="14" borderId="12" xfId="0" applyNumberFormat="1" applyFont="1" applyFill="1" applyBorder="1" applyAlignment="1">
      <alignment horizontal="center"/>
    </xf>
    <xf numFmtId="0" fontId="1" fillId="14" borderId="7" xfId="0" applyNumberFormat="1" applyFont="1" applyFill="1" applyBorder="1" applyAlignment="1">
      <alignment horizontal="center"/>
    </xf>
    <xf numFmtId="0" fontId="1" fillId="14" borderId="8" xfId="0" applyNumberFormat="1" applyFont="1" applyFill="1" applyBorder="1" applyAlignment="1">
      <alignment horizontal="center"/>
    </xf>
    <xf numFmtId="0" fontId="55" fillId="3" borderId="37" xfId="0" applyNumberFormat="1" applyFont="1" applyFill="1" applyBorder="1" applyAlignment="1">
      <alignment horizontal="center"/>
    </xf>
    <xf numFmtId="0" fontId="55" fillId="3" borderId="38" xfId="0" applyNumberFormat="1" applyFont="1" applyFill="1" applyBorder="1" applyAlignment="1">
      <alignment horizontal="center"/>
    </xf>
    <xf numFmtId="0" fontId="55" fillId="3" borderId="39" xfId="0" applyNumberFormat="1" applyFont="1" applyFill="1" applyBorder="1" applyAlignment="1">
      <alignment horizontal="center"/>
    </xf>
    <xf numFmtId="0" fontId="55" fillId="3" borderId="10" xfId="0" applyNumberFormat="1" applyFont="1" applyFill="1" applyBorder="1" applyAlignment="1">
      <alignment horizontal="center"/>
    </xf>
    <xf numFmtId="0" fontId="55" fillId="3" borderId="0" xfId="0" applyNumberFormat="1" applyFont="1" applyFill="1" applyBorder="1" applyAlignment="1">
      <alignment horizontal="center"/>
    </xf>
    <xf numFmtId="0" fontId="55" fillId="3" borderId="46" xfId="0" applyNumberFormat="1" applyFont="1" applyFill="1" applyBorder="1" applyAlignment="1">
      <alignment horizontal="center"/>
    </xf>
    <xf numFmtId="0" fontId="55" fillId="3" borderId="52" xfId="0" applyNumberFormat="1" applyFont="1" applyFill="1" applyBorder="1" applyAlignment="1">
      <alignment horizontal="center"/>
    </xf>
    <xf numFmtId="0" fontId="55" fillId="3" borderId="23" xfId="0" applyNumberFormat="1" applyFont="1" applyFill="1" applyBorder="1" applyAlignment="1">
      <alignment horizontal="center"/>
    </xf>
    <xf numFmtId="0" fontId="55" fillId="3" borderId="53" xfId="0" applyNumberFormat="1" applyFont="1" applyFill="1" applyBorder="1" applyAlignment="1">
      <alignment horizontal="center"/>
    </xf>
    <xf numFmtId="0" fontId="55" fillId="3" borderId="35" xfId="0" applyNumberFormat="1" applyFont="1" applyFill="1" applyBorder="1" applyAlignment="1">
      <alignment horizontal="center" vertical="center"/>
    </xf>
    <xf numFmtId="0" fontId="7" fillId="3" borderId="35" xfId="0" applyNumberFormat="1" applyFont="1" applyFill="1" applyBorder="1" applyAlignment="1">
      <alignment horizontal="center" vertical="center"/>
    </xf>
    <xf numFmtId="0" fontId="58" fillId="0" borderId="47" xfId="0" applyFont="1" applyBorder="1" applyAlignment="1">
      <alignment horizontal="center" vertical="center"/>
    </xf>
    <xf numFmtId="16" fontId="58" fillId="0" borderId="47" xfId="0" applyNumberFormat="1" applyFont="1" applyBorder="1" applyAlignment="1">
      <alignment horizontal="center" vertical="center"/>
    </xf>
    <xf numFmtId="16" fontId="58" fillId="0" borderId="40" xfId="0" applyNumberFormat="1" applyFont="1" applyBorder="1" applyAlignment="1">
      <alignment horizontal="center" vertical="center"/>
    </xf>
    <xf numFmtId="0" fontId="58" fillId="0" borderId="48" xfId="0" applyFont="1" applyBorder="1" applyAlignment="1">
      <alignment horizontal="center" vertical="center"/>
    </xf>
    <xf numFmtId="49" fontId="55" fillId="3" borderId="49" xfId="0" applyNumberFormat="1" applyFont="1" applyFill="1" applyBorder="1" applyAlignment="1">
      <alignment horizontal="center" vertical="center"/>
    </xf>
    <xf numFmtId="0" fontId="55" fillId="13" borderId="49" xfId="0" applyNumberFormat="1" applyFont="1" applyFill="1" applyBorder="1" applyAlignment="1">
      <alignment horizontal="center" vertical="center"/>
    </xf>
    <xf numFmtId="0" fontId="1" fillId="14" borderId="14" xfId="0" applyNumberFormat="1" applyFont="1" applyFill="1" applyBorder="1" applyAlignment="1">
      <alignment horizontal="center"/>
    </xf>
    <xf numFmtId="0" fontId="1" fillId="14" borderId="13" xfId="0" applyNumberFormat="1" applyFont="1" applyFill="1" applyBorder="1" applyAlignment="1">
      <alignment horizontal="center"/>
    </xf>
    <xf numFmtId="0" fontId="1" fillId="14" borderId="9" xfId="0" applyNumberFormat="1" applyFont="1" applyFill="1" applyBorder="1" applyAlignment="1">
      <alignment horizontal="center"/>
    </xf>
    <xf numFmtId="0" fontId="1" fillId="14" borderId="6" xfId="0" applyNumberFormat="1" applyFont="1" applyFill="1" applyBorder="1" applyAlignment="1">
      <alignment horizontal="center"/>
    </xf>
    <xf numFmtId="20" fontId="58" fillId="0" borderId="47" xfId="0" applyNumberFormat="1" applyFont="1" applyBorder="1" applyAlignment="1">
      <alignment horizontal="center" vertical="center"/>
    </xf>
    <xf numFmtId="0" fontId="51" fillId="3" borderId="0" xfId="0" applyNumberFormat="1" applyFont="1" applyFill="1" applyBorder="1" applyAlignment="1">
      <alignment horizontal="center" vertical="center" shrinkToFit="1"/>
    </xf>
    <xf numFmtId="0" fontId="58" fillId="0" borderId="54" xfId="0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/>
    </xf>
    <xf numFmtId="49" fontId="55" fillId="3" borderId="38" xfId="0" applyNumberFormat="1" applyFont="1" applyFill="1" applyBorder="1" applyAlignment="1">
      <alignment horizontal="center" vertical="center"/>
    </xf>
    <xf numFmtId="49" fontId="55" fillId="3" borderId="0" xfId="0" applyNumberFormat="1" applyFont="1" applyFill="1" applyBorder="1" applyAlignment="1">
      <alignment horizontal="center" vertical="center"/>
    </xf>
    <xf numFmtId="0" fontId="55" fillId="13" borderId="38" xfId="0" applyNumberFormat="1" applyFont="1" applyFill="1" applyBorder="1" applyAlignment="1">
      <alignment horizontal="center" vertical="center"/>
    </xf>
    <xf numFmtId="0" fontId="1" fillId="13" borderId="0" xfId="0" applyNumberFormat="1" applyFont="1" applyFill="1" applyBorder="1" applyAlignment="1">
      <alignment horizontal="center" vertical="center"/>
    </xf>
    <xf numFmtId="0" fontId="7" fillId="3" borderId="38" xfId="0" applyNumberFormat="1" applyFont="1" applyFill="1" applyBorder="1" applyAlignment="1">
      <alignment horizontal="center" vertical="center" shrinkToFit="1"/>
    </xf>
    <xf numFmtId="0" fontId="7" fillId="3" borderId="0" xfId="0" applyNumberFormat="1" applyFont="1" applyFill="1" applyBorder="1" applyAlignment="1">
      <alignment horizontal="center" vertical="center" shrinkToFit="1"/>
    </xf>
    <xf numFmtId="0" fontId="1" fillId="0" borderId="3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55" fillId="3" borderId="38" xfId="0" applyNumberFormat="1" applyFont="1" applyFill="1" applyBorder="1" applyAlignment="1">
      <alignment horizontal="center" vertical="center"/>
    </xf>
    <xf numFmtId="0" fontId="55" fillId="3" borderId="0" xfId="0" applyNumberFormat="1" applyFont="1" applyFill="1" applyBorder="1" applyAlignment="1">
      <alignment horizontal="center" vertical="center"/>
    </xf>
    <xf numFmtId="0" fontId="7" fillId="3" borderId="38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1" fillId="13" borderId="35" xfId="0" applyNumberFormat="1" applyFont="1" applyFill="1" applyBorder="1" applyAlignment="1">
      <alignment horizontal="center" vertical="center"/>
    </xf>
    <xf numFmtId="0" fontId="7" fillId="3" borderId="49" xfId="0" applyNumberFormat="1" applyFont="1" applyFill="1" applyBorder="1" applyAlignment="1">
      <alignment horizontal="center" vertical="center" shrinkToFit="1"/>
    </xf>
    <xf numFmtId="0" fontId="1" fillId="14" borderId="10" xfId="0" applyNumberFormat="1" applyFont="1" applyFill="1" applyBorder="1" applyAlignment="1">
      <alignment horizontal="center"/>
    </xf>
    <xf numFmtId="49" fontId="1" fillId="14" borderId="0" xfId="0" applyNumberFormat="1" applyFont="1" applyFill="1" applyBorder="1" applyAlignment="1">
      <alignment horizontal="center"/>
    </xf>
    <xf numFmtId="49" fontId="1" fillId="14" borderId="12" xfId="0" applyNumberFormat="1" applyFont="1" applyFill="1" applyBorder="1" applyAlignment="1">
      <alignment horizontal="center"/>
    </xf>
    <xf numFmtId="49" fontId="1" fillId="14" borderId="7" xfId="0" applyNumberFormat="1" applyFont="1" applyFill="1" applyBorder="1" applyAlignment="1">
      <alignment horizontal="center"/>
    </xf>
    <xf numFmtId="49" fontId="1" fillId="14" borderId="8" xfId="0" applyNumberFormat="1" applyFont="1" applyFill="1" applyBorder="1" applyAlignment="1">
      <alignment horizontal="center"/>
    </xf>
    <xf numFmtId="49" fontId="51" fillId="3" borderId="7" xfId="0" applyNumberFormat="1" applyFont="1" applyFill="1" applyBorder="1" applyAlignment="1">
      <alignment horizontal="center" vertical="center" shrinkToFit="1"/>
    </xf>
    <xf numFmtId="49" fontId="51" fillId="3" borderId="0" xfId="0" applyNumberFormat="1" applyFont="1" applyFill="1" applyBorder="1" applyAlignment="1">
      <alignment horizontal="center" vertical="center" shrinkToFit="1"/>
    </xf>
    <xf numFmtId="49" fontId="1" fillId="3" borderId="0" xfId="0" applyNumberFormat="1" applyFont="1" applyFill="1" applyBorder="1" applyAlignment="1">
      <alignment horizontal="center" shrinkToFit="1"/>
    </xf>
    <xf numFmtId="49" fontId="1" fillId="3" borderId="12" xfId="0" applyNumberFormat="1" applyFont="1" applyFill="1" applyBorder="1" applyAlignment="1">
      <alignment horizontal="center" shrinkToFit="1"/>
    </xf>
    <xf numFmtId="49" fontId="51" fillId="3" borderId="10" xfId="0" applyNumberFormat="1" applyFont="1" applyFill="1" applyBorder="1" applyAlignment="1">
      <alignment horizontal="center" vertical="center" shrinkToFit="1"/>
    </xf>
    <xf numFmtId="49" fontId="1" fillId="14" borderId="14" xfId="0" applyNumberFormat="1" applyFont="1" applyFill="1" applyBorder="1" applyAlignment="1">
      <alignment horizontal="center"/>
    </xf>
    <xf numFmtId="49" fontId="1" fillId="14" borderId="13" xfId="0" applyNumberFormat="1" applyFont="1" applyFill="1" applyBorder="1" applyAlignment="1">
      <alignment horizontal="center"/>
    </xf>
    <xf numFmtId="49" fontId="1" fillId="14" borderId="9" xfId="0" applyNumberFormat="1" applyFont="1" applyFill="1" applyBorder="1" applyAlignment="1">
      <alignment horizontal="center"/>
    </xf>
    <xf numFmtId="49" fontId="1" fillId="14" borderId="10" xfId="0" applyNumberFormat="1" applyFont="1" applyFill="1" applyBorder="1" applyAlignment="1">
      <alignment horizontal="center"/>
    </xf>
    <xf numFmtId="49" fontId="1" fillId="14" borderId="6" xfId="0" applyNumberFormat="1" applyFont="1" applyFill="1" applyBorder="1" applyAlignment="1">
      <alignment horizontal="center"/>
    </xf>
    <xf numFmtId="20" fontId="58" fillId="0" borderId="41" xfId="0" applyNumberFormat="1" applyFont="1" applyBorder="1" applyAlignment="1">
      <alignment horizontal="center" vertical="center"/>
    </xf>
    <xf numFmtId="16" fontId="51" fillId="3" borderId="10" xfId="0" applyNumberFormat="1" applyFont="1" applyFill="1" applyBorder="1" applyAlignment="1">
      <alignment horizontal="center" vertical="center" shrinkToFit="1"/>
    </xf>
    <xf numFmtId="0" fontId="62" fillId="3" borderId="0" xfId="0" applyNumberFormat="1" applyFont="1" applyFill="1" applyBorder="1" applyAlignment="1">
      <alignment horizontal="left" vertical="center" shrinkToFit="1"/>
    </xf>
    <xf numFmtId="0" fontId="12" fillId="3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" fillId="13" borderId="63" xfId="0" applyNumberFormat="1" applyFont="1" applyFill="1" applyBorder="1" applyAlignment="1">
      <alignment horizontal="center" vertical="center"/>
    </xf>
    <xf numFmtId="0" fontId="7" fillId="3" borderId="65" xfId="0" applyNumberFormat="1" applyFont="1" applyFill="1" applyBorder="1" applyAlignment="1">
      <alignment horizontal="center" vertical="center" shrinkToFit="1"/>
    </xf>
    <xf numFmtId="0" fontId="1" fillId="14" borderId="52" xfId="0" applyNumberFormat="1" applyFont="1" applyFill="1" applyBorder="1" applyAlignment="1">
      <alignment horizontal="center"/>
    </xf>
    <xf numFmtId="0" fontId="1" fillId="14" borderId="23" xfId="0" applyNumberFormat="1" applyFont="1" applyFill="1" applyBorder="1" applyAlignment="1">
      <alignment horizontal="center"/>
    </xf>
    <xf numFmtId="0" fontId="1" fillId="14" borderId="66" xfId="0" applyNumberFormat="1" applyFont="1" applyFill="1" applyBorder="1" applyAlignment="1">
      <alignment horizontal="center"/>
    </xf>
    <xf numFmtId="0" fontId="55" fillId="3" borderId="63" xfId="0" applyNumberFormat="1" applyFont="1" applyFill="1" applyBorder="1" applyAlignment="1">
      <alignment horizontal="center" vertical="center"/>
    </xf>
    <xf numFmtId="0" fontId="7" fillId="3" borderId="63" xfId="0" applyNumberFormat="1" applyFont="1" applyFill="1" applyBorder="1" applyAlignment="1">
      <alignment horizontal="center" vertical="center"/>
    </xf>
    <xf numFmtId="0" fontId="51" fillId="3" borderId="23" xfId="0" applyNumberFormat="1" applyFont="1" applyFill="1" applyBorder="1" applyAlignment="1">
      <alignment horizontal="center" vertical="center" shrinkToFit="1"/>
    </xf>
    <xf numFmtId="0" fontId="1" fillId="3" borderId="23" xfId="0" applyNumberFormat="1" applyFont="1" applyFill="1" applyBorder="1" applyAlignment="1">
      <alignment horizontal="center" shrinkToFit="1"/>
    </xf>
    <xf numFmtId="0" fontId="1" fillId="3" borderId="66" xfId="0" applyNumberFormat="1" applyFont="1" applyFill="1" applyBorder="1" applyAlignment="1">
      <alignment horizontal="center" shrinkToFit="1"/>
    </xf>
    <xf numFmtId="49" fontId="55" fillId="3" borderId="13" xfId="0" applyNumberFormat="1" applyFont="1" applyFill="1" applyBorder="1" applyAlignment="1">
      <alignment horizontal="center" vertical="center"/>
    </xf>
    <xf numFmtId="0" fontId="51" fillId="3" borderId="52" xfId="0" applyNumberFormat="1" applyFont="1" applyFill="1" applyBorder="1" applyAlignment="1">
      <alignment horizontal="center" vertical="center" shrinkToFit="1"/>
    </xf>
    <xf numFmtId="0" fontId="55" fillId="13" borderId="0" xfId="0" applyNumberFormat="1" applyFont="1" applyFill="1" applyBorder="1" applyAlignment="1">
      <alignment horizontal="center" vertical="center"/>
    </xf>
    <xf numFmtId="49" fontId="55" fillId="3" borderId="62" xfId="0" applyNumberFormat="1" applyFont="1" applyFill="1" applyBorder="1" applyAlignment="1">
      <alignment horizontal="center" vertical="center"/>
    </xf>
    <xf numFmtId="0" fontId="55" fillId="13" borderId="62" xfId="0" applyNumberFormat="1" applyFont="1" applyFill="1" applyBorder="1" applyAlignment="1">
      <alignment horizontal="center" vertical="center"/>
    </xf>
    <xf numFmtId="49" fontId="1" fillId="14" borderId="38" xfId="0" applyNumberFormat="1" applyFont="1" applyFill="1" applyBorder="1" applyAlignment="1">
      <alignment horizontal="center"/>
    </xf>
    <xf numFmtId="49" fontId="1" fillId="14" borderId="67" xfId="0" applyNumberFormat="1" applyFont="1" applyFill="1" applyBorder="1" applyAlignment="1">
      <alignment horizontal="center"/>
    </xf>
    <xf numFmtId="0" fontId="55" fillId="3" borderId="62" xfId="0" applyNumberFormat="1" applyFont="1" applyFill="1" applyBorder="1" applyAlignment="1">
      <alignment horizontal="center" vertical="center"/>
    </xf>
    <xf numFmtId="0" fontId="7" fillId="3" borderId="62" xfId="0" applyNumberFormat="1" applyFont="1" applyFill="1" applyBorder="1" applyAlignment="1">
      <alignment horizontal="center" vertical="center"/>
    </xf>
    <xf numFmtId="49" fontId="55" fillId="3" borderId="63" xfId="0" applyNumberFormat="1" applyFont="1" applyFill="1" applyBorder="1" applyAlignment="1">
      <alignment horizontal="center" vertical="center"/>
    </xf>
    <xf numFmtId="49" fontId="1" fillId="14" borderId="52" xfId="0" applyNumberFormat="1" applyFont="1" applyFill="1" applyBorder="1" applyAlignment="1">
      <alignment horizontal="center"/>
    </xf>
    <xf numFmtId="49" fontId="1" fillId="14" borderId="23" xfId="0" applyNumberFormat="1" applyFont="1" applyFill="1" applyBorder="1" applyAlignment="1">
      <alignment horizontal="center"/>
    </xf>
    <xf numFmtId="49" fontId="1" fillId="14" borderId="66" xfId="0" applyNumberFormat="1" applyFont="1" applyFill="1" applyBorder="1" applyAlignment="1">
      <alignment horizontal="center"/>
    </xf>
    <xf numFmtId="49" fontId="51" fillId="3" borderId="23" xfId="0" applyNumberFormat="1" applyFont="1" applyFill="1" applyBorder="1" applyAlignment="1">
      <alignment horizontal="center" vertical="center" shrinkToFit="1"/>
    </xf>
    <xf numFmtId="49" fontId="1" fillId="3" borderId="23" xfId="0" applyNumberFormat="1" applyFont="1" applyFill="1" applyBorder="1" applyAlignment="1">
      <alignment horizontal="center" shrinkToFit="1"/>
    </xf>
    <xf numFmtId="49" fontId="1" fillId="3" borderId="66" xfId="0" applyNumberFormat="1" applyFont="1" applyFill="1" applyBorder="1" applyAlignment="1">
      <alignment horizontal="center" shrinkToFit="1"/>
    </xf>
    <xf numFmtId="49" fontId="51" fillId="3" borderId="52" xfId="0" applyNumberFormat="1" applyFont="1" applyFill="1" applyBorder="1" applyAlignment="1">
      <alignment horizontal="center" vertical="center" shrinkToFit="1"/>
    </xf>
    <xf numFmtId="0" fontId="1" fillId="14" borderId="38" xfId="0" applyNumberFormat="1" applyFont="1" applyFill="1" applyBorder="1" applyAlignment="1">
      <alignment horizontal="center"/>
    </xf>
    <xf numFmtId="0" fontId="1" fillId="14" borderId="67" xfId="0" applyNumberFormat="1" applyFont="1" applyFill="1" applyBorder="1" applyAlignment="1">
      <alignment horizontal="center"/>
    </xf>
    <xf numFmtId="0" fontId="55" fillId="13" borderId="63" xfId="0" applyNumberFormat="1" applyFont="1" applyFill="1" applyBorder="1" applyAlignment="1">
      <alignment horizontal="center" vertical="center"/>
    </xf>
    <xf numFmtId="0" fontId="7" fillId="3" borderId="63" xfId="0" applyNumberFormat="1" applyFont="1" applyFill="1" applyBorder="1" applyAlignment="1">
      <alignment horizontal="center" vertical="center" shrinkToFit="1"/>
    </xf>
    <xf numFmtId="49" fontId="51" fillId="3" borderId="69" xfId="0" applyNumberFormat="1" applyFont="1" applyFill="1" applyBorder="1" applyAlignment="1">
      <alignment horizontal="center" vertical="center" shrinkToFit="1"/>
    </xf>
    <xf numFmtId="49" fontId="51" fillId="3" borderId="66" xfId="0" applyNumberFormat="1" applyFont="1" applyFill="1" applyBorder="1" applyAlignment="1">
      <alignment horizontal="center" vertical="center" shrinkToFit="1"/>
    </xf>
    <xf numFmtId="0" fontId="61" fillId="15" borderId="3" xfId="0" applyFont="1" applyFill="1" applyBorder="1" applyAlignment="1">
      <alignment horizontal="left" vertical="center"/>
    </xf>
    <xf numFmtId="0" fontId="61" fillId="15" borderId="5" xfId="0" applyFont="1" applyFill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66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5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17" fillId="0" borderId="0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shrinkToFit="1"/>
    </xf>
    <xf numFmtId="0" fontId="45" fillId="0" borderId="0" xfId="0" applyFont="1" applyBorder="1" applyAlignment="1">
      <alignment horizontal="center" vertical="center"/>
    </xf>
    <xf numFmtId="0" fontId="45" fillId="0" borderId="8" xfId="0" applyFont="1" applyBorder="1" applyAlignment="1" applyProtection="1">
      <alignment horizontal="center" vertical="center"/>
      <protection locked="0"/>
    </xf>
    <xf numFmtId="0" fontId="45" fillId="0" borderId="5" xfId="0" applyFont="1" applyBorder="1" applyAlignment="1" applyProtection="1">
      <alignment horizontal="center" vertical="center"/>
      <protection locked="0"/>
    </xf>
    <xf numFmtId="0" fontId="66" fillId="3" borderId="0" xfId="0" applyFont="1" applyFill="1" applyBorder="1" applyAlignment="1">
      <alignment horizontal="center" vertical="center" shrinkToFit="1"/>
    </xf>
    <xf numFmtId="0" fontId="49" fillId="3" borderId="0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45" fillId="0" borderId="7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1" xfId="0" applyFont="1" applyBorder="1" applyAlignment="1" applyProtection="1">
      <alignment horizontal="center" vertical="center" wrapText="1"/>
      <protection locked="0"/>
    </xf>
    <xf numFmtId="0" fontId="52" fillId="0" borderId="1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11" xfId="0" applyFont="1" applyBorder="1" applyAlignment="1" applyProtection="1">
      <alignment horizontal="center" vertical="center"/>
      <protection locked="0"/>
    </xf>
    <xf numFmtId="0" fontId="45" fillId="0" borderId="8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5" fillId="6" borderId="14" xfId="0" applyFont="1" applyFill="1" applyBorder="1" applyAlignment="1">
      <alignment horizontal="center" vertical="center" shrinkToFit="1"/>
    </xf>
    <xf numFmtId="0" fontId="35" fillId="6" borderId="9" xfId="0" applyFont="1" applyFill="1" applyBorder="1" applyAlignment="1">
      <alignment horizontal="center" vertical="center" shrinkToFit="1"/>
    </xf>
    <xf numFmtId="0" fontId="35" fillId="6" borderId="10" xfId="0" applyFont="1" applyFill="1" applyBorder="1" applyAlignment="1">
      <alignment horizontal="center" vertical="center" shrinkToFit="1"/>
    </xf>
    <xf numFmtId="0" fontId="35" fillId="6" borderId="12" xfId="0" applyFont="1" applyFill="1" applyBorder="1" applyAlignment="1">
      <alignment horizontal="center" vertical="center" shrinkToFit="1"/>
    </xf>
    <xf numFmtId="0" fontId="8" fillId="3" borderId="0" xfId="0" applyNumberFormat="1" applyFont="1" applyFill="1" applyAlignment="1">
      <alignment horizontal="center" shrinkToFit="1"/>
    </xf>
    <xf numFmtId="49" fontId="7" fillId="3" borderId="3" xfId="0" applyNumberFormat="1" applyFont="1" applyFill="1" applyBorder="1" applyAlignment="1">
      <alignment horizontal="center" vertical="center" shrinkToFit="1"/>
    </xf>
    <xf numFmtId="49" fontId="7" fillId="3" borderId="5" xfId="0" applyNumberFormat="1" applyFont="1" applyFill="1" applyBorder="1" applyAlignment="1">
      <alignment horizontal="center" vertical="center" shrinkToFit="1"/>
    </xf>
    <xf numFmtId="0" fontId="35" fillId="4" borderId="14" xfId="0" applyFont="1" applyFill="1" applyBorder="1" applyAlignment="1">
      <alignment horizontal="center" vertical="center" shrinkToFit="1"/>
    </xf>
    <xf numFmtId="0" fontId="36" fillId="0" borderId="9" xfId="0" applyFont="1" applyBorder="1" applyAlignment="1">
      <alignment horizontal="center" vertical="center" shrinkToFit="1"/>
    </xf>
    <xf numFmtId="0" fontId="35" fillId="4" borderId="10" xfId="0" applyFont="1" applyFill="1" applyBorder="1" applyAlignment="1">
      <alignment horizontal="center" vertical="center" shrinkToFit="1"/>
    </xf>
    <xf numFmtId="0" fontId="36" fillId="0" borderId="12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left" vertical="center"/>
    </xf>
    <xf numFmtId="49" fontId="68" fillId="3" borderId="0" xfId="0" applyNumberFormat="1" applyFont="1" applyFill="1" applyAlignment="1">
      <alignment horizontal="center" shrinkToFit="1"/>
    </xf>
    <xf numFmtId="0" fontId="8" fillId="3" borderId="0" xfId="0" applyNumberFormat="1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6 2" xfId="1"/>
    <cellStyle name="Обычный_Мальчик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Users/&#1056;&#1091;&#1089;&#1090;&#1072;&#1084;/Desktop/&#1063;&#1056;&#1050;-2001/&#1063;&#1050;-2019.%20&#1054;&#1076;&#1080;&#1085;&#1086;&#1095;&#1085;&#109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Users/&#1056;&#1091;&#1089;&#1090;&#1072;&#1084;/Desktop/&#1063;&#1056;&#1050;-2001/&#1063;&#1050;-2019.%20&#1050;&#1054;&#1052;&#1040;&#1053;&#1044;&#1067;%20-&#1044;&#1077;&#1074;&#1091;&#1096;&#1082;&#10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Users/&#1056;&#1091;&#1089;&#1090;&#1072;&#1084;/Desktop/&#1063;&#1056;&#1050;-2001/&#1063;&#1050;-2019.%20&#1050;&#1054;&#1052;&#1040;&#1053;&#1044;&#1067;%20-&#1070;&#1085;&#1086;&#1096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ИД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Boy's Team"/>
      <sheetName val="Girl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ПРОТОКОЛ ОБЩИЙ"/>
      <sheetName val="БЕГУНОК (5)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GS-48"/>
      <sheetName val="B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ЧЕМПИОНАТ РЕСПУБЛИКИ КАЗАХСТАН ПО НАСТОЛЬНОМУ ТЕННИСУ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2">
          <cell r="B2" t="str">
            <v>СРЕДИ СПОРТСМЕНОВ 2001 ГОДА РОЖДЕНИЯ И МОЛОЖЕ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B3" t="str">
            <v>23 -29 МАРТА 2019 ГОДА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 t="str">
            <v>г. АКТОБЕ</v>
          </cell>
        </row>
        <row r="4">
          <cell r="B4" t="str">
            <v>С П И С О К    У Ч А С Т Н И К О В    Л И Ч Н Ы Х   С О Р Е В Н О В А Н И Й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 t="str">
            <v>Юноши 2001 г.р. и моложе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0</v>
          </cell>
          <cell r="B7" t="str">
            <v>№</v>
          </cell>
          <cell r="C7" t="str">
            <v>Фамилия, Имя</v>
          </cell>
          <cell r="D7" t="str">
            <v>Дата рождения</v>
          </cell>
          <cell r="E7" t="str">
            <v>Рейтинг</v>
          </cell>
          <cell r="F7" t="str">
            <v>Регион</v>
          </cell>
          <cell r="G7">
            <v>0</v>
          </cell>
          <cell r="H7" t="str">
            <v>Тренер</v>
          </cell>
        </row>
        <row r="8">
          <cell r="A8">
            <v>1</v>
          </cell>
          <cell r="B8">
            <v>1</v>
          </cell>
          <cell r="C8" t="str">
            <v>АРТУКМЕТОВ Ирисбек</v>
          </cell>
          <cell r="D8">
            <v>37486</v>
          </cell>
          <cell r="E8" t="str">
            <v>КМС</v>
          </cell>
          <cell r="F8" t="str">
            <v>г. Шымкент</v>
          </cell>
          <cell r="G8">
            <v>0</v>
          </cell>
          <cell r="H8">
            <v>51</v>
          </cell>
          <cell r="I8" t="str">
            <v>г. Шымкент</v>
          </cell>
          <cell r="J8" t="str">
            <v>АРТУКМЕТОВ</v>
          </cell>
          <cell r="K8" t="str">
            <v>И</v>
          </cell>
          <cell r="L8" t="str">
            <v>АРТУКМЕТОВ И.</v>
          </cell>
        </row>
        <row r="9">
          <cell r="A9">
            <v>2</v>
          </cell>
          <cell r="B9">
            <v>2</v>
          </cell>
          <cell r="C9" t="str">
            <v>АКИМАЛЫ Бакдаулет</v>
          </cell>
          <cell r="D9">
            <v>37001</v>
          </cell>
          <cell r="E9" t="str">
            <v>КМС</v>
          </cell>
          <cell r="F9" t="str">
            <v>г. Шымкент</v>
          </cell>
          <cell r="G9">
            <v>0</v>
          </cell>
          <cell r="H9">
            <v>50</v>
          </cell>
          <cell r="I9" t="str">
            <v>г. Шымкент</v>
          </cell>
          <cell r="J9" t="str">
            <v>АКИМАЛЫ</v>
          </cell>
          <cell r="K9" t="str">
            <v>Б</v>
          </cell>
          <cell r="L9" t="str">
            <v>АКИМАЛЫ Б.</v>
          </cell>
        </row>
        <row r="10">
          <cell r="A10">
            <v>3</v>
          </cell>
          <cell r="B10">
            <v>3</v>
          </cell>
          <cell r="C10" t="str">
            <v>КУРМАМБАЕВ Сагантай</v>
          </cell>
          <cell r="D10">
            <v>37774</v>
          </cell>
          <cell r="E10" t="str">
            <v>КМС</v>
          </cell>
          <cell r="F10" t="str">
            <v>ВКО</v>
          </cell>
          <cell r="G10">
            <v>0</v>
          </cell>
          <cell r="H10">
            <v>49</v>
          </cell>
          <cell r="I10" t="str">
            <v>ВКО</v>
          </cell>
          <cell r="J10" t="str">
            <v>КУРМАМБАЕВ</v>
          </cell>
          <cell r="K10" t="str">
            <v>С</v>
          </cell>
          <cell r="L10" t="str">
            <v>КУРМАМБАЕВ С.</v>
          </cell>
        </row>
        <row r="11">
          <cell r="A11">
            <v>4</v>
          </cell>
          <cell r="B11">
            <v>4</v>
          </cell>
          <cell r="C11" t="str">
            <v>ХАРКИ Искандер</v>
          </cell>
          <cell r="D11">
            <v>37758</v>
          </cell>
          <cell r="E11" t="str">
            <v>КМС</v>
          </cell>
          <cell r="F11" t="str">
            <v>Жамбылск. обл.</v>
          </cell>
          <cell r="G11">
            <v>0</v>
          </cell>
          <cell r="H11">
            <v>49</v>
          </cell>
          <cell r="I11" t="str">
            <v>Жамбылск. обл.</v>
          </cell>
          <cell r="J11" t="str">
            <v>ХАРКИ</v>
          </cell>
          <cell r="K11" t="str">
            <v>И</v>
          </cell>
          <cell r="L11" t="str">
            <v>ХАРКИ И.</v>
          </cell>
        </row>
        <row r="12">
          <cell r="A12">
            <v>5</v>
          </cell>
          <cell r="B12">
            <v>5</v>
          </cell>
          <cell r="C12" t="str">
            <v>ЖУБАНОВ Санжар</v>
          </cell>
          <cell r="D12">
            <v>37727</v>
          </cell>
          <cell r="E12" t="str">
            <v>КМС</v>
          </cell>
          <cell r="F12" t="str">
            <v>ЗКО</v>
          </cell>
          <cell r="G12">
            <v>0</v>
          </cell>
          <cell r="H12">
            <v>46</v>
          </cell>
          <cell r="I12" t="str">
            <v>ЗКО</v>
          </cell>
          <cell r="J12" t="str">
            <v>ЖУБАНОВ</v>
          </cell>
          <cell r="K12" t="str">
            <v>С</v>
          </cell>
          <cell r="L12" t="str">
            <v>ЖУБАНОВ С.</v>
          </cell>
        </row>
        <row r="13">
          <cell r="A13">
            <v>6</v>
          </cell>
          <cell r="B13">
            <v>6</v>
          </cell>
          <cell r="C13" t="str">
            <v>КУРМАНГАЛИЕВ Алан</v>
          </cell>
          <cell r="D13">
            <v>39094</v>
          </cell>
          <cell r="E13" t="str">
            <v>КМС</v>
          </cell>
          <cell r="F13" t="str">
            <v>Карагандин. обл.</v>
          </cell>
          <cell r="G13">
            <v>0</v>
          </cell>
          <cell r="H13">
            <v>44</v>
          </cell>
          <cell r="I13" t="str">
            <v>Карагандин. обл.</v>
          </cell>
          <cell r="J13" t="str">
            <v>КУРМАНГАЛИЕВ</v>
          </cell>
          <cell r="K13" t="str">
            <v>А</v>
          </cell>
          <cell r="L13" t="str">
            <v>КУРМАНГАЛИЕВ А.</v>
          </cell>
        </row>
        <row r="14">
          <cell r="A14">
            <v>7</v>
          </cell>
          <cell r="B14">
            <v>7</v>
          </cell>
          <cell r="C14" t="str">
            <v>КИМ Темирлан</v>
          </cell>
          <cell r="D14">
            <v>38498</v>
          </cell>
          <cell r="E14" t="str">
            <v>КМС</v>
          </cell>
          <cell r="F14" t="str">
            <v>Карагандин. обл.</v>
          </cell>
          <cell r="G14">
            <v>0</v>
          </cell>
          <cell r="H14">
            <v>42</v>
          </cell>
          <cell r="I14" t="str">
            <v>Карагандин. обл.</v>
          </cell>
          <cell r="J14" t="str">
            <v>КИМ</v>
          </cell>
          <cell r="K14" t="str">
            <v>Т</v>
          </cell>
          <cell r="L14" t="str">
            <v>КИМ Т.</v>
          </cell>
        </row>
        <row r="15">
          <cell r="A15">
            <v>8</v>
          </cell>
          <cell r="B15">
            <v>8</v>
          </cell>
          <cell r="C15" t="str">
            <v>ГЕРАСИМЕНКО Тимофей</v>
          </cell>
          <cell r="D15">
            <v>38111</v>
          </cell>
          <cell r="E15" t="str">
            <v>II</v>
          </cell>
          <cell r="F15" t="str">
            <v>г. Астана</v>
          </cell>
          <cell r="G15">
            <v>0</v>
          </cell>
          <cell r="H15">
            <v>36</v>
          </cell>
          <cell r="I15" t="str">
            <v>г. Астана</v>
          </cell>
          <cell r="J15" t="str">
            <v>ГЕРАСИМЕНКО</v>
          </cell>
          <cell r="K15" t="str">
            <v>Т</v>
          </cell>
          <cell r="L15" t="str">
            <v>ГЕРАСИМЕНКО Т.</v>
          </cell>
        </row>
        <row r="16">
          <cell r="A16">
            <v>9</v>
          </cell>
          <cell r="B16">
            <v>9</v>
          </cell>
          <cell r="C16" t="str">
            <v>ДАРХАНБАЙ Нурпеис</v>
          </cell>
          <cell r="D16">
            <v>36927</v>
          </cell>
          <cell r="E16" t="str">
            <v>КМС</v>
          </cell>
          <cell r="F16" t="str">
            <v>г. Шымкент</v>
          </cell>
          <cell r="G16">
            <v>0</v>
          </cell>
          <cell r="H16">
            <v>34</v>
          </cell>
          <cell r="I16" t="str">
            <v>г. Шымкент</v>
          </cell>
          <cell r="J16" t="str">
            <v>ДАРХАНБАЙ</v>
          </cell>
          <cell r="K16" t="str">
            <v>Н</v>
          </cell>
          <cell r="L16" t="str">
            <v>ДАРХАНБАЙ Н.</v>
          </cell>
        </row>
        <row r="17">
          <cell r="A17">
            <v>10</v>
          </cell>
          <cell r="B17">
            <v>10</v>
          </cell>
          <cell r="C17" t="str">
            <v>РАМАЗАНОВ Есенгелды</v>
          </cell>
          <cell r="D17">
            <v>37291</v>
          </cell>
          <cell r="E17" t="str">
            <v>КМС</v>
          </cell>
          <cell r="F17" t="str">
            <v>Мангистауская обл.</v>
          </cell>
          <cell r="G17">
            <v>0</v>
          </cell>
          <cell r="H17">
            <v>34</v>
          </cell>
          <cell r="I17" t="str">
            <v>Мангистауская обл.</v>
          </cell>
          <cell r="J17" t="str">
            <v>РАМАЗАНОВ</v>
          </cell>
          <cell r="K17" t="str">
            <v>Е</v>
          </cell>
          <cell r="L17" t="str">
            <v>РАМАЗАНОВ Е.</v>
          </cell>
        </row>
        <row r="18">
          <cell r="A18">
            <v>11</v>
          </cell>
          <cell r="B18">
            <v>11</v>
          </cell>
          <cell r="C18" t="str">
            <v>МОСТОВОЙ Алексей</v>
          </cell>
          <cell r="D18">
            <v>37028</v>
          </cell>
          <cell r="E18" t="str">
            <v>КМС</v>
          </cell>
          <cell r="F18" t="str">
            <v>Актюбинск. обл.</v>
          </cell>
          <cell r="G18">
            <v>0</v>
          </cell>
          <cell r="H18">
            <v>33</v>
          </cell>
          <cell r="I18" t="str">
            <v>Актюбинск. обл.</v>
          </cell>
          <cell r="J18" t="str">
            <v>МОСТОВОЙ</v>
          </cell>
          <cell r="K18" t="str">
            <v>А</v>
          </cell>
          <cell r="L18" t="str">
            <v>МОСТОВОЙ А.</v>
          </cell>
        </row>
        <row r="19">
          <cell r="A19">
            <v>12</v>
          </cell>
          <cell r="B19">
            <v>12</v>
          </cell>
          <cell r="C19" t="str">
            <v>ХАРКИ Муслим</v>
          </cell>
          <cell r="D19">
            <v>37179</v>
          </cell>
          <cell r="E19" t="str">
            <v>КМС</v>
          </cell>
          <cell r="F19" t="str">
            <v>Жамбылск. обл.</v>
          </cell>
          <cell r="G19">
            <v>0</v>
          </cell>
          <cell r="H19">
            <v>32</v>
          </cell>
          <cell r="I19" t="str">
            <v>Жамбылск. обл.</v>
          </cell>
          <cell r="J19" t="str">
            <v>ХАРКИ</v>
          </cell>
          <cell r="K19" t="str">
            <v>М</v>
          </cell>
          <cell r="L19" t="str">
            <v>ХАРКИ М.</v>
          </cell>
        </row>
        <row r="20">
          <cell r="A20">
            <v>13</v>
          </cell>
          <cell r="B20">
            <v>13</v>
          </cell>
          <cell r="C20" t="str">
            <v>ХАРКИ Абдул-Мажит</v>
          </cell>
          <cell r="D20">
            <v>37993</v>
          </cell>
          <cell r="E20" t="str">
            <v>КМС</v>
          </cell>
          <cell r="F20" t="str">
            <v>Жамбылск. обл.</v>
          </cell>
          <cell r="G20">
            <v>0</v>
          </cell>
          <cell r="H20">
            <v>30</v>
          </cell>
          <cell r="I20" t="str">
            <v>Жамбылск. обл.</v>
          </cell>
          <cell r="J20" t="str">
            <v>ХАРКИ</v>
          </cell>
          <cell r="K20" t="str">
            <v>А</v>
          </cell>
          <cell r="L20" t="str">
            <v>ХАРКИ А.</v>
          </cell>
        </row>
        <row r="21">
          <cell r="A21">
            <v>14</v>
          </cell>
          <cell r="B21">
            <v>14</v>
          </cell>
          <cell r="C21" t="str">
            <v>НУГАЙ Нурдаулет</v>
          </cell>
          <cell r="D21">
            <v>38186</v>
          </cell>
          <cell r="E21" t="str">
            <v>I</v>
          </cell>
          <cell r="F21" t="str">
            <v>ЗКО</v>
          </cell>
          <cell r="G21">
            <v>0</v>
          </cell>
          <cell r="H21">
            <v>29</v>
          </cell>
          <cell r="I21" t="str">
            <v>ЗКО</v>
          </cell>
          <cell r="J21" t="str">
            <v>НУГАЙ</v>
          </cell>
          <cell r="K21" t="str">
            <v>Н</v>
          </cell>
          <cell r="L21" t="str">
            <v>НУГАЙ Н.</v>
          </cell>
        </row>
        <row r="22">
          <cell r="A22">
            <v>15</v>
          </cell>
          <cell r="B22">
            <v>15</v>
          </cell>
          <cell r="C22" t="str">
            <v>ПРАДЕДОВ Максим</v>
          </cell>
          <cell r="D22">
            <v>37521</v>
          </cell>
          <cell r="E22" t="str">
            <v>КМС</v>
          </cell>
          <cell r="F22" t="str">
            <v>г. Алматы</v>
          </cell>
          <cell r="G22">
            <v>0</v>
          </cell>
          <cell r="H22">
            <v>29</v>
          </cell>
          <cell r="I22" t="str">
            <v>г. Алматы</v>
          </cell>
          <cell r="J22" t="str">
            <v>ПРАДЕДОВ</v>
          </cell>
          <cell r="K22" t="str">
            <v>М</v>
          </cell>
          <cell r="L22" t="str">
            <v>ПРАДЕДОВ М.</v>
          </cell>
        </row>
        <row r="23">
          <cell r="A23">
            <v>16</v>
          </cell>
          <cell r="B23">
            <v>16</v>
          </cell>
          <cell r="C23" t="str">
            <v>БАЙЗАК Бекзат</v>
          </cell>
          <cell r="D23">
            <v>36914</v>
          </cell>
          <cell r="E23" t="str">
            <v>КМС</v>
          </cell>
          <cell r="F23" t="str">
            <v>г. Шымкент</v>
          </cell>
          <cell r="G23">
            <v>0</v>
          </cell>
          <cell r="H23">
            <v>27</v>
          </cell>
          <cell r="I23" t="str">
            <v>г. Шымкент</v>
          </cell>
          <cell r="J23" t="str">
            <v>БАЙЗАК</v>
          </cell>
          <cell r="K23" t="str">
            <v>Б</v>
          </cell>
          <cell r="L23" t="str">
            <v>БАЙЗАК Б.</v>
          </cell>
        </row>
        <row r="24">
          <cell r="A24">
            <v>17</v>
          </cell>
          <cell r="B24">
            <v>17</v>
          </cell>
          <cell r="C24" t="str">
            <v>КУРАЛБАЙ Ердос</v>
          </cell>
          <cell r="D24">
            <v>37368</v>
          </cell>
          <cell r="E24" t="str">
            <v>КМС</v>
          </cell>
          <cell r="F24" t="str">
            <v>г. Шымкент</v>
          </cell>
          <cell r="G24">
            <v>0</v>
          </cell>
          <cell r="H24">
            <v>27</v>
          </cell>
          <cell r="I24" t="str">
            <v>г. Шымкент</v>
          </cell>
          <cell r="J24" t="str">
            <v>КУРАЛБАЙ</v>
          </cell>
          <cell r="K24" t="str">
            <v>Е</v>
          </cell>
          <cell r="L24" t="str">
            <v>КУРАЛБАЙ Е.</v>
          </cell>
        </row>
        <row r="25">
          <cell r="A25">
            <v>18</v>
          </cell>
          <cell r="B25">
            <v>18</v>
          </cell>
          <cell r="C25" t="str">
            <v>МАКАНОВ Диас</v>
          </cell>
          <cell r="D25">
            <v>37485</v>
          </cell>
          <cell r="E25" t="str">
            <v>КМС</v>
          </cell>
          <cell r="F25" t="str">
            <v>Костанай. обл</v>
          </cell>
          <cell r="G25">
            <v>0</v>
          </cell>
          <cell r="H25">
            <v>27</v>
          </cell>
          <cell r="I25" t="str">
            <v>Костанай. обл</v>
          </cell>
          <cell r="J25" t="str">
            <v>МАКАНОВ</v>
          </cell>
          <cell r="K25" t="str">
            <v>Д</v>
          </cell>
          <cell r="L25" t="str">
            <v>МАКАНОВ Д.</v>
          </cell>
        </row>
        <row r="26">
          <cell r="A26">
            <v>19</v>
          </cell>
          <cell r="B26">
            <v>19</v>
          </cell>
          <cell r="C26" t="str">
            <v>УСИПБАЕВ Жанболат</v>
          </cell>
          <cell r="D26">
            <v>37372</v>
          </cell>
          <cell r="E26" t="str">
            <v>КМС</v>
          </cell>
          <cell r="F26" t="str">
            <v>г. Шымкент</v>
          </cell>
          <cell r="G26">
            <v>0</v>
          </cell>
          <cell r="H26">
            <v>27</v>
          </cell>
          <cell r="I26" t="str">
            <v>г. Шымкент</v>
          </cell>
          <cell r="J26" t="str">
            <v>УСИПБАЕВ</v>
          </cell>
          <cell r="K26" t="str">
            <v>Ж</v>
          </cell>
          <cell r="L26" t="str">
            <v>УСИПБАЕВ Ж.</v>
          </cell>
        </row>
        <row r="27">
          <cell r="A27">
            <v>20</v>
          </cell>
          <cell r="B27">
            <v>20</v>
          </cell>
          <cell r="C27" t="str">
            <v>КЫСТАУБАЕВ Дамир</v>
          </cell>
          <cell r="D27">
            <v>38683</v>
          </cell>
          <cell r="E27" t="str">
            <v>I</v>
          </cell>
          <cell r="F27" t="str">
            <v>г. Алматы</v>
          </cell>
          <cell r="G27">
            <v>0</v>
          </cell>
          <cell r="H27">
            <v>26</v>
          </cell>
          <cell r="I27" t="str">
            <v>г. Алматы</v>
          </cell>
          <cell r="J27" t="str">
            <v>КЫСТАУБАЕВ</v>
          </cell>
          <cell r="K27" t="str">
            <v>Д</v>
          </cell>
          <cell r="L27" t="str">
            <v>КЫСТАУБАЕВ Д.</v>
          </cell>
        </row>
        <row r="28">
          <cell r="A28">
            <v>21</v>
          </cell>
          <cell r="B28">
            <v>21</v>
          </cell>
          <cell r="C28" t="str">
            <v>САДУАКАС Алнуррашит</v>
          </cell>
          <cell r="D28">
            <v>37388</v>
          </cell>
          <cell r="E28" t="str">
            <v>КМС</v>
          </cell>
          <cell r="F28" t="str">
            <v>Жамбылск. обл.</v>
          </cell>
          <cell r="G28">
            <v>0</v>
          </cell>
          <cell r="H28">
            <v>26</v>
          </cell>
          <cell r="I28" t="str">
            <v>Жамбылск. обл.</v>
          </cell>
          <cell r="J28" t="str">
            <v>САДУАКАС</v>
          </cell>
          <cell r="K28" t="str">
            <v>А</v>
          </cell>
          <cell r="L28" t="str">
            <v>САДУАКАС А.</v>
          </cell>
        </row>
        <row r="29">
          <cell r="A29">
            <v>22</v>
          </cell>
          <cell r="B29">
            <v>22</v>
          </cell>
          <cell r="C29" t="str">
            <v>ГАЙНЕДЕНОВ Ерасыл</v>
          </cell>
          <cell r="D29">
            <v>38498</v>
          </cell>
          <cell r="E29" t="str">
            <v>КМС</v>
          </cell>
          <cell r="F29" t="str">
            <v>Актюбинск. обл.</v>
          </cell>
          <cell r="G29">
            <v>0</v>
          </cell>
          <cell r="H29">
            <v>25</v>
          </cell>
          <cell r="I29" t="str">
            <v>Актюбинск. обл.</v>
          </cell>
          <cell r="J29" t="str">
            <v>ГАЙНЕДЕНОВ</v>
          </cell>
          <cell r="K29" t="str">
            <v>Е</v>
          </cell>
          <cell r="L29" t="str">
            <v>ГАЙНЕДЕНОВ Е.</v>
          </cell>
        </row>
        <row r="30">
          <cell r="A30">
            <v>23</v>
          </cell>
          <cell r="B30">
            <v>23</v>
          </cell>
          <cell r="C30" t="str">
            <v>ХАЗКЕН Адиль</v>
          </cell>
          <cell r="D30">
            <v>38140</v>
          </cell>
          <cell r="E30" t="str">
            <v>I</v>
          </cell>
          <cell r="F30" t="str">
            <v>Павлодар. обл.</v>
          </cell>
          <cell r="G30">
            <v>0</v>
          </cell>
          <cell r="H30">
            <v>25</v>
          </cell>
          <cell r="I30" t="str">
            <v>Павлодар. обл.</v>
          </cell>
          <cell r="J30" t="str">
            <v>ХАЗКЕН</v>
          </cell>
          <cell r="K30" t="str">
            <v>А</v>
          </cell>
          <cell r="L30" t="str">
            <v>ХАЗКЕН А.</v>
          </cell>
        </row>
        <row r="31">
          <cell r="A31">
            <v>24</v>
          </cell>
          <cell r="B31">
            <v>24</v>
          </cell>
          <cell r="C31" t="str">
            <v>СИПАЧЕВ Артем</v>
          </cell>
          <cell r="D31">
            <v>38037</v>
          </cell>
          <cell r="E31" t="str">
            <v>КМС</v>
          </cell>
          <cell r="F31" t="str">
            <v>Костанай. обл</v>
          </cell>
          <cell r="G31">
            <v>0</v>
          </cell>
          <cell r="H31">
            <v>24</v>
          </cell>
          <cell r="I31" t="str">
            <v>Костанай. обл</v>
          </cell>
          <cell r="J31" t="str">
            <v>СИПАЧЕВ</v>
          </cell>
          <cell r="K31" t="str">
            <v>А</v>
          </cell>
          <cell r="L31" t="str">
            <v>СИПАЧЕВ А.</v>
          </cell>
        </row>
        <row r="32">
          <cell r="A32">
            <v>25</v>
          </cell>
          <cell r="B32">
            <v>25</v>
          </cell>
          <cell r="C32" t="str">
            <v>МАМАЙ Абдулла</v>
          </cell>
          <cell r="D32">
            <v>38736</v>
          </cell>
          <cell r="E32" t="str">
            <v>КМС</v>
          </cell>
          <cell r="F32" t="str">
            <v>Туркестан обл.</v>
          </cell>
          <cell r="G32">
            <v>0</v>
          </cell>
          <cell r="H32">
            <v>23</v>
          </cell>
          <cell r="I32" t="str">
            <v>Туркестан обл.</v>
          </cell>
          <cell r="J32" t="str">
            <v>МАМАЙ</v>
          </cell>
          <cell r="K32" t="str">
            <v>А</v>
          </cell>
          <cell r="L32" t="str">
            <v>МАМАЙ А.</v>
          </cell>
        </row>
        <row r="33">
          <cell r="A33">
            <v>26</v>
          </cell>
          <cell r="B33">
            <v>26</v>
          </cell>
          <cell r="C33" t="str">
            <v>КЕНЕСКАНОВ Дарын</v>
          </cell>
          <cell r="D33">
            <v>38162</v>
          </cell>
          <cell r="E33" t="str">
            <v>КМС</v>
          </cell>
          <cell r="F33" t="str">
            <v>ВКО</v>
          </cell>
          <cell r="G33">
            <v>0</v>
          </cell>
          <cell r="H33">
            <v>19</v>
          </cell>
          <cell r="I33" t="str">
            <v>ВКО</v>
          </cell>
          <cell r="J33" t="str">
            <v>КЕНЕСКАНОВ</v>
          </cell>
          <cell r="K33" t="str">
            <v>Д</v>
          </cell>
          <cell r="L33" t="str">
            <v>КЕНЕСКАНОВ Д.</v>
          </cell>
        </row>
        <row r="34">
          <cell r="A34">
            <v>27</v>
          </cell>
          <cell r="B34">
            <v>27</v>
          </cell>
          <cell r="C34" t="str">
            <v>ТОРГАЙБЕКОВ Амир</v>
          </cell>
          <cell r="D34">
            <v>38862</v>
          </cell>
          <cell r="E34" t="str">
            <v>I</v>
          </cell>
          <cell r="F34" t="str">
            <v>Карагандин. обл.</v>
          </cell>
          <cell r="G34">
            <v>0</v>
          </cell>
          <cell r="H34">
            <v>19</v>
          </cell>
          <cell r="I34" t="str">
            <v>Карагандин. обл.</v>
          </cell>
          <cell r="J34" t="str">
            <v>ТОРГАЙБЕКОВ</v>
          </cell>
          <cell r="K34" t="str">
            <v>А</v>
          </cell>
          <cell r="L34" t="str">
            <v>ТОРГАЙБЕКОВ А.</v>
          </cell>
        </row>
        <row r="35">
          <cell r="A35">
            <v>28</v>
          </cell>
          <cell r="B35">
            <v>28</v>
          </cell>
          <cell r="C35" t="str">
            <v>БЕКНАЗАРОВ Мирас</v>
          </cell>
          <cell r="D35">
            <v>38360</v>
          </cell>
          <cell r="E35" t="str">
            <v>I</v>
          </cell>
          <cell r="F35" t="str">
            <v>г. Алматы</v>
          </cell>
          <cell r="G35">
            <v>0</v>
          </cell>
          <cell r="H35">
            <v>18</v>
          </cell>
          <cell r="I35" t="str">
            <v>г. Алматы</v>
          </cell>
          <cell r="J35" t="str">
            <v>БЕКНАЗАРОВ</v>
          </cell>
          <cell r="K35" t="str">
            <v>М</v>
          </cell>
          <cell r="L35" t="str">
            <v>БЕКНАЗАРОВ М.</v>
          </cell>
        </row>
        <row r="36">
          <cell r="A36">
            <v>29</v>
          </cell>
          <cell r="B36">
            <v>29</v>
          </cell>
          <cell r="C36" t="str">
            <v>ЖАМАШЕВ Ислам</v>
          </cell>
          <cell r="D36">
            <v>38862</v>
          </cell>
          <cell r="E36" t="str">
            <v>I</v>
          </cell>
          <cell r="F36" t="str">
            <v>Актюбинск. обл.</v>
          </cell>
          <cell r="G36">
            <v>0</v>
          </cell>
          <cell r="H36">
            <v>18</v>
          </cell>
          <cell r="I36" t="str">
            <v>Актюбинск. обл.</v>
          </cell>
          <cell r="J36" t="str">
            <v>ЖАМАШЕВ</v>
          </cell>
          <cell r="K36" t="str">
            <v>И</v>
          </cell>
          <cell r="L36" t="str">
            <v>ЖАМАШЕВ И.</v>
          </cell>
        </row>
        <row r="37">
          <cell r="A37">
            <v>30</v>
          </cell>
          <cell r="B37">
            <v>30</v>
          </cell>
          <cell r="C37" t="str">
            <v>СЕРДЮК Владислав</v>
          </cell>
          <cell r="D37">
            <v>38213</v>
          </cell>
          <cell r="E37" t="str">
            <v>II</v>
          </cell>
          <cell r="F37" t="str">
            <v>г. Астана</v>
          </cell>
          <cell r="G37">
            <v>0</v>
          </cell>
          <cell r="H37">
            <v>18</v>
          </cell>
          <cell r="I37" t="str">
            <v>г. Астана</v>
          </cell>
          <cell r="J37" t="str">
            <v>СЕРДЮК</v>
          </cell>
          <cell r="K37" t="str">
            <v>В</v>
          </cell>
          <cell r="L37" t="str">
            <v>СЕРДЮК В.</v>
          </cell>
        </row>
        <row r="38">
          <cell r="A38">
            <v>31</v>
          </cell>
          <cell r="B38">
            <v>31</v>
          </cell>
          <cell r="C38" t="str">
            <v>ХЕГАЙ Даниил</v>
          </cell>
          <cell r="D38">
            <v>37700</v>
          </cell>
          <cell r="E38" t="str">
            <v>КМС</v>
          </cell>
          <cell r="F38" t="str">
            <v>г. Алматы</v>
          </cell>
          <cell r="G38">
            <v>0</v>
          </cell>
          <cell r="H38">
            <v>16</v>
          </cell>
          <cell r="I38" t="str">
            <v>г. Алматы</v>
          </cell>
          <cell r="J38" t="str">
            <v>ХЕГАЙ</v>
          </cell>
          <cell r="K38" t="str">
            <v>Д</v>
          </cell>
          <cell r="L38" t="str">
            <v>ХЕГАЙ Д.</v>
          </cell>
        </row>
        <row r="39">
          <cell r="A39">
            <v>32</v>
          </cell>
          <cell r="B39">
            <v>32</v>
          </cell>
          <cell r="C39" t="str">
            <v>ТОРАВЕКОВ Давлатбек</v>
          </cell>
          <cell r="D39">
            <v>37768</v>
          </cell>
          <cell r="E39" t="str">
            <v>I</v>
          </cell>
          <cell r="F39" t="str">
            <v>г. Шымкент</v>
          </cell>
          <cell r="G39">
            <v>0</v>
          </cell>
          <cell r="H39">
            <v>15</v>
          </cell>
          <cell r="I39" t="str">
            <v>г. Шымкент</v>
          </cell>
          <cell r="J39" t="str">
            <v>ТОРАВЕКОВ</v>
          </cell>
          <cell r="K39" t="str">
            <v>Д</v>
          </cell>
          <cell r="L39" t="str">
            <v>ТОРАВЕКОВ Д.</v>
          </cell>
        </row>
        <row r="40">
          <cell r="A40">
            <v>33</v>
          </cell>
          <cell r="B40">
            <v>33</v>
          </cell>
          <cell r="C40" t="str">
            <v>ШИ Ченян</v>
          </cell>
          <cell r="D40">
            <v>38392</v>
          </cell>
          <cell r="E40" t="str">
            <v>I</v>
          </cell>
          <cell r="F40" t="str">
            <v>г. Алматы</v>
          </cell>
          <cell r="G40">
            <v>0</v>
          </cell>
          <cell r="H40">
            <v>15</v>
          </cell>
          <cell r="I40" t="str">
            <v>г. Алматы</v>
          </cell>
          <cell r="J40" t="str">
            <v>ШИ</v>
          </cell>
          <cell r="K40" t="str">
            <v>Ч</v>
          </cell>
          <cell r="L40" t="str">
            <v>ШИ Ч.</v>
          </cell>
        </row>
        <row r="41">
          <cell r="A41">
            <v>34</v>
          </cell>
          <cell r="B41">
            <v>34</v>
          </cell>
          <cell r="C41" t="str">
            <v>АМАНГЕЛЬДЫ Амир</v>
          </cell>
          <cell r="D41">
            <v>38467</v>
          </cell>
          <cell r="E41" t="str">
            <v>II</v>
          </cell>
          <cell r="F41" t="str">
            <v>Павлодар. обл.</v>
          </cell>
          <cell r="G41">
            <v>0</v>
          </cell>
          <cell r="H41">
            <v>14</v>
          </cell>
          <cell r="I41" t="str">
            <v>Павлодар. обл.</v>
          </cell>
          <cell r="J41" t="str">
            <v>АМАНГЕЛЬДЫ</v>
          </cell>
          <cell r="K41" t="str">
            <v>А</v>
          </cell>
          <cell r="L41" t="str">
            <v>АМАНГЕЛЬДЫ А.</v>
          </cell>
        </row>
        <row r="42">
          <cell r="A42">
            <v>35</v>
          </cell>
          <cell r="B42">
            <v>35</v>
          </cell>
          <cell r="C42" t="str">
            <v>АБИЛ Темирлан</v>
          </cell>
          <cell r="D42">
            <v>38788</v>
          </cell>
          <cell r="E42" t="str">
            <v>КМС</v>
          </cell>
          <cell r="F42" t="str">
            <v>Жамбылская обл.</v>
          </cell>
          <cell r="G42">
            <v>0</v>
          </cell>
          <cell r="H42">
            <v>0</v>
          </cell>
          <cell r="I42" t="str">
            <v>Жамбылская обл.</v>
          </cell>
          <cell r="J42" t="str">
            <v>АБИЛ</v>
          </cell>
          <cell r="K42" t="str">
            <v>Т</v>
          </cell>
          <cell r="L42" t="str">
            <v>АБИЛ Т.</v>
          </cell>
        </row>
        <row r="43">
          <cell r="A43">
            <v>36</v>
          </cell>
          <cell r="B43">
            <v>36</v>
          </cell>
          <cell r="C43" t="str">
            <v>АДЕЛЬХАНОВ Алдиар</v>
          </cell>
          <cell r="D43">
            <v>37987</v>
          </cell>
          <cell r="E43" t="str">
            <v>II</v>
          </cell>
          <cell r="F43" t="str">
            <v>Актюбинск. обл.</v>
          </cell>
          <cell r="G43">
            <v>0</v>
          </cell>
          <cell r="H43">
            <v>0</v>
          </cell>
          <cell r="I43" t="str">
            <v>Актюбинск. обл.</v>
          </cell>
          <cell r="J43" t="str">
            <v>АДЕЛЬХАНОВ</v>
          </cell>
          <cell r="K43" t="str">
            <v>А</v>
          </cell>
          <cell r="L43" t="str">
            <v>АДЕЛЬХАНОВ А.</v>
          </cell>
        </row>
        <row r="44">
          <cell r="A44">
            <v>37</v>
          </cell>
          <cell r="B44">
            <v>37</v>
          </cell>
          <cell r="C44" t="str">
            <v>АМИДОЛЛА Шерхан</v>
          </cell>
          <cell r="D44">
            <v>37987</v>
          </cell>
          <cell r="E44" t="str">
            <v>I</v>
          </cell>
          <cell r="F44" t="str">
            <v>Атырауская обл.</v>
          </cell>
          <cell r="G44">
            <v>0</v>
          </cell>
          <cell r="H44">
            <v>0</v>
          </cell>
          <cell r="I44" t="str">
            <v>Атырауская обл.</v>
          </cell>
          <cell r="J44" t="str">
            <v>АМИДОЛЛА</v>
          </cell>
          <cell r="K44" t="str">
            <v>Ш</v>
          </cell>
          <cell r="L44" t="str">
            <v>АМИДОЛЛА Ш.</v>
          </cell>
        </row>
        <row r="45">
          <cell r="A45">
            <v>38</v>
          </cell>
          <cell r="B45">
            <v>38</v>
          </cell>
          <cell r="C45" t="str">
            <v>АСКАР Инабат</v>
          </cell>
          <cell r="D45">
            <v>38353</v>
          </cell>
          <cell r="E45" t="str">
            <v>I</v>
          </cell>
          <cell r="F45" t="str">
            <v>Мангистауская обл.</v>
          </cell>
          <cell r="G45">
            <v>0</v>
          </cell>
          <cell r="H45">
            <v>0</v>
          </cell>
          <cell r="I45" t="str">
            <v>Мангистауская обл.</v>
          </cell>
          <cell r="J45" t="str">
            <v>АСКАР</v>
          </cell>
          <cell r="K45" t="str">
            <v>И</v>
          </cell>
          <cell r="L45" t="str">
            <v>АСКАР И.</v>
          </cell>
        </row>
        <row r="46">
          <cell r="A46">
            <v>39</v>
          </cell>
          <cell r="B46">
            <v>39</v>
          </cell>
          <cell r="C46" t="str">
            <v>БАЙНАЗАРОВ Аслан</v>
          </cell>
          <cell r="D46">
            <v>37680</v>
          </cell>
          <cell r="E46" t="str">
            <v>КМС</v>
          </cell>
          <cell r="F46" t="str">
            <v>Жамбылская обл.</v>
          </cell>
          <cell r="G46">
            <v>0</v>
          </cell>
          <cell r="H46">
            <v>0</v>
          </cell>
          <cell r="I46" t="str">
            <v>Жамбылская обл.</v>
          </cell>
          <cell r="J46" t="str">
            <v>БАЙНАЗАРОВ</v>
          </cell>
          <cell r="K46" t="str">
            <v>А</v>
          </cell>
          <cell r="L46" t="str">
            <v>БАЙНАЗАРОВ А.</v>
          </cell>
        </row>
        <row r="47">
          <cell r="A47">
            <v>40</v>
          </cell>
          <cell r="B47">
            <v>40</v>
          </cell>
          <cell r="C47" t="str">
            <v>БАКЫТ Мугтасим</v>
          </cell>
          <cell r="D47">
            <v>39083</v>
          </cell>
          <cell r="E47" t="str">
            <v>I</v>
          </cell>
          <cell r="F47" t="str">
            <v>Мангистауская обл.</v>
          </cell>
          <cell r="G47">
            <v>0</v>
          </cell>
          <cell r="H47">
            <v>0</v>
          </cell>
          <cell r="I47" t="str">
            <v>Мангистауская обл.</v>
          </cell>
          <cell r="J47" t="str">
            <v>БАКЫТ</v>
          </cell>
          <cell r="K47" t="str">
            <v>М</v>
          </cell>
          <cell r="L47" t="str">
            <v>БАКЫТ М.</v>
          </cell>
        </row>
        <row r="48">
          <cell r="A48">
            <v>41</v>
          </cell>
          <cell r="B48">
            <v>41</v>
          </cell>
          <cell r="C48" t="str">
            <v>БАКЫТ Алимжан</v>
          </cell>
          <cell r="D48">
            <v>38718</v>
          </cell>
          <cell r="E48" t="str">
            <v>I</v>
          </cell>
          <cell r="F48" t="str">
            <v>Мангистауская обл.</v>
          </cell>
          <cell r="G48">
            <v>0</v>
          </cell>
          <cell r="H48">
            <v>0</v>
          </cell>
          <cell r="I48" t="str">
            <v>Мангистауская обл.</v>
          </cell>
          <cell r="J48" t="str">
            <v>БАКЫТ</v>
          </cell>
          <cell r="K48" t="str">
            <v>А</v>
          </cell>
          <cell r="L48" t="str">
            <v>БАКЫТ А.</v>
          </cell>
        </row>
        <row r="49">
          <cell r="A49">
            <v>42</v>
          </cell>
          <cell r="B49">
            <v>42</v>
          </cell>
          <cell r="C49" t="str">
            <v>БЕКЕН Диас</v>
          </cell>
          <cell r="D49">
            <v>38438</v>
          </cell>
          <cell r="E49" t="str">
            <v>I</v>
          </cell>
          <cell r="F49" t="str">
            <v>Алма-Атинская обл.</v>
          </cell>
          <cell r="G49">
            <v>0</v>
          </cell>
          <cell r="H49">
            <v>0</v>
          </cell>
          <cell r="I49" t="str">
            <v>Алма-Атинская обл.</v>
          </cell>
          <cell r="J49" t="str">
            <v>БЕКЕН</v>
          </cell>
          <cell r="K49" t="str">
            <v>Д</v>
          </cell>
          <cell r="L49" t="str">
            <v>БЕКЕН Д.</v>
          </cell>
        </row>
        <row r="50">
          <cell r="A50">
            <v>43</v>
          </cell>
          <cell r="B50">
            <v>43</v>
          </cell>
          <cell r="C50" t="str">
            <v>БЕКТУРГАНОВ Ернур</v>
          </cell>
          <cell r="D50">
            <v>36892</v>
          </cell>
          <cell r="E50" t="str">
            <v>КМС</v>
          </cell>
          <cell r="F50" t="str">
            <v>г. Астана</v>
          </cell>
          <cell r="G50">
            <v>0</v>
          </cell>
          <cell r="H50">
            <v>0</v>
          </cell>
          <cell r="I50" t="str">
            <v>г. Астана</v>
          </cell>
          <cell r="J50" t="str">
            <v>БЕКТУРГАНОВ</v>
          </cell>
          <cell r="K50" t="str">
            <v>Е</v>
          </cell>
          <cell r="L50" t="str">
            <v>БЕКТУРГАНОВ Е.</v>
          </cell>
        </row>
        <row r="51">
          <cell r="A51">
            <v>44</v>
          </cell>
          <cell r="B51">
            <v>44</v>
          </cell>
          <cell r="C51" t="str">
            <v>БЕРЕКЕШОВ Болат</v>
          </cell>
          <cell r="D51">
            <v>38014</v>
          </cell>
          <cell r="E51" t="str">
            <v>II</v>
          </cell>
          <cell r="F51" t="str">
            <v>Актюбинск. обл.</v>
          </cell>
          <cell r="G51">
            <v>0</v>
          </cell>
          <cell r="H51">
            <v>0</v>
          </cell>
          <cell r="I51" t="str">
            <v>Актюбинск. обл.</v>
          </cell>
          <cell r="J51" t="str">
            <v>БЕРЕКЕШОВ</v>
          </cell>
          <cell r="K51" t="str">
            <v>Б</v>
          </cell>
          <cell r="L51" t="str">
            <v>БЕРЕКЕШОВ Б.</v>
          </cell>
        </row>
        <row r="52">
          <cell r="A52">
            <v>45</v>
          </cell>
          <cell r="B52">
            <v>45</v>
          </cell>
          <cell r="C52" t="str">
            <v>ЕСЕНОВ Самат</v>
          </cell>
          <cell r="D52">
            <v>38353</v>
          </cell>
          <cell r="E52" t="str">
            <v>I</v>
          </cell>
          <cell r="F52" t="str">
            <v>Актюбинск. обл.</v>
          </cell>
          <cell r="G52">
            <v>0</v>
          </cell>
          <cell r="H52">
            <v>0</v>
          </cell>
          <cell r="I52" t="str">
            <v>Актюбинск. обл.</v>
          </cell>
          <cell r="J52" t="str">
            <v>ЕСЕНОВ</v>
          </cell>
          <cell r="K52" t="str">
            <v>С</v>
          </cell>
          <cell r="L52" t="str">
            <v>ЕСЕНОВ С.</v>
          </cell>
        </row>
        <row r="53">
          <cell r="A53">
            <v>46</v>
          </cell>
          <cell r="B53">
            <v>46</v>
          </cell>
          <cell r="C53" t="str">
            <v>ЕШИМОВ Нурлан</v>
          </cell>
          <cell r="D53">
            <v>36892</v>
          </cell>
          <cell r="E53" t="str">
            <v>I</v>
          </cell>
          <cell r="F53" t="str">
            <v>Актюбинск. обл.</v>
          </cell>
          <cell r="G53">
            <v>0</v>
          </cell>
          <cell r="H53">
            <v>0</v>
          </cell>
          <cell r="I53" t="str">
            <v>Актюбинск. обл.</v>
          </cell>
          <cell r="J53" t="str">
            <v>ЕШИМОВ</v>
          </cell>
          <cell r="K53" t="str">
            <v>Н</v>
          </cell>
          <cell r="L53" t="str">
            <v>ЕШИМОВ Н.</v>
          </cell>
        </row>
        <row r="54">
          <cell r="A54">
            <v>47</v>
          </cell>
          <cell r="B54">
            <v>47</v>
          </cell>
          <cell r="C54" t="str">
            <v>ЖАДЬКО Ярослав</v>
          </cell>
          <cell r="D54">
            <v>37622</v>
          </cell>
          <cell r="E54" t="str">
            <v>I</v>
          </cell>
          <cell r="F54" t="str">
            <v>Мангистауская обл.</v>
          </cell>
          <cell r="G54">
            <v>0</v>
          </cell>
          <cell r="H54">
            <v>0</v>
          </cell>
          <cell r="I54" t="str">
            <v>Мангистауская обл.</v>
          </cell>
          <cell r="J54" t="str">
            <v>ЖАДЬКО</v>
          </cell>
          <cell r="K54" t="str">
            <v>Я</v>
          </cell>
          <cell r="L54" t="str">
            <v>ЖАДЬКО Я.</v>
          </cell>
        </row>
        <row r="55">
          <cell r="A55">
            <v>48</v>
          </cell>
          <cell r="B55">
            <v>48</v>
          </cell>
          <cell r="C55" t="str">
            <v>ЖАНЗАХУЛЫ Роман</v>
          </cell>
          <cell r="D55">
            <v>37622</v>
          </cell>
          <cell r="E55" t="str">
            <v>I</v>
          </cell>
          <cell r="F55" t="str">
            <v>ЗКО</v>
          </cell>
          <cell r="G55">
            <v>0</v>
          </cell>
          <cell r="H55">
            <v>0</v>
          </cell>
          <cell r="I55" t="str">
            <v>ЗКО</v>
          </cell>
          <cell r="J55" t="str">
            <v>ЖАНЗАХУЛЫ</v>
          </cell>
          <cell r="K55" t="str">
            <v>Р</v>
          </cell>
          <cell r="L55" t="str">
            <v>ЖАНЗАХУЛЫ Р.</v>
          </cell>
        </row>
        <row r="56">
          <cell r="A56">
            <v>49</v>
          </cell>
          <cell r="B56">
            <v>49</v>
          </cell>
          <cell r="C56" t="str">
            <v>ЖАПАРОВ Алишер</v>
          </cell>
          <cell r="D56">
            <v>38195</v>
          </cell>
          <cell r="E56" t="str">
            <v>III</v>
          </cell>
          <cell r="F56" t="str">
            <v>Павлодар. обл.</v>
          </cell>
          <cell r="G56">
            <v>0</v>
          </cell>
          <cell r="H56">
            <v>0</v>
          </cell>
          <cell r="I56" t="str">
            <v>Павлодар. обл.</v>
          </cell>
          <cell r="J56" t="str">
            <v>ЖАПАРОВ</v>
          </cell>
          <cell r="K56" t="str">
            <v>А</v>
          </cell>
          <cell r="L56" t="str">
            <v>ЖАПАРОВ А.</v>
          </cell>
        </row>
        <row r="57">
          <cell r="A57">
            <v>50</v>
          </cell>
          <cell r="B57">
            <v>50</v>
          </cell>
          <cell r="C57" t="str">
            <v>ЖАСУЛАН Рахман</v>
          </cell>
          <cell r="D57">
            <v>38279</v>
          </cell>
          <cell r="E57" t="str">
            <v>I</v>
          </cell>
          <cell r="F57" t="str">
            <v>ЗКО</v>
          </cell>
          <cell r="G57">
            <v>0</v>
          </cell>
          <cell r="H57">
            <v>0</v>
          </cell>
          <cell r="I57" t="str">
            <v>ЗКО</v>
          </cell>
          <cell r="J57" t="str">
            <v>ЖАСУЛАН</v>
          </cell>
          <cell r="K57" t="str">
            <v>Р</v>
          </cell>
          <cell r="L57" t="str">
            <v>ЖАСУЛАН Р.</v>
          </cell>
        </row>
        <row r="58">
          <cell r="A58">
            <v>51</v>
          </cell>
          <cell r="B58">
            <v>51</v>
          </cell>
          <cell r="C58" t="str">
            <v>ЗАКЕРЬЯНОВ Даниял</v>
          </cell>
          <cell r="D58">
            <v>37622</v>
          </cell>
          <cell r="E58" t="str">
            <v>II</v>
          </cell>
          <cell r="F58" t="str">
            <v>СКО</v>
          </cell>
          <cell r="G58">
            <v>0</v>
          </cell>
          <cell r="H58">
            <v>0</v>
          </cell>
          <cell r="I58" t="str">
            <v>СКО</v>
          </cell>
          <cell r="J58" t="str">
            <v>ЗАКЕРЬЯНОВ</v>
          </cell>
          <cell r="K58" t="str">
            <v>Д</v>
          </cell>
          <cell r="L58" t="str">
            <v>ЗАКЕРЬЯНОВ Д.</v>
          </cell>
        </row>
        <row r="59">
          <cell r="A59">
            <v>52</v>
          </cell>
          <cell r="B59">
            <v>52</v>
          </cell>
          <cell r="C59" t="str">
            <v>КАБДЫЛУАХИТОВ Амирали</v>
          </cell>
          <cell r="D59">
            <v>38403</v>
          </cell>
          <cell r="E59" t="str">
            <v>II</v>
          </cell>
          <cell r="F59" t="str">
            <v>Павлодар. обл.</v>
          </cell>
          <cell r="G59">
            <v>0</v>
          </cell>
          <cell r="H59">
            <v>0</v>
          </cell>
          <cell r="I59" t="str">
            <v>Павлодар. обл.</v>
          </cell>
          <cell r="J59" t="str">
            <v>КАБДЫЛУАХИТОВ</v>
          </cell>
          <cell r="K59" t="str">
            <v>А</v>
          </cell>
          <cell r="L59" t="str">
            <v>КАБДЫЛУАХИТОВ А.</v>
          </cell>
        </row>
        <row r="60">
          <cell r="A60">
            <v>53</v>
          </cell>
          <cell r="B60">
            <v>53</v>
          </cell>
          <cell r="C60" t="str">
            <v>КАЙРАТУЛЫ Мирболат</v>
          </cell>
          <cell r="D60">
            <v>38862</v>
          </cell>
          <cell r="E60" t="str">
            <v>I</v>
          </cell>
          <cell r="F60" t="str">
            <v>Актюбинск. обл.</v>
          </cell>
          <cell r="G60">
            <v>0</v>
          </cell>
          <cell r="H60">
            <v>0</v>
          </cell>
          <cell r="I60" t="str">
            <v>Актюбинск. обл.</v>
          </cell>
          <cell r="J60" t="str">
            <v>КАЙРАТУЛЫ</v>
          </cell>
          <cell r="K60" t="str">
            <v>М</v>
          </cell>
          <cell r="L60" t="str">
            <v>КАЙРАТУЛЫ М.</v>
          </cell>
        </row>
        <row r="61">
          <cell r="A61">
            <v>54</v>
          </cell>
          <cell r="B61">
            <v>54</v>
          </cell>
          <cell r="C61" t="str">
            <v>КАЛДАРБЕКОВ Мади</v>
          </cell>
          <cell r="D61">
            <v>37334</v>
          </cell>
          <cell r="E61" t="str">
            <v>II</v>
          </cell>
          <cell r="F61" t="str">
            <v>Туркестан обл.</v>
          </cell>
          <cell r="G61">
            <v>0</v>
          </cell>
          <cell r="H61">
            <v>0</v>
          </cell>
          <cell r="I61" t="str">
            <v>Туркестан обл.</v>
          </cell>
          <cell r="J61" t="str">
            <v>КАЛДАРБЕКОВ</v>
          </cell>
          <cell r="K61" t="str">
            <v>М</v>
          </cell>
          <cell r="L61" t="str">
            <v>КАЛДАРБЕКОВ М.</v>
          </cell>
        </row>
        <row r="62">
          <cell r="A62">
            <v>55</v>
          </cell>
          <cell r="B62">
            <v>55</v>
          </cell>
          <cell r="C62" t="str">
            <v>КАСЫМОВ Дамир</v>
          </cell>
          <cell r="D62">
            <v>37622</v>
          </cell>
          <cell r="E62" t="str">
            <v>II</v>
          </cell>
          <cell r="F62" t="str">
            <v>г. Астана</v>
          </cell>
          <cell r="G62">
            <v>0</v>
          </cell>
          <cell r="H62">
            <v>0</v>
          </cell>
          <cell r="I62" t="str">
            <v>г. Астана</v>
          </cell>
          <cell r="J62" t="str">
            <v>КАСЫМОВ</v>
          </cell>
          <cell r="K62" t="str">
            <v>Д</v>
          </cell>
          <cell r="L62" t="str">
            <v>КАСЫМОВ Д.</v>
          </cell>
        </row>
        <row r="63">
          <cell r="A63">
            <v>56</v>
          </cell>
          <cell r="B63">
            <v>56</v>
          </cell>
          <cell r="C63" t="str">
            <v>КУАНЫШПАЙУЛЫ Дидар</v>
          </cell>
          <cell r="D63">
            <v>38532</v>
          </cell>
          <cell r="E63" t="str">
            <v>II</v>
          </cell>
          <cell r="F63" t="str">
            <v>Актюбинск. обл.</v>
          </cell>
          <cell r="G63">
            <v>0</v>
          </cell>
          <cell r="H63">
            <v>0</v>
          </cell>
          <cell r="I63" t="str">
            <v>Актюбинск. обл.</v>
          </cell>
          <cell r="J63" t="str">
            <v>КУАНЫШПАЙУЛЫ</v>
          </cell>
          <cell r="K63" t="str">
            <v>Д</v>
          </cell>
          <cell r="L63" t="str">
            <v>КУАНЫШПАЙУЛЫ Д.</v>
          </cell>
        </row>
        <row r="64">
          <cell r="A64">
            <v>57</v>
          </cell>
          <cell r="B64">
            <v>57</v>
          </cell>
          <cell r="C64" t="str">
            <v>КУЛЬБАРАКОВ Досымжан</v>
          </cell>
          <cell r="D64">
            <v>38353</v>
          </cell>
          <cell r="E64" t="str">
            <v>I</v>
          </cell>
          <cell r="F64" t="str">
            <v>Актюбинск. обл.</v>
          </cell>
          <cell r="G64">
            <v>0</v>
          </cell>
          <cell r="H64">
            <v>0</v>
          </cell>
          <cell r="I64" t="str">
            <v>Актюбинск. обл.</v>
          </cell>
          <cell r="J64" t="str">
            <v>КУЛЬБАРАКОВ</v>
          </cell>
          <cell r="K64" t="str">
            <v>Д</v>
          </cell>
          <cell r="L64" t="str">
            <v>КУЛЬБАРАКОВ Д.</v>
          </cell>
        </row>
        <row r="65">
          <cell r="A65">
            <v>58</v>
          </cell>
          <cell r="B65">
            <v>58</v>
          </cell>
          <cell r="C65" t="str">
            <v>КУНАНБАЙ Бекзат</v>
          </cell>
          <cell r="D65">
            <v>37072</v>
          </cell>
          <cell r="E65" t="str">
            <v>КМС</v>
          </cell>
          <cell r="F65" t="str">
            <v>Жамбылская обл.</v>
          </cell>
          <cell r="G65">
            <v>0</v>
          </cell>
          <cell r="H65">
            <v>0</v>
          </cell>
          <cell r="I65" t="str">
            <v>Жамбылская обл.</v>
          </cell>
          <cell r="J65" t="str">
            <v>КУНАНБАЙ</v>
          </cell>
          <cell r="K65" t="str">
            <v>Б</v>
          </cell>
          <cell r="L65" t="str">
            <v>КУНАНБАЙ Б.</v>
          </cell>
        </row>
        <row r="66">
          <cell r="A66">
            <v>59</v>
          </cell>
          <cell r="B66">
            <v>59</v>
          </cell>
          <cell r="C66" t="str">
            <v>КЫСТАУБАЕВ Даниель</v>
          </cell>
          <cell r="D66">
            <v>38153</v>
          </cell>
          <cell r="E66" t="str">
            <v>I</v>
          </cell>
          <cell r="F66" t="str">
            <v>г. Алматы</v>
          </cell>
          <cell r="G66">
            <v>0</v>
          </cell>
          <cell r="H66">
            <v>16</v>
          </cell>
          <cell r="I66" t="str">
            <v>г. Алматы</v>
          </cell>
          <cell r="J66" t="str">
            <v>КЫСТАУБАЕВ</v>
          </cell>
          <cell r="K66" t="str">
            <v>Д</v>
          </cell>
          <cell r="L66" t="str">
            <v>КЫСТАУБАЕВ Д.</v>
          </cell>
        </row>
        <row r="67">
          <cell r="A67">
            <v>60</v>
          </cell>
          <cell r="B67">
            <v>60</v>
          </cell>
          <cell r="C67" t="str">
            <v>МАЛДЫБАЕВ Адильхан</v>
          </cell>
          <cell r="D67">
            <v>37257</v>
          </cell>
          <cell r="E67" t="str">
            <v>II</v>
          </cell>
          <cell r="F67" t="str">
            <v>СКО</v>
          </cell>
          <cell r="G67">
            <v>0</v>
          </cell>
          <cell r="H67">
            <v>0</v>
          </cell>
          <cell r="I67" t="str">
            <v>СКО</v>
          </cell>
          <cell r="J67" t="str">
            <v>МАЛДЫБАЕВ</v>
          </cell>
          <cell r="K67" t="str">
            <v>А</v>
          </cell>
          <cell r="L67" t="str">
            <v>МАЛДЫБАЕВ А.</v>
          </cell>
        </row>
        <row r="68">
          <cell r="A68">
            <v>61</v>
          </cell>
          <cell r="B68">
            <v>61</v>
          </cell>
          <cell r="C68" t="str">
            <v>МАРТЫНОВ Николай</v>
          </cell>
          <cell r="D68">
            <v>37987</v>
          </cell>
          <cell r="E68" t="str">
            <v>I</v>
          </cell>
          <cell r="F68" t="str">
            <v>Актюбинск. обл.</v>
          </cell>
          <cell r="G68">
            <v>0</v>
          </cell>
          <cell r="H68">
            <v>0</v>
          </cell>
          <cell r="I68" t="str">
            <v>Актюбинск. обл.</v>
          </cell>
          <cell r="J68" t="str">
            <v>МАРТЫНОВ</v>
          </cell>
          <cell r="K68" t="str">
            <v>Н</v>
          </cell>
          <cell r="L68" t="str">
            <v>МАРТЫНОВ Н.</v>
          </cell>
        </row>
        <row r="69">
          <cell r="A69">
            <v>62</v>
          </cell>
          <cell r="B69" t="str">
            <v>62</v>
          </cell>
          <cell r="C69" t="str">
            <v>МУРЗАГАЛИЕВ Бауыржан</v>
          </cell>
          <cell r="D69">
            <v>37622</v>
          </cell>
          <cell r="E69" t="str">
            <v>I</v>
          </cell>
          <cell r="F69" t="str">
            <v>ЗКО</v>
          </cell>
          <cell r="G69">
            <v>0</v>
          </cell>
          <cell r="H69">
            <v>0</v>
          </cell>
          <cell r="I69" t="str">
            <v>ЗКО</v>
          </cell>
          <cell r="J69" t="str">
            <v>МУРЗАГАЛИЕВ</v>
          </cell>
          <cell r="K69" t="str">
            <v>Б</v>
          </cell>
          <cell r="L69" t="str">
            <v>МУРЗАГАЛИЕВ Б.</v>
          </cell>
        </row>
        <row r="70">
          <cell r="A70">
            <v>63</v>
          </cell>
          <cell r="B70" t="str">
            <v>63</v>
          </cell>
          <cell r="C70" t="str">
            <v>МЫРЗАКУЛ Жаркынбек</v>
          </cell>
          <cell r="D70">
            <v>37748</v>
          </cell>
          <cell r="E70" t="str">
            <v>КМС</v>
          </cell>
          <cell r="F70" t="str">
            <v>Туркестан обл.</v>
          </cell>
          <cell r="G70">
            <v>0</v>
          </cell>
          <cell r="H70">
            <v>0</v>
          </cell>
          <cell r="I70" t="str">
            <v>Туркестан обл.</v>
          </cell>
          <cell r="J70" t="str">
            <v>МЫРЗАКУЛ</v>
          </cell>
          <cell r="K70" t="str">
            <v>Ж</v>
          </cell>
          <cell r="L70" t="str">
            <v>МЫРЗАКУЛ Ж.</v>
          </cell>
        </row>
        <row r="71">
          <cell r="A71">
            <v>64</v>
          </cell>
          <cell r="B71" t="str">
            <v>64</v>
          </cell>
          <cell r="C71" t="str">
            <v>МЭЛСОВ Дамир</v>
          </cell>
          <cell r="D71">
            <v>38862</v>
          </cell>
          <cell r="E71" t="str">
            <v>I</v>
          </cell>
          <cell r="F71" t="str">
            <v>ЗКО</v>
          </cell>
          <cell r="G71">
            <v>0</v>
          </cell>
          <cell r="H71">
            <v>0</v>
          </cell>
          <cell r="I71" t="str">
            <v>ЗКО</v>
          </cell>
          <cell r="J71" t="str">
            <v>МЭЛСОВ</v>
          </cell>
          <cell r="K71" t="str">
            <v>Д</v>
          </cell>
          <cell r="L71" t="str">
            <v>МЭЛСОВ Д.</v>
          </cell>
        </row>
        <row r="72">
          <cell r="A72">
            <v>65</v>
          </cell>
          <cell r="B72" t="str">
            <v>65</v>
          </cell>
          <cell r="C72" t="str">
            <v>НАЗИР Рамазан</v>
          </cell>
          <cell r="D72">
            <v>39696</v>
          </cell>
          <cell r="E72" t="str">
            <v>КМС</v>
          </cell>
          <cell r="F72" t="str">
            <v>Туркестан обл.</v>
          </cell>
          <cell r="G72">
            <v>0</v>
          </cell>
          <cell r="H72">
            <v>0</v>
          </cell>
          <cell r="I72" t="str">
            <v>Туркестан обл.</v>
          </cell>
          <cell r="J72" t="str">
            <v>НАЗИР</v>
          </cell>
          <cell r="K72" t="str">
            <v>Р</v>
          </cell>
          <cell r="L72" t="str">
            <v>НАЗИР Р.</v>
          </cell>
        </row>
        <row r="73">
          <cell r="A73">
            <v>66</v>
          </cell>
          <cell r="B73" t="str">
            <v>66</v>
          </cell>
          <cell r="C73" t="str">
            <v>НАСИХАН Махамбет</v>
          </cell>
          <cell r="D73">
            <v>36892</v>
          </cell>
          <cell r="E73" t="str">
            <v>I</v>
          </cell>
          <cell r="F73" t="str">
            <v>Атырауская обл.</v>
          </cell>
          <cell r="G73">
            <v>0</v>
          </cell>
          <cell r="H73">
            <v>0</v>
          </cell>
          <cell r="I73" t="str">
            <v>Атырауская обл.</v>
          </cell>
          <cell r="J73" t="str">
            <v>НАСИХАН</v>
          </cell>
          <cell r="K73" t="str">
            <v>М</v>
          </cell>
          <cell r="L73" t="str">
            <v>НАСИХАН М.</v>
          </cell>
        </row>
        <row r="74">
          <cell r="A74">
            <v>67</v>
          </cell>
          <cell r="B74" t="str">
            <v>67</v>
          </cell>
          <cell r="C74" t="str">
            <v>НИЕТКАЛИЕВ Болат</v>
          </cell>
          <cell r="D74">
            <v>38498</v>
          </cell>
          <cell r="E74" t="str">
            <v>I</v>
          </cell>
          <cell r="F74" t="str">
            <v>ЗКО</v>
          </cell>
          <cell r="G74">
            <v>0</v>
          </cell>
          <cell r="H74">
            <v>0</v>
          </cell>
          <cell r="I74" t="str">
            <v>ЗКО</v>
          </cell>
          <cell r="J74" t="str">
            <v>НИЕТКАЛИЕВ</v>
          </cell>
          <cell r="K74" t="str">
            <v>Б</v>
          </cell>
          <cell r="L74" t="str">
            <v>НИЕТКАЛИЕВ Б.</v>
          </cell>
        </row>
        <row r="75">
          <cell r="A75">
            <v>68</v>
          </cell>
          <cell r="B75" t="str">
            <v>68</v>
          </cell>
          <cell r="C75" t="str">
            <v>НУРЛАНОВ Нуриддин</v>
          </cell>
          <cell r="D75">
            <v>38353</v>
          </cell>
          <cell r="E75" t="str">
            <v>II</v>
          </cell>
          <cell r="F75" t="str">
            <v>г. Астана</v>
          </cell>
          <cell r="G75">
            <v>0</v>
          </cell>
          <cell r="H75">
            <v>0</v>
          </cell>
          <cell r="I75" t="str">
            <v>г. Астана</v>
          </cell>
          <cell r="J75" t="str">
            <v>НУРЛАНОВ</v>
          </cell>
          <cell r="K75" t="str">
            <v>Н</v>
          </cell>
          <cell r="L75" t="str">
            <v>НУРЛАНОВ Н.</v>
          </cell>
        </row>
        <row r="76">
          <cell r="A76">
            <v>69</v>
          </cell>
          <cell r="B76" t="str">
            <v>69</v>
          </cell>
          <cell r="C76" t="str">
            <v>НУРТАЗИН Акнур</v>
          </cell>
          <cell r="D76">
            <v>38584</v>
          </cell>
          <cell r="E76" t="str">
            <v>КМС</v>
          </cell>
          <cell r="F76" t="str">
            <v>ВКО</v>
          </cell>
          <cell r="G76">
            <v>0</v>
          </cell>
          <cell r="H76">
            <v>0</v>
          </cell>
          <cell r="I76" t="str">
            <v>ВКО</v>
          </cell>
          <cell r="J76" t="str">
            <v>НУРТАЗИН</v>
          </cell>
          <cell r="K76" t="str">
            <v>А</v>
          </cell>
          <cell r="L76" t="str">
            <v>НУРТАЗИН А.</v>
          </cell>
        </row>
        <row r="77">
          <cell r="A77">
            <v>70</v>
          </cell>
          <cell r="B77" t="str">
            <v>70</v>
          </cell>
          <cell r="C77" t="str">
            <v>ОРАЛХАНОВ Арнур</v>
          </cell>
          <cell r="D77">
            <v>39353</v>
          </cell>
          <cell r="E77" t="str">
            <v>I</v>
          </cell>
          <cell r="F77" t="str">
            <v>ВКО</v>
          </cell>
          <cell r="G77">
            <v>0</v>
          </cell>
          <cell r="H77">
            <v>0</v>
          </cell>
          <cell r="I77" t="str">
            <v>ВКО</v>
          </cell>
          <cell r="J77" t="str">
            <v>ОРАЛХАНОВ</v>
          </cell>
          <cell r="K77" t="str">
            <v>А</v>
          </cell>
          <cell r="L77" t="str">
            <v>ОРАЛХАНОВ А.</v>
          </cell>
        </row>
        <row r="78">
          <cell r="A78">
            <v>71</v>
          </cell>
          <cell r="B78" t="str">
            <v>71</v>
          </cell>
          <cell r="C78" t="str">
            <v>ОРЫНБАСАР Ернар</v>
          </cell>
          <cell r="D78">
            <v>38718</v>
          </cell>
          <cell r="E78" t="str">
            <v>I</v>
          </cell>
          <cell r="F78" t="str">
            <v>Атырауская обл.</v>
          </cell>
          <cell r="G78">
            <v>0</v>
          </cell>
          <cell r="H78">
            <v>0</v>
          </cell>
          <cell r="I78" t="str">
            <v>Атырауская обл.</v>
          </cell>
          <cell r="J78" t="str">
            <v>ОРЫНБАСАР</v>
          </cell>
          <cell r="K78" t="str">
            <v>Е</v>
          </cell>
          <cell r="L78" t="str">
            <v>ОРЫНБАСАР Е.</v>
          </cell>
        </row>
        <row r="79">
          <cell r="A79">
            <v>72</v>
          </cell>
          <cell r="B79" t="str">
            <v>72</v>
          </cell>
          <cell r="C79" t="str">
            <v>ПАВЛЕЧЕНКО Владислав</v>
          </cell>
          <cell r="D79">
            <v>37874</v>
          </cell>
          <cell r="E79" t="str">
            <v>II</v>
          </cell>
          <cell r="F79" t="str">
            <v>Костанай. обл</v>
          </cell>
          <cell r="G79">
            <v>0</v>
          </cell>
          <cell r="H79">
            <v>0</v>
          </cell>
          <cell r="I79" t="str">
            <v>Костанай. обл</v>
          </cell>
          <cell r="J79" t="str">
            <v>ПАВЛЕЧЕНКО</v>
          </cell>
          <cell r="K79" t="str">
            <v>В</v>
          </cell>
          <cell r="L79" t="str">
            <v>ПАВЛЕЧЕНКО В.</v>
          </cell>
        </row>
        <row r="80">
          <cell r="A80">
            <v>73</v>
          </cell>
          <cell r="B80" t="str">
            <v>73</v>
          </cell>
          <cell r="C80" t="str">
            <v>РАХМАН Алижан</v>
          </cell>
          <cell r="D80">
            <v>38718</v>
          </cell>
          <cell r="E80" t="str">
            <v>I</v>
          </cell>
          <cell r="F80" t="str">
            <v>Мангистауская обл.</v>
          </cell>
          <cell r="G80">
            <v>0</v>
          </cell>
          <cell r="H80">
            <v>0</v>
          </cell>
          <cell r="I80" t="str">
            <v>Мангистауская обл.</v>
          </cell>
          <cell r="J80" t="str">
            <v>РАХМАН</v>
          </cell>
          <cell r="K80" t="str">
            <v>А</v>
          </cell>
          <cell r="L80" t="str">
            <v>РАХМАН А.</v>
          </cell>
        </row>
        <row r="81">
          <cell r="A81">
            <v>74</v>
          </cell>
          <cell r="B81" t="str">
            <v>74</v>
          </cell>
          <cell r="C81" t="str">
            <v>САКЕШ Алихан</v>
          </cell>
          <cell r="D81">
            <v>39083</v>
          </cell>
          <cell r="E81" t="str">
            <v>I</v>
          </cell>
          <cell r="F81" t="str">
            <v>Алма-Атинская обл.</v>
          </cell>
          <cell r="G81">
            <v>0</v>
          </cell>
          <cell r="H81">
            <v>0</v>
          </cell>
          <cell r="I81" t="str">
            <v>Алма-Атинская обл.</v>
          </cell>
          <cell r="J81" t="str">
            <v>САКЕШ</v>
          </cell>
          <cell r="K81" t="str">
            <v>А</v>
          </cell>
          <cell r="L81" t="str">
            <v>САКЕШ А.</v>
          </cell>
        </row>
        <row r="82">
          <cell r="A82">
            <v>75</v>
          </cell>
          <cell r="B82" t="str">
            <v>75</v>
          </cell>
          <cell r="C82" t="str">
            <v>САПАРУЛЫ Алдияр</v>
          </cell>
          <cell r="D82">
            <v>37622</v>
          </cell>
          <cell r="E82" t="str">
            <v>II</v>
          </cell>
          <cell r="F82" t="str">
            <v>СКО</v>
          </cell>
          <cell r="G82">
            <v>0</v>
          </cell>
          <cell r="H82">
            <v>0</v>
          </cell>
          <cell r="I82" t="str">
            <v>СКО</v>
          </cell>
          <cell r="J82" t="str">
            <v>САПАРУЛЫ</v>
          </cell>
          <cell r="K82" t="str">
            <v>А</v>
          </cell>
          <cell r="L82" t="str">
            <v>САПАРУЛЫ А.</v>
          </cell>
        </row>
        <row r="83">
          <cell r="A83">
            <v>76</v>
          </cell>
          <cell r="B83" t="str">
            <v>76</v>
          </cell>
          <cell r="C83" t="str">
            <v>САТЫБАЛДИЕВ Ерасыл</v>
          </cell>
          <cell r="D83">
            <v>37622</v>
          </cell>
          <cell r="E83" t="str">
            <v>I</v>
          </cell>
          <cell r="F83" t="str">
            <v>Алма-Атинская обл.</v>
          </cell>
          <cell r="G83">
            <v>0</v>
          </cell>
          <cell r="H83">
            <v>0</v>
          </cell>
          <cell r="I83" t="str">
            <v>Алма-Атинская обл.</v>
          </cell>
          <cell r="J83" t="str">
            <v>САТЫБАЛДИЕВ</v>
          </cell>
          <cell r="K83" t="str">
            <v>Е</v>
          </cell>
          <cell r="L83" t="str">
            <v>САТЫБАЛДИЕВ Е.</v>
          </cell>
        </row>
        <row r="84">
          <cell r="A84">
            <v>77</v>
          </cell>
          <cell r="B84" t="str">
            <v>77</v>
          </cell>
          <cell r="C84" t="str">
            <v>СЕМЕНОВ Михаил</v>
          </cell>
          <cell r="D84">
            <v>38633</v>
          </cell>
          <cell r="E84" t="str">
            <v>II</v>
          </cell>
          <cell r="F84" t="str">
            <v>ВКО</v>
          </cell>
          <cell r="G84">
            <v>0</v>
          </cell>
          <cell r="H84">
            <v>0</v>
          </cell>
          <cell r="I84" t="str">
            <v>ВКО</v>
          </cell>
          <cell r="J84" t="str">
            <v>СЕМЕНОВ</v>
          </cell>
          <cell r="K84" t="str">
            <v>М</v>
          </cell>
          <cell r="L84" t="str">
            <v>СЕМЕНОВ М.</v>
          </cell>
        </row>
        <row r="85">
          <cell r="A85">
            <v>78</v>
          </cell>
          <cell r="B85" t="str">
            <v>78</v>
          </cell>
          <cell r="C85" t="str">
            <v>СЕНТЮЖАНОВ Максим</v>
          </cell>
          <cell r="D85">
            <v>37257</v>
          </cell>
          <cell r="E85" t="str">
            <v>II</v>
          </cell>
          <cell r="F85" t="str">
            <v>СКО</v>
          </cell>
          <cell r="G85">
            <v>0</v>
          </cell>
          <cell r="H85">
            <v>0</v>
          </cell>
          <cell r="I85" t="str">
            <v>СКО</v>
          </cell>
          <cell r="J85" t="str">
            <v>СЕНТЮЖАНОВ</v>
          </cell>
          <cell r="K85" t="str">
            <v>М</v>
          </cell>
          <cell r="L85" t="str">
            <v>СЕНТЮЖАНОВ М.</v>
          </cell>
        </row>
        <row r="86">
          <cell r="A86">
            <v>79</v>
          </cell>
          <cell r="B86" t="str">
            <v>79</v>
          </cell>
          <cell r="C86" t="str">
            <v>СОШНИКОВ Вячеслав</v>
          </cell>
          <cell r="D86">
            <v>37961</v>
          </cell>
          <cell r="E86" t="str">
            <v>КМС</v>
          </cell>
          <cell r="F86" t="str">
            <v>ВКО</v>
          </cell>
          <cell r="G86">
            <v>0</v>
          </cell>
          <cell r="H86">
            <v>0</v>
          </cell>
          <cell r="I86" t="str">
            <v>ВКО</v>
          </cell>
          <cell r="J86" t="str">
            <v>СОШНИКОВ</v>
          </cell>
          <cell r="K86" t="str">
            <v>В</v>
          </cell>
          <cell r="L86" t="str">
            <v>СОШНИКОВ В.</v>
          </cell>
        </row>
        <row r="87">
          <cell r="A87">
            <v>80</v>
          </cell>
          <cell r="B87" t="str">
            <v>80</v>
          </cell>
          <cell r="C87" t="str">
            <v>ТАГАБЕК Зангар</v>
          </cell>
          <cell r="D87">
            <v>38805</v>
          </cell>
          <cell r="E87" t="str">
            <v>КМС</v>
          </cell>
          <cell r="F87" t="str">
            <v>г. Шымкент</v>
          </cell>
          <cell r="G87">
            <v>0</v>
          </cell>
          <cell r="H87">
            <v>0</v>
          </cell>
          <cell r="I87" t="str">
            <v>г. Шымкент</v>
          </cell>
          <cell r="J87" t="str">
            <v>ТАГАБЕК</v>
          </cell>
          <cell r="K87" t="str">
            <v>З</v>
          </cell>
          <cell r="L87" t="str">
            <v>ТАГАБЕК З.</v>
          </cell>
        </row>
        <row r="88">
          <cell r="A88">
            <v>81</v>
          </cell>
          <cell r="B88" t="str">
            <v>81</v>
          </cell>
          <cell r="C88" t="str">
            <v>ТОЛСУБАЕВ Мейржан</v>
          </cell>
          <cell r="D88">
            <v>38353</v>
          </cell>
          <cell r="E88" t="str">
            <v>I</v>
          </cell>
          <cell r="F88" t="str">
            <v>Алма-Атинская обл.</v>
          </cell>
          <cell r="G88">
            <v>0</v>
          </cell>
          <cell r="H88">
            <v>0</v>
          </cell>
          <cell r="I88" t="str">
            <v>Алма-Атинская обл.</v>
          </cell>
          <cell r="J88" t="str">
            <v>ТОЛСУБАЕВ</v>
          </cell>
          <cell r="K88" t="str">
            <v>М</v>
          </cell>
          <cell r="L88" t="str">
            <v>ТОЛСУБАЕВ М.</v>
          </cell>
        </row>
        <row r="89">
          <cell r="A89">
            <v>82</v>
          </cell>
          <cell r="B89" t="str">
            <v>82</v>
          </cell>
          <cell r="C89" t="str">
            <v>ТУРАЛ Ануар</v>
          </cell>
          <cell r="D89">
            <v>39062</v>
          </cell>
          <cell r="E89" t="str">
            <v>II</v>
          </cell>
          <cell r="F89" t="str">
            <v>Актюбинск. обл.</v>
          </cell>
          <cell r="G89">
            <v>0</v>
          </cell>
          <cell r="H89">
            <v>0</v>
          </cell>
          <cell r="I89" t="str">
            <v>Актюбинск. обл.</v>
          </cell>
          <cell r="J89" t="str">
            <v>ТУРАЛ</v>
          </cell>
          <cell r="K89" t="str">
            <v>А</v>
          </cell>
          <cell r="L89" t="str">
            <v>ТУРАЛ А.</v>
          </cell>
        </row>
        <row r="90">
          <cell r="A90">
            <v>83</v>
          </cell>
          <cell r="B90" t="str">
            <v>83</v>
          </cell>
          <cell r="C90" t="str">
            <v>ТУРЕЖАНОВ Темирлан</v>
          </cell>
          <cell r="D90">
            <v>37045</v>
          </cell>
          <cell r="E90" t="str">
            <v>I</v>
          </cell>
          <cell r="F90" t="str">
            <v>Костанай. обл</v>
          </cell>
          <cell r="G90">
            <v>0</v>
          </cell>
          <cell r="H90">
            <v>0</v>
          </cell>
          <cell r="I90" t="str">
            <v>Костанай. обл</v>
          </cell>
          <cell r="J90" t="str">
            <v>ТУРЕЖАНОВ</v>
          </cell>
          <cell r="K90" t="str">
            <v>Т</v>
          </cell>
          <cell r="L90" t="str">
            <v>ТУРЕЖАНОВ Т.</v>
          </cell>
        </row>
        <row r="91">
          <cell r="A91">
            <v>84</v>
          </cell>
          <cell r="B91" t="str">
            <v>84</v>
          </cell>
          <cell r="C91" t="str">
            <v>ХАЛИЛОВ Радион</v>
          </cell>
          <cell r="D91">
            <v>37257</v>
          </cell>
          <cell r="E91" t="str">
            <v>II</v>
          </cell>
          <cell r="F91" t="str">
            <v>г. Астана</v>
          </cell>
          <cell r="G91">
            <v>0</v>
          </cell>
          <cell r="H91">
            <v>0</v>
          </cell>
          <cell r="I91" t="str">
            <v>г. Астана</v>
          </cell>
          <cell r="J91" t="str">
            <v>ХАЛИЛОВ</v>
          </cell>
          <cell r="K91" t="str">
            <v>Р</v>
          </cell>
          <cell r="L91" t="str">
            <v>ХАЛИЛОВ Р.</v>
          </cell>
        </row>
        <row r="92">
          <cell r="A92">
            <v>85</v>
          </cell>
          <cell r="B92" t="str">
            <v>85</v>
          </cell>
          <cell r="C92" t="str">
            <v>ШАПИХ Аманат</v>
          </cell>
          <cell r="D92">
            <v>37622</v>
          </cell>
          <cell r="E92" t="str">
            <v>I</v>
          </cell>
          <cell r="F92" t="str">
            <v>Атырауская обл.</v>
          </cell>
          <cell r="G92">
            <v>0</v>
          </cell>
          <cell r="H92">
            <v>0</v>
          </cell>
          <cell r="I92" t="str">
            <v>Атырауская обл.</v>
          </cell>
          <cell r="J92" t="str">
            <v>ШАПИХ</v>
          </cell>
          <cell r="K92" t="str">
            <v>А</v>
          </cell>
          <cell r="L92" t="str">
            <v>ШАПИХ А.</v>
          </cell>
        </row>
        <row r="93">
          <cell r="A93">
            <v>86</v>
          </cell>
          <cell r="B93" t="str">
            <v>86</v>
          </cell>
          <cell r="C93" t="str">
            <v>ШАРИПХАН Табигат</v>
          </cell>
          <cell r="D93">
            <v>40179</v>
          </cell>
          <cell r="E93" t="str">
            <v>б.р.</v>
          </cell>
          <cell r="F93" t="str">
            <v>Алма-Атинская обл.</v>
          </cell>
          <cell r="G93">
            <v>0</v>
          </cell>
          <cell r="H93">
            <v>0</v>
          </cell>
          <cell r="I93" t="str">
            <v>Алма-Атинская обл.</v>
          </cell>
          <cell r="J93" t="str">
            <v>ШАРИПХАН</v>
          </cell>
          <cell r="K93" t="str">
            <v>Т</v>
          </cell>
          <cell r="L93" t="str">
            <v>ШАРИПХАН Т.</v>
          </cell>
        </row>
        <row r="94">
          <cell r="A94">
            <v>87</v>
          </cell>
          <cell r="B94" t="str">
            <v>87</v>
          </cell>
          <cell r="C94" t="str">
            <v>ОРИНГАЛИУЛЫ Сагынган</v>
          </cell>
          <cell r="D94">
            <v>36924</v>
          </cell>
          <cell r="E94" t="str">
            <v>I</v>
          </cell>
          <cell r="F94" t="str">
            <v>Актюбинск. обл.</v>
          </cell>
          <cell r="G94">
            <v>0</v>
          </cell>
          <cell r="H94">
            <v>0</v>
          </cell>
          <cell r="I94" t="str">
            <v>Актюбинск. обл.</v>
          </cell>
          <cell r="J94" t="str">
            <v>ОРИНГАЛИУЛЫ</v>
          </cell>
          <cell r="K94" t="str">
            <v>С</v>
          </cell>
          <cell r="L94" t="str">
            <v>ОРИНГАЛИУЛЫ С.</v>
          </cell>
        </row>
        <row r="95">
          <cell r="A95">
            <v>88</v>
          </cell>
          <cell r="B95" t="str">
            <v>88</v>
          </cell>
          <cell r="C95" t="str">
            <v>ЖУМАШЕВ Нурсултан</v>
          </cell>
          <cell r="D95">
            <v>39532</v>
          </cell>
          <cell r="E95" t="str">
            <v>I</v>
          </cell>
          <cell r="F95" t="str">
            <v>Актюбинск. обл.</v>
          </cell>
          <cell r="G95">
            <v>0</v>
          </cell>
          <cell r="H95">
            <v>0</v>
          </cell>
          <cell r="I95" t="str">
            <v>Актюбинск. обл.</v>
          </cell>
          <cell r="J95" t="str">
            <v>ЖУМАШЕВ</v>
          </cell>
          <cell r="K95" t="str">
            <v>Н</v>
          </cell>
          <cell r="L95" t="str">
            <v>ЖУМАШЕВ Н.</v>
          </cell>
        </row>
        <row r="96">
          <cell r="A96">
            <v>89</v>
          </cell>
          <cell r="B96" t="str">
            <v>89</v>
          </cell>
          <cell r="C96" t="str">
            <v>ЖОЛДЫБАЙ Нурбахыт</v>
          </cell>
          <cell r="D96">
            <v>37695</v>
          </cell>
          <cell r="E96" t="str">
            <v>II</v>
          </cell>
          <cell r="F96" t="str">
            <v>Туркестан обл.</v>
          </cell>
          <cell r="G96">
            <v>0</v>
          </cell>
          <cell r="H96">
            <v>0</v>
          </cell>
          <cell r="I96" t="str">
            <v>Туркестан обл.</v>
          </cell>
          <cell r="J96" t="str">
            <v>ЖОЛДЫБАЙ</v>
          </cell>
          <cell r="K96" t="str">
            <v>Н</v>
          </cell>
          <cell r="L96" t="str">
            <v>ЖОЛДЫБАЙ Н.</v>
          </cell>
        </row>
        <row r="97">
          <cell r="A97">
            <v>90</v>
          </cell>
          <cell r="B97" t="str">
            <v>90</v>
          </cell>
          <cell r="C97" t="str">
            <v>МУХАТ Нурасыл</v>
          </cell>
          <cell r="D97">
            <v>39156</v>
          </cell>
          <cell r="E97" t="str">
            <v>б.р.</v>
          </cell>
          <cell r="F97" t="str">
            <v>Жамбылская обл.</v>
          </cell>
          <cell r="G97">
            <v>0</v>
          </cell>
          <cell r="H97">
            <v>0</v>
          </cell>
          <cell r="I97" t="str">
            <v>Жамбылская обл.</v>
          </cell>
          <cell r="J97" t="str">
            <v>МУХАТ</v>
          </cell>
          <cell r="K97" t="str">
            <v>Н</v>
          </cell>
          <cell r="L97" t="str">
            <v>МУХАТ Н.</v>
          </cell>
        </row>
        <row r="98">
          <cell r="A98">
            <v>91</v>
          </cell>
          <cell r="B98" t="str">
            <v>91</v>
          </cell>
          <cell r="C98" t="e">
            <v>#VALUE!</v>
          </cell>
          <cell r="D98" t="e">
            <v>#VALUE!</v>
          </cell>
          <cell r="E98" t="e">
            <v>#VALUE!</v>
          </cell>
          <cell r="F98" t="e">
            <v>#VALUE!</v>
          </cell>
          <cell r="G98">
            <v>0</v>
          </cell>
          <cell r="H98">
            <v>0</v>
          </cell>
          <cell r="I98" t="e">
            <v>#VALUE!</v>
          </cell>
          <cell r="J98" t="e">
            <v>#VALUE!</v>
          </cell>
          <cell r="K98" t="e">
            <v>#VALUE!</v>
          </cell>
          <cell r="L98" t="e">
            <v>#VALUE!</v>
          </cell>
        </row>
        <row r="99">
          <cell r="A99">
            <v>92</v>
          </cell>
          <cell r="B99" t="str">
            <v>92</v>
          </cell>
          <cell r="C99" t="e">
            <v>#VALUE!</v>
          </cell>
          <cell r="D99" t="e">
            <v>#VALUE!</v>
          </cell>
          <cell r="E99" t="e">
            <v>#VALUE!</v>
          </cell>
          <cell r="F99" t="e">
            <v>#VALUE!</v>
          </cell>
          <cell r="G99">
            <v>0</v>
          </cell>
          <cell r="H99">
            <v>0</v>
          </cell>
          <cell r="I99" t="e">
            <v>#VALUE!</v>
          </cell>
          <cell r="J99" t="e">
            <v>#VALUE!</v>
          </cell>
          <cell r="K99" t="e">
            <v>#VALUE!</v>
          </cell>
          <cell r="L99" t="e">
            <v>#VALUE!</v>
          </cell>
        </row>
        <row r="100">
          <cell r="A100">
            <v>93</v>
          </cell>
          <cell r="B100" t="str">
            <v>93</v>
          </cell>
          <cell r="C100" t="e">
            <v>#VALUE!</v>
          </cell>
          <cell r="D100" t="e">
            <v>#VALUE!</v>
          </cell>
          <cell r="E100" t="e">
            <v>#VALUE!</v>
          </cell>
          <cell r="F100" t="e">
            <v>#VALUE!</v>
          </cell>
          <cell r="G100">
            <v>0</v>
          </cell>
          <cell r="H100">
            <v>0</v>
          </cell>
          <cell r="I100" t="e">
            <v>#VALUE!</v>
          </cell>
          <cell r="J100" t="e">
            <v>#VALUE!</v>
          </cell>
          <cell r="K100" t="e">
            <v>#VALUE!</v>
          </cell>
          <cell r="L100" t="e">
            <v>#VALUE!</v>
          </cell>
        </row>
        <row r="101">
          <cell r="A101">
            <v>94</v>
          </cell>
          <cell r="B101" t="str">
            <v>94</v>
          </cell>
          <cell r="C101" t="e">
            <v>#VALUE!</v>
          </cell>
          <cell r="D101" t="e">
            <v>#VALUE!</v>
          </cell>
          <cell r="E101" t="e">
            <v>#VALUE!</v>
          </cell>
          <cell r="F101" t="e">
            <v>#VALUE!</v>
          </cell>
          <cell r="G101">
            <v>0</v>
          </cell>
          <cell r="H101">
            <v>0</v>
          </cell>
          <cell r="I101" t="e">
            <v>#VALUE!</v>
          </cell>
          <cell r="J101" t="e">
            <v>#VALUE!</v>
          </cell>
          <cell r="K101" t="e">
            <v>#VALUE!</v>
          </cell>
          <cell r="L101" t="e">
            <v>#VALUE!</v>
          </cell>
        </row>
        <row r="102">
          <cell r="A102">
            <v>95</v>
          </cell>
          <cell r="B102" t="str">
            <v>95</v>
          </cell>
          <cell r="C102" t="e">
            <v>#VALUE!</v>
          </cell>
          <cell r="D102" t="e">
            <v>#VALUE!</v>
          </cell>
          <cell r="E102" t="e">
            <v>#VALUE!</v>
          </cell>
          <cell r="F102" t="e">
            <v>#VALUE!</v>
          </cell>
          <cell r="G102">
            <v>0</v>
          </cell>
          <cell r="H102">
            <v>0</v>
          </cell>
          <cell r="I102" t="e">
            <v>#VALUE!</v>
          </cell>
          <cell r="J102" t="e">
            <v>#VALUE!</v>
          </cell>
          <cell r="K102" t="e">
            <v>#VALUE!</v>
          </cell>
          <cell r="L102" t="e">
            <v>#VALUE!</v>
          </cell>
        </row>
        <row r="103">
          <cell r="A103">
            <v>96</v>
          </cell>
          <cell r="B103" t="str">
            <v>96</v>
          </cell>
          <cell r="C103" t="e">
            <v>#VALUE!</v>
          </cell>
          <cell r="D103" t="e">
            <v>#VALUE!</v>
          </cell>
          <cell r="E103" t="e">
            <v>#VALUE!</v>
          </cell>
          <cell r="F103" t="e">
            <v>#VALUE!</v>
          </cell>
          <cell r="G103">
            <v>0</v>
          </cell>
          <cell r="H103">
            <v>0</v>
          </cell>
          <cell r="I103" t="e">
            <v>#VALUE!</v>
          </cell>
          <cell r="J103" t="e">
            <v>#VALUE!</v>
          </cell>
          <cell r="K103" t="e">
            <v>#VALUE!</v>
          </cell>
          <cell r="L103" t="e">
            <v>#VALUE!</v>
          </cell>
        </row>
        <row r="104">
          <cell r="A104">
            <v>97</v>
          </cell>
          <cell r="B104" t="str">
            <v>97</v>
          </cell>
          <cell r="C104" t="e">
            <v>#VALUE!</v>
          </cell>
          <cell r="D104" t="e">
            <v>#VALUE!</v>
          </cell>
          <cell r="E104" t="e">
            <v>#VALUE!</v>
          </cell>
          <cell r="F104" t="e">
            <v>#VALUE!</v>
          </cell>
          <cell r="G104">
            <v>0</v>
          </cell>
          <cell r="H104">
            <v>0</v>
          </cell>
          <cell r="I104" t="e">
            <v>#VALUE!</v>
          </cell>
          <cell r="J104" t="e">
            <v>#VALUE!</v>
          </cell>
          <cell r="K104" t="e">
            <v>#VALUE!</v>
          </cell>
          <cell r="L104" t="e">
            <v>#VALUE!</v>
          </cell>
        </row>
        <row r="105">
          <cell r="A105">
            <v>98</v>
          </cell>
          <cell r="B105" t="str">
            <v>98</v>
          </cell>
          <cell r="C105" t="e">
            <v>#VALUE!</v>
          </cell>
          <cell r="D105" t="e">
            <v>#VALUE!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</v>
          </cell>
          <cell r="I105" t="e">
            <v>#VALUE!</v>
          </cell>
          <cell r="J105" t="e">
            <v>#VALUE!</v>
          </cell>
          <cell r="K105" t="e">
            <v>#VALUE!</v>
          </cell>
          <cell r="L105" t="e">
            <v>#VALUE!</v>
          </cell>
        </row>
        <row r="106">
          <cell r="A106">
            <v>99</v>
          </cell>
          <cell r="B106" t="str">
            <v>99</v>
          </cell>
          <cell r="C106" t="e">
            <v>#VALUE!</v>
          </cell>
          <cell r="D106" t="e">
            <v>#VALUE!</v>
          </cell>
          <cell r="E106" t="e">
            <v>#VALUE!</v>
          </cell>
          <cell r="F106" t="e">
            <v>#VALUE!</v>
          </cell>
          <cell r="G106">
            <v>0</v>
          </cell>
          <cell r="H106">
            <v>0</v>
          </cell>
          <cell r="I106" t="e">
            <v>#VALUE!</v>
          </cell>
          <cell r="J106" t="e">
            <v>#VALUE!</v>
          </cell>
          <cell r="K106" t="e">
            <v>#VALUE!</v>
          </cell>
          <cell r="L106" t="e">
            <v>#VALUE!</v>
          </cell>
        </row>
        <row r="107">
          <cell r="A107">
            <v>100</v>
          </cell>
          <cell r="B107" t="str">
            <v>100</v>
          </cell>
          <cell r="C107" t="e">
            <v>#VALUE!</v>
          </cell>
          <cell r="D107" t="e">
            <v>#VALUE!</v>
          </cell>
          <cell r="E107" t="e">
            <v>#VALUE!</v>
          </cell>
          <cell r="F107" t="e">
            <v>#VALUE!</v>
          </cell>
          <cell r="G107">
            <v>0</v>
          </cell>
          <cell r="H107">
            <v>0</v>
          </cell>
          <cell r="I107" t="e">
            <v>#VALUE!</v>
          </cell>
          <cell r="J107" t="e">
            <v>#VALUE!</v>
          </cell>
          <cell r="K107" t="e">
            <v>#VALUE!</v>
          </cell>
          <cell r="L107" t="e">
            <v>#VALUE!</v>
          </cell>
        </row>
        <row r="108">
          <cell r="A108">
            <v>101</v>
          </cell>
          <cell r="B108" t="str">
            <v>101</v>
          </cell>
          <cell r="C108" t="e">
            <v>#VALUE!</v>
          </cell>
          <cell r="D108" t="e">
            <v>#VALUE!</v>
          </cell>
          <cell r="E108" t="e">
            <v>#VALUE!</v>
          </cell>
          <cell r="F108" t="e">
            <v>#VALUE!</v>
          </cell>
          <cell r="G108">
            <v>0</v>
          </cell>
          <cell r="H108">
            <v>0</v>
          </cell>
          <cell r="I108" t="e">
            <v>#VALUE!</v>
          </cell>
          <cell r="J108" t="e">
            <v>#VALUE!</v>
          </cell>
          <cell r="K108" t="e">
            <v>#VALUE!</v>
          </cell>
          <cell r="L108" t="e">
            <v>#VALUE!</v>
          </cell>
        </row>
        <row r="109">
          <cell r="A109">
            <v>102</v>
          </cell>
          <cell r="B109" t="str">
            <v>102</v>
          </cell>
          <cell r="C109" t="e">
            <v>#VALUE!</v>
          </cell>
          <cell r="D109" t="e">
            <v>#VALUE!</v>
          </cell>
          <cell r="E109" t="e">
            <v>#VALUE!</v>
          </cell>
          <cell r="F109" t="e">
            <v>#VALUE!</v>
          </cell>
          <cell r="G109">
            <v>0</v>
          </cell>
          <cell r="H109">
            <v>0</v>
          </cell>
          <cell r="I109" t="e">
            <v>#VALUE!</v>
          </cell>
          <cell r="J109" t="e">
            <v>#VALUE!</v>
          </cell>
          <cell r="K109" t="e">
            <v>#VALUE!</v>
          </cell>
          <cell r="L109" t="e">
            <v>#VALUE!</v>
          </cell>
        </row>
        <row r="110">
          <cell r="A110">
            <v>103</v>
          </cell>
          <cell r="B110" t="str">
            <v>103</v>
          </cell>
          <cell r="C110" t="e">
            <v>#VALUE!</v>
          </cell>
          <cell r="D110" t="e">
            <v>#VALUE!</v>
          </cell>
          <cell r="E110" t="e">
            <v>#VALUE!</v>
          </cell>
          <cell r="F110" t="e">
            <v>#VALUE!</v>
          </cell>
          <cell r="G110">
            <v>0</v>
          </cell>
          <cell r="H110">
            <v>0</v>
          </cell>
          <cell r="I110" t="e">
            <v>#VALUE!</v>
          </cell>
          <cell r="J110" t="e">
            <v>#VALUE!</v>
          </cell>
          <cell r="K110" t="e">
            <v>#VALUE!</v>
          </cell>
          <cell r="L110" t="e">
            <v>#VALUE!</v>
          </cell>
        </row>
        <row r="111">
          <cell r="A111">
            <v>104</v>
          </cell>
          <cell r="B111" t="str">
            <v>104</v>
          </cell>
          <cell r="C111" t="e">
            <v>#VALUE!</v>
          </cell>
          <cell r="D111" t="e">
            <v>#VALUE!</v>
          </cell>
          <cell r="E111" t="e">
            <v>#VALUE!</v>
          </cell>
          <cell r="F111" t="e">
            <v>#VALUE!</v>
          </cell>
          <cell r="G111">
            <v>0</v>
          </cell>
          <cell r="H111">
            <v>0</v>
          </cell>
          <cell r="I111" t="e">
            <v>#VALUE!</v>
          </cell>
          <cell r="J111" t="e">
            <v>#VALUE!</v>
          </cell>
          <cell r="K111" t="e">
            <v>#VALUE!</v>
          </cell>
          <cell r="L111" t="e">
            <v>#VALUE!</v>
          </cell>
        </row>
        <row r="112">
          <cell r="A112">
            <v>105</v>
          </cell>
          <cell r="B112" t="str">
            <v>105</v>
          </cell>
          <cell r="C112" t="e">
            <v>#VALUE!</v>
          </cell>
          <cell r="D112" t="e">
            <v>#VALUE!</v>
          </cell>
          <cell r="E112" t="e">
            <v>#VALUE!</v>
          </cell>
          <cell r="F112" t="e">
            <v>#VALUE!</v>
          </cell>
          <cell r="G112">
            <v>0</v>
          </cell>
          <cell r="H112">
            <v>0</v>
          </cell>
          <cell r="I112" t="e">
            <v>#VALUE!</v>
          </cell>
          <cell r="J112" t="e">
            <v>#VALUE!</v>
          </cell>
          <cell r="K112" t="e">
            <v>#VALUE!</v>
          </cell>
          <cell r="L112" t="e">
            <v>#VALUE!</v>
          </cell>
        </row>
        <row r="113">
          <cell r="A113">
            <v>106</v>
          </cell>
          <cell r="B113" t="str">
            <v>106</v>
          </cell>
          <cell r="C113" t="e">
            <v>#VALUE!</v>
          </cell>
          <cell r="D113" t="e">
            <v>#VALUE!</v>
          </cell>
          <cell r="E113" t="e">
            <v>#VALUE!</v>
          </cell>
          <cell r="F113" t="e">
            <v>#VALUE!</v>
          </cell>
          <cell r="G113">
            <v>0</v>
          </cell>
          <cell r="H113">
            <v>0</v>
          </cell>
          <cell r="I113" t="e">
            <v>#VALUE!</v>
          </cell>
          <cell r="J113" t="e">
            <v>#VALUE!</v>
          </cell>
          <cell r="K113" t="e">
            <v>#VALUE!</v>
          </cell>
          <cell r="L113" t="e">
            <v>#VALUE!</v>
          </cell>
        </row>
        <row r="114">
          <cell r="A114">
            <v>107</v>
          </cell>
          <cell r="B114" t="str">
            <v>107</v>
          </cell>
          <cell r="C114" t="e">
            <v>#VALUE!</v>
          </cell>
          <cell r="D114" t="e">
            <v>#VALUE!</v>
          </cell>
          <cell r="E114" t="e">
            <v>#VALUE!</v>
          </cell>
          <cell r="F114" t="e">
            <v>#VALUE!</v>
          </cell>
          <cell r="G114">
            <v>0</v>
          </cell>
          <cell r="H114">
            <v>0</v>
          </cell>
          <cell r="I114" t="e">
            <v>#VALUE!</v>
          </cell>
          <cell r="J114" t="e">
            <v>#VALUE!</v>
          </cell>
          <cell r="K114" t="e">
            <v>#VALUE!</v>
          </cell>
          <cell r="L114" t="e">
            <v>#VALUE!</v>
          </cell>
        </row>
        <row r="115">
          <cell r="A115">
            <v>108</v>
          </cell>
          <cell r="B115" t="str">
            <v>108</v>
          </cell>
          <cell r="C115" t="e">
            <v>#VALUE!</v>
          </cell>
          <cell r="D115" t="e">
            <v>#VALUE!</v>
          </cell>
          <cell r="E115" t="e">
            <v>#VALUE!</v>
          </cell>
          <cell r="F115" t="e">
            <v>#VALUE!</v>
          </cell>
          <cell r="G115">
            <v>0</v>
          </cell>
          <cell r="H115">
            <v>0</v>
          </cell>
          <cell r="I115" t="e">
            <v>#VALUE!</v>
          </cell>
          <cell r="J115" t="e">
            <v>#VALUE!</v>
          </cell>
          <cell r="K115" t="e">
            <v>#VALUE!</v>
          </cell>
          <cell r="L115" t="e">
            <v>#VALUE!</v>
          </cell>
        </row>
        <row r="116">
          <cell r="A116">
            <v>109</v>
          </cell>
          <cell r="B116" t="str">
            <v>109</v>
          </cell>
          <cell r="C116" t="e">
            <v>#VALUE!</v>
          </cell>
          <cell r="D116" t="e">
            <v>#VALUE!</v>
          </cell>
          <cell r="E116" t="e">
            <v>#VALUE!</v>
          </cell>
          <cell r="F116" t="e">
            <v>#VALUE!</v>
          </cell>
          <cell r="G116">
            <v>0</v>
          </cell>
          <cell r="H116">
            <v>0</v>
          </cell>
          <cell r="I116" t="e">
            <v>#VALUE!</v>
          </cell>
          <cell r="J116" t="e">
            <v>#VALUE!</v>
          </cell>
          <cell r="K116" t="e">
            <v>#VALUE!</v>
          </cell>
          <cell r="L116" t="e">
            <v>#VALUE!</v>
          </cell>
        </row>
        <row r="117">
          <cell r="A117">
            <v>110</v>
          </cell>
          <cell r="B117" t="str">
            <v>110</v>
          </cell>
          <cell r="C117" t="e">
            <v>#VALUE!</v>
          </cell>
          <cell r="D117" t="e">
            <v>#VALUE!</v>
          </cell>
          <cell r="E117" t="e">
            <v>#VALUE!</v>
          </cell>
          <cell r="F117" t="e">
            <v>#VALUE!</v>
          </cell>
          <cell r="G117">
            <v>0</v>
          </cell>
          <cell r="H117">
            <v>0</v>
          </cell>
          <cell r="I117" t="e">
            <v>#VALUE!</v>
          </cell>
          <cell r="J117" t="e">
            <v>#VALUE!</v>
          </cell>
          <cell r="K117" t="e">
            <v>#VALUE!</v>
          </cell>
          <cell r="L117" t="e">
            <v>#VALUE!</v>
          </cell>
        </row>
        <row r="118">
          <cell r="A118">
            <v>111</v>
          </cell>
          <cell r="B118" t="str">
            <v>111</v>
          </cell>
          <cell r="C118" t="e">
            <v>#VALUE!</v>
          </cell>
          <cell r="D118" t="e">
            <v>#VALUE!</v>
          </cell>
          <cell r="E118" t="e">
            <v>#VALUE!</v>
          </cell>
          <cell r="F118" t="e">
            <v>#VALUE!</v>
          </cell>
          <cell r="G118">
            <v>0</v>
          </cell>
          <cell r="H118">
            <v>0</v>
          </cell>
          <cell r="I118" t="e">
            <v>#VALUE!</v>
          </cell>
          <cell r="J118" t="e">
            <v>#VALUE!</v>
          </cell>
          <cell r="K118" t="e">
            <v>#VALUE!</v>
          </cell>
          <cell r="L118" t="e">
            <v>#VALUE!</v>
          </cell>
        </row>
        <row r="119">
          <cell r="A119">
            <v>112</v>
          </cell>
          <cell r="B119" t="str">
            <v>112</v>
          </cell>
          <cell r="C119" t="e">
            <v>#VALUE!</v>
          </cell>
          <cell r="D119" t="e">
            <v>#VALUE!</v>
          </cell>
          <cell r="E119" t="e">
            <v>#VALUE!</v>
          </cell>
          <cell r="F119" t="e">
            <v>#VALUE!</v>
          </cell>
          <cell r="G119">
            <v>0</v>
          </cell>
          <cell r="H119">
            <v>0</v>
          </cell>
          <cell r="I119" t="e">
            <v>#VALUE!</v>
          </cell>
          <cell r="J119" t="e">
            <v>#VALUE!</v>
          </cell>
          <cell r="K119" t="e">
            <v>#VALUE!</v>
          </cell>
          <cell r="L119" t="e">
            <v>#VALUE!</v>
          </cell>
        </row>
        <row r="120">
          <cell r="A120">
            <v>113</v>
          </cell>
          <cell r="B120" t="str">
            <v>113</v>
          </cell>
          <cell r="C120" t="e">
            <v>#VALUE!</v>
          </cell>
          <cell r="D120" t="e">
            <v>#VALUE!</v>
          </cell>
          <cell r="E120" t="e">
            <v>#VALUE!</v>
          </cell>
          <cell r="F120" t="e">
            <v>#VALUE!</v>
          </cell>
          <cell r="G120">
            <v>0</v>
          </cell>
          <cell r="H120">
            <v>0</v>
          </cell>
          <cell r="I120" t="e">
            <v>#VALUE!</v>
          </cell>
          <cell r="J120" t="e">
            <v>#VALUE!</v>
          </cell>
          <cell r="K120" t="e">
            <v>#VALUE!</v>
          </cell>
          <cell r="L120" t="e">
            <v>#VALUE!</v>
          </cell>
        </row>
        <row r="121">
          <cell r="A121">
            <v>114</v>
          </cell>
          <cell r="B121" t="str">
            <v>114</v>
          </cell>
          <cell r="C121" t="e">
            <v>#VALUE!</v>
          </cell>
          <cell r="D121" t="e">
            <v>#VALUE!</v>
          </cell>
          <cell r="E121" t="e">
            <v>#VALUE!</v>
          </cell>
          <cell r="F121" t="e">
            <v>#VALUE!</v>
          </cell>
          <cell r="G121">
            <v>0</v>
          </cell>
          <cell r="H121">
            <v>0</v>
          </cell>
          <cell r="I121" t="e">
            <v>#VALUE!</v>
          </cell>
          <cell r="J121" t="e">
            <v>#VALUE!</v>
          </cell>
          <cell r="K121" t="e">
            <v>#VALUE!</v>
          </cell>
          <cell r="L121" t="e">
            <v>#VALUE!</v>
          </cell>
        </row>
        <row r="122">
          <cell r="A122">
            <v>115</v>
          </cell>
          <cell r="B122" t="str">
            <v>115</v>
          </cell>
          <cell r="C122" t="e">
            <v>#VALUE!</v>
          </cell>
          <cell r="D122" t="e">
            <v>#VALUE!</v>
          </cell>
          <cell r="E122" t="e">
            <v>#VALUE!</v>
          </cell>
          <cell r="F122" t="e">
            <v>#VALUE!</v>
          </cell>
          <cell r="G122">
            <v>0</v>
          </cell>
          <cell r="H122">
            <v>0</v>
          </cell>
          <cell r="I122" t="e">
            <v>#VALUE!</v>
          </cell>
          <cell r="J122" t="e">
            <v>#VALUE!</v>
          </cell>
          <cell r="K122" t="e">
            <v>#VALUE!</v>
          </cell>
          <cell r="L122" t="e">
            <v>#VALUE!</v>
          </cell>
        </row>
        <row r="123">
          <cell r="A123">
            <v>116</v>
          </cell>
          <cell r="B123" t="str">
            <v>116</v>
          </cell>
          <cell r="C123" t="e">
            <v>#VALUE!</v>
          </cell>
          <cell r="D123" t="e">
            <v>#VALUE!</v>
          </cell>
          <cell r="E123" t="e">
            <v>#VALUE!</v>
          </cell>
          <cell r="F123" t="e">
            <v>#VALUE!</v>
          </cell>
          <cell r="G123">
            <v>0</v>
          </cell>
          <cell r="H123">
            <v>0</v>
          </cell>
          <cell r="I123" t="e">
            <v>#VALUE!</v>
          </cell>
          <cell r="J123" t="e">
            <v>#VALUE!</v>
          </cell>
          <cell r="K123" t="e">
            <v>#VALUE!</v>
          </cell>
          <cell r="L123" t="e">
            <v>#VALUE!</v>
          </cell>
        </row>
        <row r="124">
          <cell r="A124">
            <v>117</v>
          </cell>
          <cell r="B124" t="str">
            <v>117</v>
          </cell>
          <cell r="C124" t="e">
            <v>#VALUE!</v>
          </cell>
          <cell r="D124" t="e">
            <v>#VALUE!</v>
          </cell>
          <cell r="E124" t="e">
            <v>#VALUE!</v>
          </cell>
          <cell r="F124" t="e">
            <v>#VALUE!</v>
          </cell>
          <cell r="G124">
            <v>0</v>
          </cell>
          <cell r="H124">
            <v>0</v>
          </cell>
          <cell r="I124" t="e">
            <v>#VALUE!</v>
          </cell>
          <cell r="J124" t="e">
            <v>#VALUE!</v>
          </cell>
          <cell r="K124" t="e">
            <v>#VALUE!</v>
          </cell>
          <cell r="L124" t="e">
            <v>#VALUE!</v>
          </cell>
        </row>
        <row r="125">
          <cell r="A125">
            <v>118</v>
          </cell>
          <cell r="B125" t="str">
            <v>118</v>
          </cell>
          <cell r="C125" t="e">
            <v>#VALUE!</v>
          </cell>
          <cell r="D125" t="e">
            <v>#VALUE!</v>
          </cell>
          <cell r="E125" t="e">
            <v>#VALUE!</v>
          </cell>
          <cell r="F125" t="e">
            <v>#VALUE!</v>
          </cell>
          <cell r="G125">
            <v>0</v>
          </cell>
          <cell r="H125">
            <v>0</v>
          </cell>
          <cell r="I125" t="e">
            <v>#VALUE!</v>
          </cell>
          <cell r="J125" t="e">
            <v>#VALUE!</v>
          </cell>
          <cell r="K125" t="e">
            <v>#VALUE!</v>
          </cell>
          <cell r="L125" t="e">
            <v>#VALUE!</v>
          </cell>
        </row>
        <row r="126">
          <cell r="A126">
            <v>119</v>
          </cell>
          <cell r="B126" t="str">
            <v>119</v>
          </cell>
          <cell r="C126" t="e">
            <v>#VALUE!</v>
          </cell>
          <cell r="D126" t="e">
            <v>#VALUE!</v>
          </cell>
          <cell r="E126" t="e">
            <v>#VALUE!</v>
          </cell>
          <cell r="F126" t="e">
            <v>#VALUE!</v>
          </cell>
          <cell r="G126">
            <v>0</v>
          </cell>
          <cell r="H126">
            <v>0</v>
          </cell>
          <cell r="I126" t="e">
            <v>#VALUE!</v>
          </cell>
          <cell r="J126" t="e">
            <v>#VALUE!</v>
          </cell>
          <cell r="K126" t="e">
            <v>#VALUE!</v>
          </cell>
          <cell r="L126" t="e">
            <v>#VALUE!</v>
          </cell>
        </row>
        <row r="127">
          <cell r="A127">
            <v>120</v>
          </cell>
          <cell r="B127" t="str">
            <v>120</v>
          </cell>
          <cell r="C127" t="e">
            <v>#VALUE!</v>
          </cell>
          <cell r="D127" t="e">
            <v>#VALUE!</v>
          </cell>
          <cell r="E127" t="e">
            <v>#VALUE!</v>
          </cell>
          <cell r="F127" t="e">
            <v>#VALUE!</v>
          </cell>
          <cell r="G127">
            <v>0</v>
          </cell>
          <cell r="H127">
            <v>0</v>
          </cell>
          <cell r="I127" t="e">
            <v>#VALUE!</v>
          </cell>
          <cell r="J127" t="e">
            <v>#VALUE!</v>
          </cell>
          <cell r="K127" t="e">
            <v>#VALUE!</v>
          </cell>
          <cell r="L127" t="e">
            <v>#VALUE!</v>
          </cell>
        </row>
        <row r="128">
          <cell r="A128">
            <v>121</v>
          </cell>
          <cell r="B128" t="str">
            <v>121</v>
          </cell>
          <cell r="C128" t="e">
            <v>#VALUE!</v>
          </cell>
          <cell r="D128" t="e">
            <v>#VALUE!</v>
          </cell>
          <cell r="E128" t="e">
            <v>#VALUE!</v>
          </cell>
          <cell r="F128" t="e">
            <v>#VALUE!</v>
          </cell>
          <cell r="G128">
            <v>0</v>
          </cell>
          <cell r="H128">
            <v>0</v>
          </cell>
          <cell r="I128" t="e">
            <v>#VALUE!</v>
          </cell>
          <cell r="J128" t="e">
            <v>#VALUE!</v>
          </cell>
          <cell r="K128" t="e">
            <v>#VALUE!</v>
          </cell>
          <cell r="L128" t="e">
            <v>#VALUE!</v>
          </cell>
        </row>
        <row r="129">
          <cell r="A129">
            <v>122</v>
          </cell>
          <cell r="B129" t="str">
            <v>122</v>
          </cell>
          <cell r="C129" t="e">
            <v>#VALUE!</v>
          </cell>
          <cell r="D129" t="e">
            <v>#VALUE!</v>
          </cell>
          <cell r="E129" t="e">
            <v>#VALUE!</v>
          </cell>
          <cell r="F129" t="e">
            <v>#VALUE!</v>
          </cell>
          <cell r="G129">
            <v>0</v>
          </cell>
          <cell r="H129">
            <v>0</v>
          </cell>
          <cell r="I129" t="e">
            <v>#VALUE!</v>
          </cell>
          <cell r="J129" t="e">
            <v>#VALUE!</v>
          </cell>
          <cell r="K129" t="e">
            <v>#VALUE!</v>
          </cell>
          <cell r="L129" t="e">
            <v>#VALUE!</v>
          </cell>
        </row>
        <row r="130">
          <cell r="A130">
            <v>123</v>
          </cell>
          <cell r="B130" t="str">
            <v>123</v>
          </cell>
          <cell r="C130" t="e">
            <v>#VALUE!</v>
          </cell>
          <cell r="D130" t="e">
            <v>#VALUE!</v>
          </cell>
          <cell r="E130" t="e">
            <v>#VALUE!</v>
          </cell>
          <cell r="F130" t="e">
            <v>#VALUE!</v>
          </cell>
          <cell r="G130">
            <v>0</v>
          </cell>
          <cell r="H130">
            <v>0</v>
          </cell>
          <cell r="I130" t="e">
            <v>#VALUE!</v>
          </cell>
          <cell r="J130" t="e">
            <v>#VALUE!</v>
          </cell>
          <cell r="K130" t="e">
            <v>#VALUE!</v>
          </cell>
          <cell r="L130" t="e">
            <v>#VALUE!</v>
          </cell>
        </row>
        <row r="131">
          <cell r="A131">
            <v>124</v>
          </cell>
          <cell r="B131" t="str">
            <v>124</v>
          </cell>
          <cell r="C131" t="e">
            <v>#VALUE!</v>
          </cell>
          <cell r="D131" t="e">
            <v>#VALUE!</v>
          </cell>
          <cell r="E131" t="e">
            <v>#VALUE!</v>
          </cell>
          <cell r="F131" t="e">
            <v>#VALUE!</v>
          </cell>
          <cell r="G131">
            <v>0</v>
          </cell>
          <cell r="H131">
            <v>0</v>
          </cell>
          <cell r="I131" t="e">
            <v>#VALUE!</v>
          </cell>
          <cell r="J131" t="e">
            <v>#VALUE!</v>
          </cell>
          <cell r="K131" t="e">
            <v>#VALUE!</v>
          </cell>
          <cell r="L131" t="e">
            <v>#VALUE!</v>
          </cell>
        </row>
        <row r="132">
          <cell r="A132">
            <v>125</v>
          </cell>
          <cell r="B132" t="str">
            <v>125</v>
          </cell>
          <cell r="C132" t="e">
            <v>#VALUE!</v>
          </cell>
          <cell r="D132" t="e">
            <v>#VALUE!</v>
          </cell>
          <cell r="E132" t="e">
            <v>#VALUE!</v>
          </cell>
          <cell r="F132" t="e">
            <v>#VALUE!</v>
          </cell>
          <cell r="G132">
            <v>0</v>
          </cell>
          <cell r="H132">
            <v>0</v>
          </cell>
          <cell r="I132" t="e">
            <v>#VALUE!</v>
          </cell>
          <cell r="J132" t="e">
            <v>#VALUE!</v>
          </cell>
          <cell r="K132" t="e">
            <v>#VALUE!</v>
          </cell>
          <cell r="L132" t="e">
            <v>#VALUE!</v>
          </cell>
        </row>
        <row r="133">
          <cell r="A133">
            <v>126</v>
          </cell>
          <cell r="B133" t="str">
            <v>126</v>
          </cell>
          <cell r="C133" t="e">
            <v>#VALUE!</v>
          </cell>
          <cell r="D133" t="e">
            <v>#VALUE!</v>
          </cell>
          <cell r="E133" t="e">
            <v>#VALUE!</v>
          </cell>
          <cell r="F133" t="e">
            <v>#VALUE!</v>
          </cell>
          <cell r="G133">
            <v>0</v>
          </cell>
          <cell r="H133">
            <v>0</v>
          </cell>
          <cell r="I133" t="e">
            <v>#VALUE!</v>
          </cell>
          <cell r="J133" t="e">
            <v>#VALUE!</v>
          </cell>
          <cell r="K133" t="e">
            <v>#VALUE!</v>
          </cell>
          <cell r="L133" t="e">
            <v>#VALUE!</v>
          </cell>
        </row>
        <row r="134">
          <cell r="A134">
            <v>127</v>
          </cell>
          <cell r="B134" t="str">
            <v>127</v>
          </cell>
          <cell r="C134" t="e">
            <v>#VALUE!</v>
          </cell>
          <cell r="D134" t="e">
            <v>#VALUE!</v>
          </cell>
          <cell r="E134" t="e">
            <v>#VALUE!</v>
          </cell>
          <cell r="F134" t="e">
            <v>#VALUE!</v>
          </cell>
          <cell r="G134">
            <v>0</v>
          </cell>
          <cell r="H134">
            <v>0</v>
          </cell>
          <cell r="I134" t="e">
            <v>#VALUE!</v>
          </cell>
          <cell r="J134" t="e">
            <v>#VALUE!</v>
          </cell>
          <cell r="K134" t="e">
            <v>#VALUE!</v>
          </cell>
          <cell r="L134" t="e">
            <v>#VALUE!</v>
          </cell>
        </row>
        <row r="135">
          <cell r="A135">
            <v>128</v>
          </cell>
          <cell r="B135" t="str">
            <v>128</v>
          </cell>
          <cell r="C135" t="e">
            <v>#VALUE!</v>
          </cell>
          <cell r="D135" t="e">
            <v>#VALUE!</v>
          </cell>
          <cell r="E135" t="e">
            <v>#VALUE!</v>
          </cell>
          <cell r="F135" t="e">
            <v>#VALUE!</v>
          </cell>
          <cell r="G135">
            <v>0</v>
          </cell>
          <cell r="H135">
            <v>0</v>
          </cell>
          <cell r="I135" t="e">
            <v>#VALUE!</v>
          </cell>
          <cell r="J135" t="e">
            <v>#VALUE!</v>
          </cell>
          <cell r="K135" t="e">
            <v>#VALUE!</v>
          </cell>
          <cell r="L135" t="e">
            <v>#VALUE!</v>
          </cell>
        </row>
        <row r="136">
          <cell r="A136">
            <v>129</v>
          </cell>
          <cell r="B136" t="str">
            <v>129</v>
          </cell>
          <cell r="C136" t="e">
            <v>#VALUE!</v>
          </cell>
          <cell r="D136" t="e">
            <v>#VALUE!</v>
          </cell>
          <cell r="E136" t="e">
            <v>#VALUE!</v>
          </cell>
          <cell r="F136" t="e">
            <v>#VALUE!</v>
          </cell>
          <cell r="G136">
            <v>0</v>
          </cell>
          <cell r="H136">
            <v>0</v>
          </cell>
          <cell r="I136" t="e">
            <v>#VALUE!</v>
          </cell>
          <cell r="J136" t="e">
            <v>#VALUE!</v>
          </cell>
          <cell r="K136" t="e">
            <v>#VALUE!</v>
          </cell>
          <cell r="L136" t="e">
            <v>#VALUE!</v>
          </cell>
        </row>
        <row r="137">
          <cell r="A137">
            <v>130</v>
          </cell>
          <cell r="B137" t="str">
            <v>130</v>
          </cell>
          <cell r="C137" t="e">
            <v>#VALUE!</v>
          </cell>
          <cell r="D137" t="e">
            <v>#VALUE!</v>
          </cell>
          <cell r="E137" t="e">
            <v>#VALUE!</v>
          </cell>
          <cell r="F137" t="e">
            <v>#VALUE!</v>
          </cell>
          <cell r="G137">
            <v>0</v>
          </cell>
          <cell r="H137">
            <v>0</v>
          </cell>
          <cell r="I137" t="e">
            <v>#VALUE!</v>
          </cell>
          <cell r="J137" t="e">
            <v>#VALUE!</v>
          </cell>
          <cell r="K137" t="e">
            <v>#VALUE!</v>
          </cell>
          <cell r="L137" t="e">
            <v>#VALUE!</v>
          </cell>
        </row>
        <row r="138">
          <cell r="A138">
            <v>131</v>
          </cell>
          <cell r="B138" t="str">
            <v>131</v>
          </cell>
          <cell r="C138" t="e">
            <v>#VALUE!</v>
          </cell>
          <cell r="D138" t="e">
            <v>#VALUE!</v>
          </cell>
          <cell r="E138" t="e">
            <v>#VALUE!</v>
          </cell>
          <cell r="F138" t="e">
            <v>#VALUE!</v>
          </cell>
          <cell r="G138">
            <v>0</v>
          </cell>
          <cell r="H138">
            <v>0</v>
          </cell>
          <cell r="I138" t="e">
            <v>#VALUE!</v>
          </cell>
          <cell r="J138" t="e">
            <v>#VALUE!</v>
          </cell>
          <cell r="K138" t="e">
            <v>#VALUE!</v>
          </cell>
          <cell r="L138" t="e">
            <v>#VALUE!</v>
          </cell>
        </row>
        <row r="139">
          <cell r="A139">
            <v>132</v>
          </cell>
          <cell r="B139" t="str">
            <v>132</v>
          </cell>
          <cell r="C139" t="e">
            <v>#VALUE!</v>
          </cell>
          <cell r="D139" t="e">
            <v>#VALUE!</v>
          </cell>
          <cell r="E139" t="e">
            <v>#VALUE!</v>
          </cell>
          <cell r="F139" t="e">
            <v>#VALUE!</v>
          </cell>
          <cell r="G139">
            <v>0</v>
          </cell>
          <cell r="H139">
            <v>0</v>
          </cell>
          <cell r="I139" t="e">
            <v>#VALUE!</v>
          </cell>
          <cell r="J139" t="e">
            <v>#VALUE!</v>
          </cell>
          <cell r="K139" t="e">
            <v>#VALUE!</v>
          </cell>
          <cell r="L139" t="e">
            <v>#VALUE!</v>
          </cell>
        </row>
        <row r="140">
          <cell r="A140">
            <v>133</v>
          </cell>
          <cell r="B140" t="str">
            <v>133</v>
          </cell>
          <cell r="C140" t="e">
            <v>#VALUE!</v>
          </cell>
          <cell r="D140" t="e">
            <v>#VALUE!</v>
          </cell>
          <cell r="E140" t="e">
            <v>#VALUE!</v>
          </cell>
          <cell r="F140" t="e">
            <v>#VALUE!</v>
          </cell>
          <cell r="G140">
            <v>0</v>
          </cell>
          <cell r="H140">
            <v>0</v>
          </cell>
          <cell r="I140" t="e">
            <v>#VALUE!</v>
          </cell>
          <cell r="J140" t="e">
            <v>#VALUE!</v>
          </cell>
          <cell r="K140" t="e">
            <v>#VALUE!</v>
          </cell>
          <cell r="L140" t="e">
            <v>#VALUE!</v>
          </cell>
        </row>
        <row r="141">
          <cell r="A141">
            <v>134</v>
          </cell>
          <cell r="B141" t="str">
            <v>134</v>
          </cell>
          <cell r="C141" t="e">
            <v>#VALUE!</v>
          </cell>
          <cell r="D141" t="e">
            <v>#VALUE!</v>
          </cell>
          <cell r="E141" t="e">
            <v>#VALUE!</v>
          </cell>
          <cell r="F141" t="e">
            <v>#VALUE!</v>
          </cell>
          <cell r="G141">
            <v>0</v>
          </cell>
          <cell r="H141">
            <v>0</v>
          </cell>
          <cell r="I141" t="e">
            <v>#VALUE!</v>
          </cell>
          <cell r="J141" t="e">
            <v>#VALUE!</v>
          </cell>
          <cell r="K141" t="e">
            <v>#VALUE!</v>
          </cell>
          <cell r="L141" t="e">
            <v>#VALUE!</v>
          </cell>
        </row>
        <row r="142">
          <cell r="A142">
            <v>135</v>
          </cell>
          <cell r="B142" t="str">
            <v>135</v>
          </cell>
          <cell r="C142" t="e">
            <v>#VALUE!</v>
          </cell>
          <cell r="D142" t="e">
            <v>#VALUE!</v>
          </cell>
          <cell r="E142" t="e">
            <v>#VALUE!</v>
          </cell>
          <cell r="F142" t="e">
            <v>#VALUE!</v>
          </cell>
          <cell r="G142">
            <v>0</v>
          </cell>
          <cell r="H142">
            <v>0</v>
          </cell>
          <cell r="I142" t="e">
            <v>#VALUE!</v>
          </cell>
          <cell r="J142" t="e">
            <v>#VALUE!</v>
          </cell>
          <cell r="K142" t="e">
            <v>#VALUE!</v>
          </cell>
          <cell r="L142" t="e">
            <v>#VALUE!</v>
          </cell>
        </row>
        <row r="143">
          <cell r="A143">
            <v>136</v>
          </cell>
          <cell r="B143" t="str">
            <v>136</v>
          </cell>
          <cell r="C143" t="e">
            <v>#VALUE!</v>
          </cell>
          <cell r="D143" t="e">
            <v>#VALUE!</v>
          </cell>
          <cell r="E143" t="e">
            <v>#VALUE!</v>
          </cell>
          <cell r="F143" t="e">
            <v>#VALUE!</v>
          </cell>
          <cell r="G143">
            <v>0</v>
          </cell>
          <cell r="H143">
            <v>0</v>
          </cell>
          <cell r="I143" t="e">
            <v>#VALUE!</v>
          </cell>
          <cell r="J143" t="e">
            <v>#VALUE!</v>
          </cell>
          <cell r="K143" t="e">
            <v>#VALUE!</v>
          </cell>
          <cell r="L143" t="e">
            <v>#VALUE!</v>
          </cell>
        </row>
        <row r="144">
          <cell r="A144">
            <v>137</v>
          </cell>
          <cell r="B144" t="str">
            <v>137</v>
          </cell>
          <cell r="C144" t="e">
            <v>#VALUE!</v>
          </cell>
          <cell r="D144" t="e">
            <v>#VALUE!</v>
          </cell>
          <cell r="E144" t="e">
            <v>#VALUE!</v>
          </cell>
          <cell r="F144" t="e">
            <v>#VALUE!</v>
          </cell>
          <cell r="G144">
            <v>0</v>
          </cell>
          <cell r="H144">
            <v>0</v>
          </cell>
          <cell r="I144" t="e">
            <v>#VALUE!</v>
          </cell>
          <cell r="J144" t="e">
            <v>#VALUE!</v>
          </cell>
          <cell r="K144" t="e">
            <v>#VALUE!</v>
          </cell>
          <cell r="L144" t="e">
            <v>#VALUE!</v>
          </cell>
        </row>
        <row r="145">
          <cell r="A145">
            <v>138</v>
          </cell>
          <cell r="B145" t="str">
            <v>138</v>
          </cell>
          <cell r="C145" t="e">
            <v>#VALUE!</v>
          </cell>
          <cell r="D145" t="e">
            <v>#VALUE!</v>
          </cell>
          <cell r="E145" t="e">
            <v>#VALUE!</v>
          </cell>
          <cell r="F145" t="e">
            <v>#VALUE!</v>
          </cell>
          <cell r="G145">
            <v>0</v>
          </cell>
          <cell r="H145">
            <v>0</v>
          </cell>
          <cell r="I145" t="e">
            <v>#VALUE!</v>
          </cell>
          <cell r="J145" t="e">
            <v>#VALUE!</v>
          </cell>
          <cell r="K145" t="e">
            <v>#VALUE!</v>
          </cell>
          <cell r="L145" t="e">
            <v>#VALUE!</v>
          </cell>
        </row>
        <row r="146">
          <cell r="A146">
            <v>139</v>
          </cell>
          <cell r="B146" t="str">
            <v>139</v>
          </cell>
          <cell r="C146" t="e">
            <v>#VALUE!</v>
          </cell>
          <cell r="D146" t="e">
            <v>#VALUE!</v>
          </cell>
          <cell r="E146" t="e">
            <v>#VALUE!</v>
          </cell>
          <cell r="F146" t="e">
            <v>#VALUE!</v>
          </cell>
          <cell r="G146">
            <v>0</v>
          </cell>
          <cell r="H146">
            <v>0</v>
          </cell>
          <cell r="I146" t="e">
            <v>#VALUE!</v>
          </cell>
          <cell r="J146" t="e">
            <v>#VALUE!</v>
          </cell>
          <cell r="K146" t="e">
            <v>#VALUE!</v>
          </cell>
          <cell r="L146" t="e">
            <v>#VALUE!</v>
          </cell>
        </row>
        <row r="147">
          <cell r="A147">
            <v>140</v>
          </cell>
          <cell r="B147" t="str">
            <v>140</v>
          </cell>
          <cell r="C147" t="e">
            <v>#VALUE!</v>
          </cell>
          <cell r="D147" t="e">
            <v>#VALUE!</v>
          </cell>
          <cell r="E147" t="e">
            <v>#VALUE!</v>
          </cell>
          <cell r="F147" t="e">
            <v>#VALUE!</v>
          </cell>
          <cell r="G147">
            <v>0</v>
          </cell>
          <cell r="H147">
            <v>0</v>
          </cell>
          <cell r="I147" t="e">
            <v>#VALUE!</v>
          </cell>
          <cell r="J147" t="e">
            <v>#VALUE!</v>
          </cell>
          <cell r="K147" t="e">
            <v>#VALUE!</v>
          </cell>
          <cell r="L147" t="e">
            <v>#VALUE!</v>
          </cell>
        </row>
        <row r="148">
          <cell r="A148">
            <v>141</v>
          </cell>
          <cell r="B148" t="str">
            <v>141</v>
          </cell>
          <cell r="C148" t="e">
            <v>#VALUE!</v>
          </cell>
          <cell r="D148" t="e">
            <v>#VALUE!</v>
          </cell>
          <cell r="E148" t="e">
            <v>#VALUE!</v>
          </cell>
          <cell r="F148" t="e">
            <v>#VALUE!</v>
          </cell>
          <cell r="G148">
            <v>0</v>
          </cell>
          <cell r="H148">
            <v>0</v>
          </cell>
          <cell r="I148" t="e">
            <v>#VALUE!</v>
          </cell>
          <cell r="J148" t="e">
            <v>#VALUE!</v>
          </cell>
          <cell r="K148" t="e">
            <v>#VALUE!</v>
          </cell>
          <cell r="L148" t="e">
            <v>#VALUE!</v>
          </cell>
        </row>
        <row r="149">
          <cell r="A149">
            <v>142</v>
          </cell>
          <cell r="B149" t="str">
            <v>142</v>
          </cell>
          <cell r="C149" t="e">
            <v>#VALUE!</v>
          </cell>
          <cell r="D149" t="e">
            <v>#VALUE!</v>
          </cell>
          <cell r="E149" t="e">
            <v>#VALUE!</v>
          </cell>
          <cell r="F149" t="e">
            <v>#VALUE!</v>
          </cell>
          <cell r="G149">
            <v>0</v>
          </cell>
          <cell r="H149">
            <v>0</v>
          </cell>
          <cell r="I149" t="e">
            <v>#VALUE!</v>
          </cell>
          <cell r="J149" t="e">
            <v>#VALUE!</v>
          </cell>
          <cell r="K149" t="e">
            <v>#VALUE!</v>
          </cell>
          <cell r="L149" t="e">
            <v>#VALUE!</v>
          </cell>
        </row>
        <row r="150">
          <cell r="A150">
            <v>143</v>
          </cell>
          <cell r="B150" t="str">
            <v>143</v>
          </cell>
          <cell r="C150" t="e">
            <v>#VALUE!</v>
          </cell>
          <cell r="D150" t="e">
            <v>#VALUE!</v>
          </cell>
          <cell r="E150" t="e">
            <v>#VALUE!</v>
          </cell>
          <cell r="F150" t="e">
            <v>#VALUE!</v>
          </cell>
          <cell r="G150">
            <v>0</v>
          </cell>
          <cell r="H150">
            <v>0</v>
          </cell>
          <cell r="I150" t="e">
            <v>#VALUE!</v>
          </cell>
          <cell r="J150" t="e">
            <v>#VALUE!</v>
          </cell>
          <cell r="K150" t="e">
            <v>#VALUE!</v>
          </cell>
          <cell r="L150" t="e">
            <v>#VALUE!</v>
          </cell>
        </row>
        <row r="151">
          <cell r="A151">
            <v>144</v>
          </cell>
          <cell r="B151" t="str">
            <v>144</v>
          </cell>
          <cell r="C151" t="e">
            <v>#VALUE!</v>
          </cell>
          <cell r="D151" t="e">
            <v>#VALUE!</v>
          </cell>
          <cell r="E151" t="e">
            <v>#VALUE!</v>
          </cell>
          <cell r="F151" t="e">
            <v>#VALUE!</v>
          </cell>
          <cell r="G151">
            <v>0</v>
          </cell>
          <cell r="H151">
            <v>0</v>
          </cell>
          <cell r="I151" t="e">
            <v>#VALUE!</v>
          </cell>
          <cell r="J151" t="e">
            <v>#VALUE!</v>
          </cell>
          <cell r="K151" t="e">
            <v>#VALUE!</v>
          </cell>
          <cell r="L151" t="e">
            <v>#VALUE!</v>
          </cell>
        </row>
        <row r="152">
          <cell r="A152">
            <v>145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146</v>
          </cell>
          <cell r="B153">
            <v>0</v>
          </cell>
          <cell r="C153" t="str">
            <v>Главный судья-судья СВНК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 t="str">
            <v>К.М. Джунельбаев (г. Актобе)</v>
          </cell>
        </row>
        <row r="154">
          <cell r="A154">
            <v>147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148</v>
          </cell>
          <cell r="B155">
            <v>0</v>
          </cell>
          <cell r="C155" t="str">
            <v>Главный секретарь-судья МК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 t="str">
            <v>М.А. Мирасланов (г. Шимкент)</v>
          </cell>
        </row>
        <row r="156">
          <cell r="A156">
            <v>149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151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152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154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155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156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157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158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159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160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161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162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163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164</v>
          </cell>
          <cell r="B171" t="str">
            <v>ЧЕМПИОНАТ РЕСПУБЛИКИ КАЗАХСТАН ПО НАСТОЛЬНОМУ ТЕННИСУ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0</v>
          </cell>
          <cell r="B172" t="str">
            <v>СРЕДИ СПОРТСМЕНОВ 2001 ГОДА РОЖДЕНИЯ И МОЛОЖЕ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165</v>
          </cell>
          <cell r="B173" t="str">
            <v>23 -29 МАРТА 2019 ГОДА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 t="str">
            <v>г. АКТОБЕ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166</v>
          </cell>
          <cell r="B174" t="str">
            <v>С П И С О К    У Ч А С Т Н И К О В    Л И Ч Н Ы Х   С О Р Е В Н О В А Н И Й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167</v>
          </cell>
          <cell r="B175" t="str">
            <v>Девушки 2001 г.р. и моложе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168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A177">
            <v>169</v>
          </cell>
          <cell r="B177" t="str">
            <v>№</v>
          </cell>
          <cell r="C177" t="str">
            <v>Фамилия, Имя</v>
          </cell>
          <cell r="D177" t="str">
            <v>Дата рождения</v>
          </cell>
          <cell r="E177" t="str">
            <v>Рейтинг</v>
          </cell>
          <cell r="F177" t="str">
            <v>Организация</v>
          </cell>
          <cell r="G177">
            <v>0</v>
          </cell>
          <cell r="H177" t="str">
            <v>Тренер</v>
          </cell>
          <cell r="J177">
            <v>0</v>
          </cell>
          <cell r="K177">
            <v>0</v>
          </cell>
          <cell r="L177">
            <v>0</v>
          </cell>
        </row>
        <row r="178">
          <cell r="A178">
            <v>170</v>
          </cell>
          <cell r="B178" t="str">
            <v>1</v>
          </cell>
          <cell r="C178" t="str">
            <v>МИРКАДИРОВА Сарвиноз</v>
          </cell>
          <cell r="D178">
            <v>38386</v>
          </cell>
          <cell r="E178" t="str">
            <v>МС</v>
          </cell>
          <cell r="F178" t="str">
            <v>г. Шымкент</v>
          </cell>
          <cell r="G178">
            <v>0</v>
          </cell>
          <cell r="H178">
            <v>67</v>
          </cell>
          <cell r="I178" t="str">
            <v>г. Шымкент</v>
          </cell>
          <cell r="J178" t="str">
            <v>МИРКАДИРОВА</v>
          </cell>
          <cell r="K178" t="str">
            <v>С</v>
          </cell>
          <cell r="L178" t="str">
            <v>МИРКАДИРОВА С.</v>
          </cell>
        </row>
        <row r="179">
          <cell r="A179">
            <v>171</v>
          </cell>
          <cell r="B179" t="str">
            <v>2</v>
          </cell>
          <cell r="C179" t="str">
            <v>БАХЫТ Анель</v>
          </cell>
          <cell r="D179">
            <v>37664</v>
          </cell>
          <cell r="E179" t="str">
            <v>МС</v>
          </cell>
          <cell r="F179" t="str">
            <v>г. Алматы</v>
          </cell>
          <cell r="G179">
            <v>0</v>
          </cell>
          <cell r="H179">
            <v>64</v>
          </cell>
          <cell r="I179" t="str">
            <v>г. Алматы</v>
          </cell>
          <cell r="J179" t="str">
            <v>БАХЫТ</v>
          </cell>
          <cell r="K179" t="str">
            <v>А</v>
          </cell>
          <cell r="L179" t="str">
            <v>БАХЫТ А.</v>
          </cell>
        </row>
        <row r="180">
          <cell r="A180">
            <v>172</v>
          </cell>
          <cell r="B180" t="str">
            <v>3</v>
          </cell>
          <cell r="C180" t="str">
            <v>РОМАНОВСКАЯ Ангелина</v>
          </cell>
          <cell r="D180">
            <v>37698</v>
          </cell>
          <cell r="E180" t="str">
            <v>МС</v>
          </cell>
          <cell r="F180" t="str">
            <v>Павлодар. обл.</v>
          </cell>
          <cell r="G180">
            <v>0</v>
          </cell>
          <cell r="H180">
            <v>61</v>
          </cell>
          <cell r="I180" t="str">
            <v>Павлодар. обл.</v>
          </cell>
          <cell r="J180" t="str">
            <v>РОМАНОВСКАЯ</v>
          </cell>
          <cell r="K180" t="str">
            <v>А</v>
          </cell>
          <cell r="L180" t="str">
            <v>РОМАНОВСКАЯ А.</v>
          </cell>
        </row>
        <row r="181">
          <cell r="A181">
            <v>173</v>
          </cell>
          <cell r="B181" t="str">
            <v>4</v>
          </cell>
          <cell r="C181" t="str">
            <v>БОРИСЮК Алина</v>
          </cell>
          <cell r="D181">
            <v>37342</v>
          </cell>
          <cell r="E181" t="str">
            <v>КМС</v>
          </cell>
          <cell r="F181" t="str">
            <v>Костанай. обл</v>
          </cell>
          <cell r="G181">
            <v>0</v>
          </cell>
          <cell r="H181">
            <v>59</v>
          </cell>
          <cell r="I181" t="str">
            <v>Костанай. обл</v>
          </cell>
          <cell r="J181" t="str">
            <v>БОРИСЮК</v>
          </cell>
          <cell r="K181" t="str">
            <v>А</v>
          </cell>
          <cell r="L181" t="str">
            <v>БОРИСЮК А.</v>
          </cell>
        </row>
        <row r="182">
          <cell r="A182">
            <v>174</v>
          </cell>
          <cell r="B182" t="str">
            <v>5</v>
          </cell>
          <cell r="C182" t="str">
            <v>САПАРОВА Алсу</v>
          </cell>
          <cell r="D182">
            <v>37413</v>
          </cell>
          <cell r="E182" t="str">
            <v>МС</v>
          </cell>
          <cell r="F182" t="str">
            <v>ЗКО</v>
          </cell>
          <cell r="G182">
            <v>0</v>
          </cell>
          <cell r="H182">
            <v>57</v>
          </cell>
          <cell r="I182" t="str">
            <v>ЗКО</v>
          </cell>
          <cell r="J182" t="str">
            <v>САПАРОВА</v>
          </cell>
          <cell r="K182" t="str">
            <v>А</v>
          </cell>
          <cell r="L182" t="str">
            <v>САПАРОВА А.</v>
          </cell>
        </row>
        <row r="183">
          <cell r="A183">
            <v>175</v>
          </cell>
          <cell r="B183" t="str">
            <v>6</v>
          </cell>
          <cell r="C183" t="str">
            <v>СМИРНОВА Александра</v>
          </cell>
          <cell r="D183">
            <v>38149</v>
          </cell>
          <cell r="E183" t="str">
            <v>МС</v>
          </cell>
          <cell r="F183" t="str">
            <v>Карагандин. обл.</v>
          </cell>
          <cell r="G183">
            <v>0</v>
          </cell>
          <cell r="H183">
            <v>55</v>
          </cell>
          <cell r="I183" t="str">
            <v>Карагандин. обл.</v>
          </cell>
          <cell r="J183" t="str">
            <v>СМИРНОВА</v>
          </cell>
          <cell r="K183" t="str">
            <v>А</v>
          </cell>
          <cell r="L183" t="str">
            <v>СМИРНОВА А.</v>
          </cell>
        </row>
        <row r="184">
          <cell r="A184">
            <v>176</v>
          </cell>
          <cell r="B184" t="str">
            <v>7</v>
          </cell>
          <cell r="C184" t="str">
            <v>АСЫКБЕК Айгерим</v>
          </cell>
          <cell r="D184">
            <v>37603</v>
          </cell>
          <cell r="E184" t="str">
            <v>КМС</v>
          </cell>
          <cell r="F184" t="str">
            <v>Жамбылск. обл.</v>
          </cell>
          <cell r="G184">
            <v>0</v>
          </cell>
          <cell r="H184">
            <v>48</v>
          </cell>
          <cell r="I184" t="str">
            <v>Жамбылск. обл.</v>
          </cell>
          <cell r="J184" t="str">
            <v>АСЫКБЕК</v>
          </cell>
          <cell r="K184" t="str">
            <v>А</v>
          </cell>
          <cell r="L184" t="str">
            <v>АСЫКБЕК А.</v>
          </cell>
        </row>
        <row r="185">
          <cell r="A185">
            <v>177</v>
          </cell>
          <cell r="B185" t="str">
            <v>8</v>
          </cell>
          <cell r="C185" t="str">
            <v>АЗАТОВА Озада</v>
          </cell>
          <cell r="D185">
            <v>37019</v>
          </cell>
          <cell r="E185" t="str">
            <v>МС</v>
          </cell>
          <cell r="F185" t="str">
            <v>г. Шымкент</v>
          </cell>
          <cell r="G185">
            <v>0</v>
          </cell>
          <cell r="H185">
            <v>47</v>
          </cell>
          <cell r="I185" t="str">
            <v>г. Шымкент</v>
          </cell>
          <cell r="J185" t="str">
            <v>АЗАТОВА</v>
          </cell>
          <cell r="K185" t="str">
            <v>О</v>
          </cell>
          <cell r="L185" t="str">
            <v>АЗАТОВА О.</v>
          </cell>
        </row>
        <row r="186">
          <cell r="A186">
            <v>178</v>
          </cell>
          <cell r="B186" t="str">
            <v>9</v>
          </cell>
          <cell r="C186" t="str">
            <v>АШКЕЕВА Арай</v>
          </cell>
          <cell r="D186">
            <v>38353</v>
          </cell>
          <cell r="E186" t="str">
            <v>КМС</v>
          </cell>
          <cell r="F186" t="str">
            <v>Карагандин. обл.</v>
          </cell>
          <cell r="G186">
            <v>0</v>
          </cell>
          <cell r="H186">
            <v>43</v>
          </cell>
          <cell r="I186" t="str">
            <v>Карагандин. обл.</v>
          </cell>
          <cell r="J186" t="str">
            <v>АШКЕЕВА</v>
          </cell>
          <cell r="K186" t="str">
            <v>А</v>
          </cell>
          <cell r="L186" t="str">
            <v>АШКЕЕВА А.</v>
          </cell>
        </row>
        <row r="187">
          <cell r="A187">
            <v>179</v>
          </cell>
          <cell r="B187" t="str">
            <v>10</v>
          </cell>
          <cell r="C187" t="str">
            <v>ШАПЕЙ Таншолпан</v>
          </cell>
          <cell r="D187">
            <v>37181</v>
          </cell>
          <cell r="E187" t="str">
            <v>КМС</v>
          </cell>
          <cell r="F187" t="str">
            <v>г. Шымкент</v>
          </cell>
          <cell r="G187">
            <v>0</v>
          </cell>
          <cell r="H187">
            <v>40</v>
          </cell>
          <cell r="I187" t="str">
            <v>г. Шымкент</v>
          </cell>
          <cell r="J187" t="str">
            <v>ШАПЕЙ</v>
          </cell>
          <cell r="K187" t="str">
            <v>Т</v>
          </cell>
          <cell r="L187" t="str">
            <v>ШАПЕЙ Т.</v>
          </cell>
        </row>
        <row r="188">
          <cell r="A188">
            <v>180</v>
          </cell>
          <cell r="B188" t="str">
            <v>11</v>
          </cell>
          <cell r="C188" t="str">
            <v>КОШКУМБАЕВА Жанерке</v>
          </cell>
          <cell r="D188">
            <v>38353</v>
          </cell>
          <cell r="E188" t="str">
            <v>КМС</v>
          </cell>
          <cell r="F188" t="str">
            <v>Карагандин. обл.</v>
          </cell>
          <cell r="G188">
            <v>0</v>
          </cell>
          <cell r="H188">
            <v>38</v>
          </cell>
          <cell r="I188" t="str">
            <v>Карагандин. обл.</v>
          </cell>
          <cell r="J188" t="str">
            <v>КОШКУМБАЕВА</v>
          </cell>
          <cell r="K188" t="str">
            <v>Ж</v>
          </cell>
          <cell r="L188" t="str">
            <v>КОШКУМБАЕВА Ж.</v>
          </cell>
        </row>
        <row r="189">
          <cell r="A189">
            <v>181</v>
          </cell>
          <cell r="B189" t="str">
            <v>12</v>
          </cell>
          <cell r="C189" t="str">
            <v>САИДМУРАТХАНОВА Сарвиноз</v>
          </cell>
          <cell r="D189">
            <v>38241</v>
          </cell>
          <cell r="E189" t="str">
            <v>I</v>
          </cell>
          <cell r="F189" t="str">
            <v>г. Шымкент</v>
          </cell>
          <cell r="G189">
            <v>0</v>
          </cell>
          <cell r="H189">
            <v>36</v>
          </cell>
          <cell r="I189" t="str">
            <v>г. Шымкент</v>
          </cell>
          <cell r="J189" t="str">
            <v>САИДМУРАТХАНОВА</v>
          </cell>
          <cell r="K189" t="str">
            <v>С</v>
          </cell>
          <cell r="L189" t="str">
            <v>САИДМУРАТХАНОВА С.</v>
          </cell>
        </row>
        <row r="190">
          <cell r="A190">
            <v>182</v>
          </cell>
          <cell r="B190" t="str">
            <v>13</v>
          </cell>
          <cell r="C190" t="str">
            <v>ЖУНИС Дильназ</v>
          </cell>
          <cell r="D190">
            <v>37480</v>
          </cell>
          <cell r="E190" t="str">
            <v>КМС</v>
          </cell>
          <cell r="F190" t="str">
            <v>г. Алматы</v>
          </cell>
          <cell r="G190">
            <v>0</v>
          </cell>
          <cell r="H190">
            <v>35</v>
          </cell>
          <cell r="I190" t="str">
            <v>г. Алматы</v>
          </cell>
          <cell r="J190" t="str">
            <v>ЖУНИС</v>
          </cell>
          <cell r="K190" t="str">
            <v>Д</v>
          </cell>
          <cell r="L190" t="str">
            <v>ЖУНИС Д.</v>
          </cell>
        </row>
        <row r="191">
          <cell r="A191">
            <v>183</v>
          </cell>
          <cell r="B191" t="str">
            <v>14</v>
          </cell>
          <cell r="C191" t="str">
            <v>ТОРШАЕВА Гюзель</v>
          </cell>
          <cell r="D191">
            <v>38324</v>
          </cell>
          <cell r="E191" t="str">
            <v>КМС</v>
          </cell>
          <cell r="F191" t="str">
            <v>Мангистау. обл.</v>
          </cell>
          <cell r="G191">
            <v>0</v>
          </cell>
          <cell r="H191">
            <v>34</v>
          </cell>
          <cell r="I191" t="str">
            <v>Мангистау. обл.</v>
          </cell>
          <cell r="J191" t="str">
            <v>ТОРШАЕВА</v>
          </cell>
          <cell r="K191" t="str">
            <v>Г</v>
          </cell>
          <cell r="L191" t="str">
            <v>ТОРШАЕВА Г.</v>
          </cell>
        </row>
        <row r="192">
          <cell r="A192">
            <v>184</v>
          </cell>
          <cell r="B192" t="str">
            <v>15</v>
          </cell>
          <cell r="C192" t="str">
            <v>УРАЛОВА Айжан</v>
          </cell>
          <cell r="D192">
            <v>37367</v>
          </cell>
          <cell r="E192" t="str">
            <v>КМС</v>
          </cell>
          <cell r="F192" t="str">
            <v>г. Шымкент</v>
          </cell>
          <cell r="G192">
            <v>0</v>
          </cell>
          <cell r="H192">
            <v>34</v>
          </cell>
          <cell r="I192" t="str">
            <v>г. Шымкент</v>
          </cell>
          <cell r="J192" t="str">
            <v>УРАЛОВА</v>
          </cell>
          <cell r="K192" t="str">
            <v>А</v>
          </cell>
          <cell r="L192" t="str">
            <v>УРАЛОВА А.</v>
          </cell>
        </row>
        <row r="193">
          <cell r="A193">
            <v>185</v>
          </cell>
          <cell r="B193" t="str">
            <v>16</v>
          </cell>
          <cell r="C193" t="str">
            <v>ЗУБКОВА Елена</v>
          </cell>
          <cell r="D193">
            <v>37839</v>
          </cell>
          <cell r="E193" t="str">
            <v>I</v>
          </cell>
          <cell r="F193" t="str">
            <v>г. Астана</v>
          </cell>
          <cell r="G193">
            <v>0</v>
          </cell>
          <cell r="H193">
            <v>33</v>
          </cell>
          <cell r="I193" t="str">
            <v>г. Астана</v>
          </cell>
          <cell r="J193" t="str">
            <v>ЗУБКОВА</v>
          </cell>
          <cell r="K193" t="str">
            <v>Е</v>
          </cell>
          <cell r="L193" t="str">
            <v>ЗУБКОВА Е.</v>
          </cell>
        </row>
        <row r="194">
          <cell r="A194">
            <v>186</v>
          </cell>
          <cell r="B194" t="str">
            <v>17</v>
          </cell>
          <cell r="C194" t="str">
            <v>ПЮРКО Екатерина</v>
          </cell>
          <cell r="D194">
            <v>38493</v>
          </cell>
          <cell r="E194" t="str">
            <v>КМС</v>
          </cell>
          <cell r="F194" t="str">
            <v>СКО</v>
          </cell>
          <cell r="G194">
            <v>0</v>
          </cell>
          <cell r="H194">
            <v>32</v>
          </cell>
          <cell r="I194" t="str">
            <v>СКО</v>
          </cell>
          <cell r="J194" t="str">
            <v>ПЮРКО</v>
          </cell>
          <cell r="K194" t="str">
            <v>Е</v>
          </cell>
          <cell r="L194" t="str">
            <v>ПЮРКО Е.</v>
          </cell>
        </row>
        <row r="195">
          <cell r="A195">
            <v>187</v>
          </cell>
          <cell r="B195" t="str">
            <v>18</v>
          </cell>
          <cell r="C195" t="str">
            <v>БАЗАРБАЙ Несибели</v>
          </cell>
          <cell r="D195">
            <v>37960</v>
          </cell>
          <cell r="E195" t="str">
            <v>КМС</v>
          </cell>
          <cell r="F195" t="str">
            <v>г. Шымкент</v>
          </cell>
          <cell r="G195">
            <v>0</v>
          </cell>
          <cell r="H195">
            <v>31</v>
          </cell>
          <cell r="I195" t="str">
            <v>г. Шымкент</v>
          </cell>
          <cell r="J195" t="str">
            <v>БАЗАРБАЙ</v>
          </cell>
          <cell r="K195" t="str">
            <v>Н</v>
          </cell>
          <cell r="L195" t="str">
            <v>БАЗАРБАЙ Н.</v>
          </cell>
        </row>
        <row r="196">
          <cell r="A196">
            <v>188</v>
          </cell>
          <cell r="B196" t="str">
            <v>19</v>
          </cell>
          <cell r="C196" t="str">
            <v>МАРКИНА Виктория</v>
          </cell>
          <cell r="D196">
            <v>38181</v>
          </cell>
          <cell r="E196" t="str">
            <v>КМС</v>
          </cell>
          <cell r="F196" t="str">
            <v>г. Алматы</v>
          </cell>
          <cell r="G196">
            <v>0</v>
          </cell>
          <cell r="H196">
            <v>30</v>
          </cell>
          <cell r="I196" t="str">
            <v>г. Алматы</v>
          </cell>
          <cell r="J196" t="str">
            <v>МАРКИНА</v>
          </cell>
          <cell r="K196" t="str">
            <v>В</v>
          </cell>
          <cell r="L196" t="str">
            <v>МАРКИНА В.</v>
          </cell>
        </row>
        <row r="197">
          <cell r="A197">
            <v>189</v>
          </cell>
          <cell r="B197" t="str">
            <v>20</v>
          </cell>
          <cell r="C197" t="str">
            <v>НУРМУХАНБЕТОВА Асем</v>
          </cell>
          <cell r="D197">
            <v>37966</v>
          </cell>
          <cell r="E197" t="str">
            <v>КМС</v>
          </cell>
          <cell r="F197" t="str">
            <v>ЗКО</v>
          </cell>
          <cell r="G197">
            <v>0</v>
          </cell>
          <cell r="H197">
            <v>30</v>
          </cell>
          <cell r="I197" t="str">
            <v>ЗКО</v>
          </cell>
          <cell r="J197" t="str">
            <v>НУРМУХАНБЕТОВА</v>
          </cell>
          <cell r="K197" t="str">
            <v>А</v>
          </cell>
          <cell r="L197" t="str">
            <v>НУРМУХАНБЕТОВА А.</v>
          </cell>
        </row>
        <row r="198">
          <cell r="A198">
            <v>190</v>
          </cell>
          <cell r="B198" t="str">
            <v>21</v>
          </cell>
          <cell r="C198" t="str">
            <v>БОРСАКБАЕВА Карина</v>
          </cell>
          <cell r="D198">
            <v>37625</v>
          </cell>
          <cell r="E198" t="str">
            <v>I</v>
          </cell>
          <cell r="F198" t="str">
            <v>Мангистауская обл.</v>
          </cell>
          <cell r="G198">
            <v>0</v>
          </cell>
          <cell r="H198">
            <v>29</v>
          </cell>
          <cell r="I198" t="str">
            <v>Мангистауская обл.</v>
          </cell>
          <cell r="J198" t="str">
            <v>БОРСАКБАЕВА</v>
          </cell>
          <cell r="K198" t="str">
            <v>К</v>
          </cell>
          <cell r="L198" t="str">
            <v>БОРСАКБАЕВА К.</v>
          </cell>
        </row>
        <row r="199">
          <cell r="A199">
            <v>191</v>
          </cell>
          <cell r="B199" t="str">
            <v>22</v>
          </cell>
          <cell r="C199" t="str">
            <v>ГУБЕРТ Амалия</v>
          </cell>
          <cell r="D199">
            <v>37913</v>
          </cell>
          <cell r="E199" t="str">
            <v>КМС</v>
          </cell>
          <cell r="F199" t="str">
            <v>ВКО</v>
          </cell>
          <cell r="G199">
            <v>0</v>
          </cell>
          <cell r="H199">
            <v>28</v>
          </cell>
          <cell r="I199" t="str">
            <v>ВКО</v>
          </cell>
          <cell r="J199" t="str">
            <v>ГУБЕРТ</v>
          </cell>
          <cell r="K199" t="str">
            <v>А</v>
          </cell>
          <cell r="L199" t="str">
            <v>ГУБЕРТ А.</v>
          </cell>
        </row>
        <row r="200">
          <cell r="A200">
            <v>192</v>
          </cell>
          <cell r="B200" t="str">
            <v>23</v>
          </cell>
          <cell r="C200" t="str">
            <v>ЕРЖАНКЫЗЫ Алтынай</v>
          </cell>
          <cell r="D200">
            <v>38266</v>
          </cell>
          <cell r="E200" t="str">
            <v>II</v>
          </cell>
          <cell r="F200" t="str">
            <v>г. Астана</v>
          </cell>
          <cell r="G200">
            <v>0</v>
          </cell>
          <cell r="H200">
            <v>27</v>
          </cell>
          <cell r="I200" t="str">
            <v>г. Астана</v>
          </cell>
          <cell r="J200" t="str">
            <v>ЕРЖАНКЫЗЫ</v>
          </cell>
          <cell r="K200" t="str">
            <v>А</v>
          </cell>
          <cell r="L200" t="str">
            <v>ЕРЖАНКЫЗЫ А.</v>
          </cell>
        </row>
        <row r="201">
          <cell r="A201">
            <v>193</v>
          </cell>
          <cell r="B201" t="str">
            <v>24</v>
          </cell>
          <cell r="C201" t="str">
            <v>АХМАДАЛИЕВА Шахзода</v>
          </cell>
          <cell r="D201">
            <v>38859</v>
          </cell>
          <cell r="E201" t="str">
            <v>II</v>
          </cell>
          <cell r="F201" t="str">
            <v>Туркестан обл.</v>
          </cell>
          <cell r="G201">
            <v>0</v>
          </cell>
          <cell r="H201">
            <v>26</v>
          </cell>
          <cell r="I201" t="str">
            <v>Туркестан обл.</v>
          </cell>
          <cell r="J201" t="str">
            <v>АХМАДАЛИЕВА</v>
          </cell>
          <cell r="K201" t="str">
            <v>Ш</v>
          </cell>
          <cell r="L201" t="str">
            <v>АХМАДАЛИЕВА Ш.</v>
          </cell>
        </row>
        <row r="202">
          <cell r="A202">
            <v>194</v>
          </cell>
          <cell r="B202" t="str">
            <v>25</v>
          </cell>
          <cell r="C202" t="str">
            <v>ИСИМОВА Дана</v>
          </cell>
          <cell r="D202">
            <v>37552</v>
          </cell>
          <cell r="E202" t="str">
            <v>КМС</v>
          </cell>
          <cell r="F202" t="str">
            <v>Костанай. обл</v>
          </cell>
          <cell r="G202">
            <v>0</v>
          </cell>
          <cell r="H202">
            <v>25</v>
          </cell>
          <cell r="I202" t="str">
            <v>Костанай. обл</v>
          </cell>
          <cell r="J202" t="str">
            <v>ИСИМОВА</v>
          </cell>
          <cell r="K202" t="str">
            <v>Д</v>
          </cell>
          <cell r="L202" t="str">
            <v>ИСИМОВА Д.</v>
          </cell>
        </row>
        <row r="203">
          <cell r="A203">
            <v>195</v>
          </cell>
          <cell r="B203" t="str">
            <v>26</v>
          </cell>
          <cell r="C203" t="str">
            <v>СОЛТАБАЕВА Ясмина</v>
          </cell>
          <cell r="D203">
            <v>38353</v>
          </cell>
          <cell r="E203" t="str">
            <v>III</v>
          </cell>
          <cell r="F203" t="str">
            <v>Карагандин. обл.</v>
          </cell>
          <cell r="G203">
            <v>0</v>
          </cell>
          <cell r="H203">
            <v>24</v>
          </cell>
          <cell r="I203" t="str">
            <v>Карагандин. обл.</v>
          </cell>
          <cell r="J203" t="str">
            <v>СОЛТАБАЕВА</v>
          </cell>
          <cell r="K203" t="str">
            <v>Я</v>
          </cell>
          <cell r="L203" t="str">
            <v>СОЛТАБАЕВА Я.</v>
          </cell>
        </row>
        <row r="204">
          <cell r="A204">
            <v>196</v>
          </cell>
          <cell r="B204" t="str">
            <v>27</v>
          </cell>
          <cell r="C204" t="str">
            <v>КРЮКОВСКАЯ Алина</v>
          </cell>
          <cell r="D204">
            <v>37768</v>
          </cell>
          <cell r="E204" t="str">
            <v>КМС</v>
          </cell>
          <cell r="F204" t="str">
            <v>Актюбинск. обл.</v>
          </cell>
          <cell r="G204">
            <v>0</v>
          </cell>
          <cell r="H204">
            <v>23</v>
          </cell>
          <cell r="I204" t="str">
            <v>Актюбинск. обл.</v>
          </cell>
          <cell r="J204" t="str">
            <v>КРЮКОВСКАЯ</v>
          </cell>
          <cell r="K204" t="str">
            <v>А</v>
          </cell>
          <cell r="L204" t="str">
            <v>КРЮКОВСКАЯ А.</v>
          </cell>
        </row>
        <row r="205">
          <cell r="A205">
            <v>197</v>
          </cell>
          <cell r="B205" t="str">
            <v>28</v>
          </cell>
          <cell r="C205" t="str">
            <v>ИСЛАМ Меруерт</v>
          </cell>
          <cell r="D205">
            <v>37439</v>
          </cell>
          <cell r="E205" t="str">
            <v>КМС</v>
          </cell>
          <cell r="F205" t="str">
            <v>г. Шымкент</v>
          </cell>
          <cell r="G205">
            <v>0</v>
          </cell>
          <cell r="H205">
            <v>22</v>
          </cell>
          <cell r="I205" t="str">
            <v>г. Шымкент</v>
          </cell>
          <cell r="J205" t="str">
            <v>ИСЛАМ</v>
          </cell>
          <cell r="K205" t="str">
            <v>М</v>
          </cell>
          <cell r="L205" t="str">
            <v>ИСЛАМ М.</v>
          </cell>
        </row>
        <row r="206">
          <cell r="A206">
            <v>198</v>
          </cell>
          <cell r="B206" t="str">
            <v>29</v>
          </cell>
          <cell r="C206" t="str">
            <v>БЕКИШ Аружан</v>
          </cell>
          <cell r="D206">
            <v>38761</v>
          </cell>
          <cell r="E206" t="str">
            <v>I</v>
          </cell>
          <cell r="F206" t="str">
            <v>ЗКО</v>
          </cell>
          <cell r="G206">
            <v>0</v>
          </cell>
          <cell r="H206">
            <v>22</v>
          </cell>
          <cell r="I206" t="str">
            <v>ЗКО</v>
          </cell>
          <cell r="J206" t="str">
            <v>БЕКИШ</v>
          </cell>
          <cell r="K206" t="str">
            <v>А</v>
          </cell>
          <cell r="L206" t="str">
            <v>БЕКИШ А.</v>
          </cell>
        </row>
        <row r="207">
          <cell r="A207">
            <v>199</v>
          </cell>
          <cell r="B207" t="str">
            <v>30</v>
          </cell>
          <cell r="C207" t="str">
            <v>НУРЖАНКЫЗЫ Аружан</v>
          </cell>
          <cell r="D207">
            <v>38118</v>
          </cell>
          <cell r="E207" t="str">
            <v>КМС</v>
          </cell>
          <cell r="F207" t="str">
            <v>Туркестан обл.</v>
          </cell>
          <cell r="G207">
            <v>0</v>
          </cell>
          <cell r="H207">
            <v>21</v>
          </cell>
          <cell r="I207" t="str">
            <v>Туркестан обл.</v>
          </cell>
          <cell r="J207" t="str">
            <v>НУРЖАНКЫЗЫ</v>
          </cell>
          <cell r="K207" t="str">
            <v>А</v>
          </cell>
          <cell r="L207" t="str">
            <v>НУРЖАНКЫЗЫ А.</v>
          </cell>
        </row>
        <row r="208">
          <cell r="A208">
            <v>200</v>
          </cell>
          <cell r="B208" t="str">
            <v>31</v>
          </cell>
          <cell r="C208" t="str">
            <v>УСИПБАЕВА Аида</v>
          </cell>
          <cell r="D208">
            <v>38765</v>
          </cell>
          <cell r="E208" t="str">
            <v>КМС</v>
          </cell>
          <cell r="F208" t="str">
            <v>г. Шымкент</v>
          </cell>
          <cell r="G208">
            <v>0</v>
          </cell>
          <cell r="H208">
            <v>21</v>
          </cell>
          <cell r="I208" t="str">
            <v>г. Шымкент</v>
          </cell>
          <cell r="J208" t="str">
            <v>УСИПБАЕВА</v>
          </cell>
          <cell r="K208" t="str">
            <v>А</v>
          </cell>
          <cell r="L208" t="str">
            <v>УСИПБАЕВА А.</v>
          </cell>
        </row>
        <row r="209">
          <cell r="A209">
            <v>201</v>
          </cell>
          <cell r="B209" t="str">
            <v>32</v>
          </cell>
          <cell r="C209" t="str">
            <v>СЕРИККАЛИЕВА Дильназ</v>
          </cell>
          <cell r="D209">
            <v>38210</v>
          </cell>
          <cell r="E209" t="str">
            <v>I</v>
          </cell>
          <cell r="F209" t="str">
            <v>ЗКО</v>
          </cell>
          <cell r="G209">
            <v>0</v>
          </cell>
          <cell r="H209">
            <v>16</v>
          </cell>
          <cell r="I209" t="str">
            <v>ЗКО</v>
          </cell>
          <cell r="J209" t="str">
            <v>СЕРИККАЛИЕВА</v>
          </cell>
          <cell r="K209" t="str">
            <v>Д</v>
          </cell>
          <cell r="L209" t="str">
            <v>СЕРИККАЛИЕВА Д.</v>
          </cell>
        </row>
        <row r="210">
          <cell r="A210">
            <v>202</v>
          </cell>
          <cell r="B210" t="str">
            <v>33</v>
          </cell>
          <cell r="C210" t="str">
            <v>ЖУНИСБЕКОВА Амина</v>
          </cell>
          <cell r="D210">
            <v>38280</v>
          </cell>
          <cell r="E210" t="str">
            <v>КМС</v>
          </cell>
          <cell r="F210" t="str">
            <v>Жамбылск. обл.</v>
          </cell>
          <cell r="G210">
            <v>0</v>
          </cell>
          <cell r="H210">
            <v>0</v>
          </cell>
          <cell r="I210" t="str">
            <v>Жамбылск. обл.</v>
          </cell>
          <cell r="J210" t="str">
            <v>ЖУНИСБЕКОВА</v>
          </cell>
          <cell r="K210" t="str">
            <v>А</v>
          </cell>
          <cell r="L210" t="str">
            <v>ЖУНИСБЕКОВА А.</v>
          </cell>
        </row>
        <row r="211">
          <cell r="A211">
            <v>203</v>
          </cell>
          <cell r="B211" t="str">
            <v>34</v>
          </cell>
          <cell r="C211" t="str">
            <v>МЕДЕУОВА Анаа</v>
          </cell>
          <cell r="D211">
            <v>38353</v>
          </cell>
          <cell r="E211" t="str">
            <v>КМС</v>
          </cell>
          <cell r="F211" t="str">
            <v>Жамбылск. обл.</v>
          </cell>
          <cell r="G211">
            <v>0</v>
          </cell>
          <cell r="H211">
            <v>0</v>
          </cell>
          <cell r="I211" t="str">
            <v>Жамбылск. обл.</v>
          </cell>
          <cell r="J211" t="str">
            <v>МЕДЕУОВА</v>
          </cell>
          <cell r="K211" t="str">
            <v>А</v>
          </cell>
          <cell r="L211" t="str">
            <v>МЕДЕУОВА А.</v>
          </cell>
        </row>
        <row r="212">
          <cell r="A212">
            <v>204</v>
          </cell>
          <cell r="B212" t="str">
            <v>35</v>
          </cell>
          <cell r="C212" t="str">
            <v>МУКАШ Мадина</v>
          </cell>
          <cell r="D212">
            <v>37687</v>
          </cell>
          <cell r="E212" t="str">
            <v>КМС</v>
          </cell>
          <cell r="F212" t="str">
            <v>Жамбылск. обл.</v>
          </cell>
          <cell r="G212">
            <v>0</v>
          </cell>
          <cell r="H212">
            <v>0</v>
          </cell>
          <cell r="I212" t="str">
            <v>Жамбылск. обл.</v>
          </cell>
          <cell r="J212" t="str">
            <v>МУКАШ</v>
          </cell>
          <cell r="K212" t="str">
            <v>М</v>
          </cell>
          <cell r="L212" t="str">
            <v>МУКАШ М.</v>
          </cell>
        </row>
        <row r="213">
          <cell r="A213">
            <v>205</v>
          </cell>
          <cell r="B213" t="str">
            <v>36</v>
          </cell>
          <cell r="C213" t="str">
            <v>СЕРИКБАЙ Назым</v>
          </cell>
          <cell r="D213">
            <v>39088</v>
          </cell>
          <cell r="E213" t="str">
            <v>КМС</v>
          </cell>
          <cell r="F213" t="str">
            <v>Туркестан обл.</v>
          </cell>
          <cell r="G213">
            <v>0</v>
          </cell>
          <cell r="H213">
            <v>0</v>
          </cell>
          <cell r="I213" t="str">
            <v>Туркестан обл.</v>
          </cell>
          <cell r="J213" t="str">
            <v>СЕРИКБАЙ</v>
          </cell>
          <cell r="K213" t="str">
            <v>Н</v>
          </cell>
          <cell r="L213" t="str">
            <v>СЕРИКБАЙ Н.</v>
          </cell>
        </row>
        <row r="214">
          <cell r="A214">
            <v>206</v>
          </cell>
          <cell r="B214" t="str">
            <v>37</v>
          </cell>
          <cell r="C214" t="str">
            <v>ЧАНГИТБАЕВА Айдана</v>
          </cell>
          <cell r="D214">
            <v>37654</v>
          </cell>
          <cell r="E214" t="str">
            <v>КМС</v>
          </cell>
          <cell r="F214" t="str">
            <v>Жамбылск. обл.</v>
          </cell>
          <cell r="G214">
            <v>0</v>
          </cell>
          <cell r="H214">
            <v>0</v>
          </cell>
          <cell r="I214" t="str">
            <v>Жамбылск. обл.</v>
          </cell>
          <cell r="J214" t="str">
            <v>ЧАНГИТБАЕВА</v>
          </cell>
          <cell r="K214" t="str">
            <v>А</v>
          </cell>
          <cell r="L214" t="str">
            <v>ЧАНГИТБАЕВА А.</v>
          </cell>
        </row>
        <row r="215">
          <cell r="A215">
            <v>207</v>
          </cell>
          <cell r="B215" t="str">
            <v>38</v>
          </cell>
          <cell r="C215" t="str">
            <v>КОСАРОВА Аяжан</v>
          </cell>
          <cell r="D215">
            <v>37515</v>
          </cell>
          <cell r="E215" t="str">
            <v>КМС</v>
          </cell>
          <cell r="F215" t="str">
            <v>г. Шымкент</v>
          </cell>
          <cell r="G215">
            <v>0</v>
          </cell>
          <cell r="H215">
            <v>0</v>
          </cell>
          <cell r="I215" t="str">
            <v>г. Шымкент</v>
          </cell>
          <cell r="J215" t="str">
            <v>КОСАРОВА</v>
          </cell>
          <cell r="K215" t="str">
            <v>А</v>
          </cell>
          <cell r="L215" t="str">
            <v>КОСАРОВА А.</v>
          </cell>
        </row>
        <row r="216">
          <cell r="A216">
            <v>208</v>
          </cell>
          <cell r="B216" t="str">
            <v>39</v>
          </cell>
          <cell r="C216" t="str">
            <v>МУКАШ Шугыла</v>
          </cell>
          <cell r="D216">
            <v>39083</v>
          </cell>
          <cell r="E216" t="str">
            <v>б.р.</v>
          </cell>
          <cell r="F216" t="str">
            <v>Жамбылск. обл.</v>
          </cell>
          <cell r="G216">
            <v>0</v>
          </cell>
          <cell r="H216">
            <v>0</v>
          </cell>
          <cell r="I216" t="str">
            <v>Жамбылск. обл.</v>
          </cell>
          <cell r="J216" t="str">
            <v>МУКАШ</v>
          </cell>
          <cell r="K216" t="str">
            <v>Ш</v>
          </cell>
          <cell r="L216" t="str">
            <v>МУКАШ Ш.</v>
          </cell>
        </row>
        <row r="217">
          <cell r="A217">
            <v>209</v>
          </cell>
          <cell r="B217" t="str">
            <v>40</v>
          </cell>
          <cell r="C217" t="e">
            <v>#VALUE!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 t="e">
            <v>#VALUE!</v>
          </cell>
          <cell r="K217" t="e">
            <v>#VALUE!</v>
          </cell>
          <cell r="L217" t="e">
            <v>#VALUE!</v>
          </cell>
        </row>
        <row r="218">
          <cell r="A218">
            <v>210</v>
          </cell>
          <cell r="B218" t="str">
            <v>41</v>
          </cell>
          <cell r="C218" t="str">
            <v>ТУРАР Альбина</v>
          </cell>
          <cell r="D218">
            <v>37257</v>
          </cell>
          <cell r="E218" t="str">
            <v>б.р.</v>
          </cell>
          <cell r="F218" t="str">
            <v>Жамбылск. обл.</v>
          </cell>
          <cell r="G218">
            <v>0</v>
          </cell>
          <cell r="H218">
            <v>0</v>
          </cell>
          <cell r="I218" t="str">
            <v>Жамбылск. обл.</v>
          </cell>
          <cell r="J218" t="str">
            <v>ТУРАР</v>
          </cell>
          <cell r="K218" t="str">
            <v>А</v>
          </cell>
          <cell r="L218" t="str">
            <v>ТУРАР А.</v>
          </cell>
        </row>
        <row r="219">
          <cell r="A219">
            <v>211</v>
          </cell>
          <cell r="B219" t="str">
            <v>42</v>
          </cell>
          <cell r="C219" t="e">
            <v>#VALUE!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e">
            <v>#VALUE!</v>
          </cell>
          <cell r="K219" t="e">
            <v>#VALUE!</v>
          </cell>
          <cell r="L219" t="e">
            <v>#VALUE!</v>
          </cell>
        </row>
        <row r="220">
          <cell r="A220">
            <v>212</v>
          </cell>
          <cell r="B220" t="str">
            <v>43</v>
          </cell>
          <cell r="C220" t="str">
            <v>ВАГАНОВА Светлана</v>
          </cell>
          <cell r="D220">
            <v>38766</v>
          </cell>
          <cell r="E220" t="str">
            <v>III</v>
          </cell>
          <cell r="F220" t="str">
            <v>Павлодар. обл.</v>
          </cell>
          <cell r="G220">
            <v>0</v>
          </cell>
          <cell r="H220">
            <v>0</v>
          </cell>
          <cell r="I220" t="str">
            <v>Павлодар. обл.</v>
          </cell>
          <cell r="J220" t="str">
            <v>ВАГАНОВА</v>
          </cell>
          <cell r="K220" t="str">
            <v>С</v>
          </cell>
          <cell r="L220" t="str">
            <v>ВАГАНОВА С.</v>
          </cell>
        </row>
        <row r="221">
          <cell r="A221">
            <v>213</v>
          </cell>
          <cell r="B221" t="str">
            <v>44</v>
          </cell>
          <cell r="C221" t="str">
            <v>КАРСЕНОВА Алтын</v>
          </cell>
          <cell r="D221">
            <v>37876</v>
          </cell>
          <cell r="E221" t="str">
            <v>III</v>
          </cell>
          <cell r="F221" t="str">
            <v>Павлодар. обл.</v>
          </cell>
          <cell r="G221">
            <v>0</v>
          </cell>
          <cell r="H221">
            <v>0</v>
          </cell>
          <cell r="I221" t="str">
            <v>Павлодар. обл.</v>
          </cell>
          <cell r="J221" t="str">
            <v>КАРСЕНОВА</v>
          </cell>
          <cell r="K221" t="str">
            <v>А</v>
          </cell>
          <cell r="L221" t="str">
            <v>КАРСЕНОВА А.</v>
          </cell>
        </row>
        <row r="222">
          <cell r="A222">
            <v>214</v>
          </cell>
          <cell r="B222" t="str">
            <v>45</v>
          </cell>
          <cell r="C222" t="str">
            <v>ОХМАК Екатерина</v>
          </cell>
          <cell r="D222">
            <v>39025</v>
          </cell>
          <cell r="E222" t="str">
            <v>III</v>
          </cell>
          <cell r="F222" t="str">
            <v>Карагандин. обл.</v>
          </cell>
          <cell r="G222">
            <v>0</v>
          </cell>
          <cell r="H222">
            <v>0</v>
          </cell>
          <cell r="I222" t="str">
            <v>Карагандин. обл.</v>
          </cell>
          <cell r="J222" t="str">
            <v>ОХМАК</v>
          </cell>
          <cell r="K222" t="str">
            <v>Е</v>
          </cell>
          <cell r="L222" t="str">
            <v>ОХМАК Е.</v>
          </cell>
        </row>
        <row r="223">
          <cell r="A223">
            <v>215</v>
          </cell>
          <cell r="B223" t="str">
            <v>46</v>
          </cell>
          <cell r="C223" t="str">
            <v>ФУ Дарья</v>
          </cell>
          <cell r="D223">
            <v>39844</v>
          </cell>
          <cell r="E223" t="str">
            <v>III</v>
          </cell>
          <cell r="F223" t="str">
            <v>Карагандин. обл.</v>
          </cell>
          <cell r="G223">
            <v>0</v>
          </cell>
          <cell r="H223">
            <v>0</v>
          </cell>
          <cell r="I223" t="str">
            <v>Карагандин. обл.</v>
          </cell>
          <cell r="J223" t="str">
            <v>ФУ</v>
          </cell>
          <cell r="K223" t="str">
            <v>Д</v>
          </cell>
          <cell r="L223" t="str">
            <v>ФУ Д.</v>
          </cell>
        </row>
        <row r="224">
          <cell r="A224">
            <v>216</v>
          </cell>
          <cell r="B224" t="str">
            <v>47</v>
          </cell>
          <cell r="C224" t="str">
            <v>ШЛЕТГАУЭР Валерия</v>
          </cell>
          <cell r="D224">
            <v>38913</v>
          </cell>
          <cell r="E224" t="str">
            <v>III</v>
          </cell>
          <cell r="F224" t="str">
            <v>Павлодар. обл.</v>
          </cell>
          <cell r="G224">
            <v>0</v>
          </cell>
          <cell r="H224">
            <v>0</v>
          </cell>
          <cell r="I224" t="str">
            <v>Павлодар. обл.</v>
          </cell>
          <cell r="J224" t="str">
            <v>ШЛЕТГАУЭР</v>
          </cell>
          <cell r="K224" t="str">
            <v>В</v>
          </cell>
          <cell r="L224" t="str">
            <v>ШЛЕТГАУЭР В.</v>
          </cell>
        </row>
        <row r="225">
          <cell r="A225">
            <v>217</v>
          </cell>
          <cell r="B225" t="str">
            <v>48</v>
          </cell>
          <cell r="C225" t="str">
            <v>ГАМОВА Дарья</v>
          </cell>
          <cell r="D225">
            <v>39561</v>
          </cell>
          <cell r="E225" t="str">
            <v>III</v>
          </cell>
          <cell r="F225" t="str">
            <v>Карагандин. обл.</v>
          </cell>
          <cell r="G225">
            <v>0</v>
          </cell>
          <cell r="H225">
            <v>0</v>
          </cell>
          <cell r="I225" t="str">
            <v>Карагандин. обл.</v>
          </cell>
          <cell r="J225" t="str">
            <v>ГАМОВА</v>
          </cell>
          <cell r="K225" t="str">
            <v>Д</v>
          </cell>
          <cell r="L225" t="str">
            <v>ГАМОВА Д.</v>
          </cell>
        </row>
        <row r="226">
          <cell r="A226">
            <v>218</v>
          </cell>
          <cell r="B226" t="str">
            <v>49</v>
          </cell>
          <cell r="C226" t="str">
            <v>АБУЛХАЙР Роза</v>
          </cell>
          <cell r="D226">
            <v>39083</v>
          </cell>
          <cell r="E226" t="str">
            <v>II</v>
          </cell>
          <cell r="F226" t="str">
            <v>Мангистау. обл.</v>
          </cell>
          <cell r="G226">
            <v>0</v>
          </cell>
          <cell r="H226">
            <v>0</v>
          </cell>
          <cell r="I226" t="str">
            <v>Мангистау. обл.</v>
          </cell>
          <cell r="J226" t="str">
            <v>АБУЛХАЙР</v>
          </cell>
          <cell r="K226" t="str">
            <v>Р</v>
          </cell>
          <cell r="L226" t="str">
            <v>АБУЛХАЙР Р.</v>
          </cell>
        </row>
        <row r="227">
          <cell r="A227">
            <v>219</v>
          </cell>
          <cell r="B227" t="str">
            <v>50</v>
          </cell>
          <cell r="C227" t="str">
            <v>АБУЛХАЙР Салима</v>
          </cell>
          <cell r="D227">
            <v>39814</v>
          </cell>
          <cell r="E227" t="str">
            <v>II</v>
          </cell>
          <cell r="F227" t="str">
            <v>Мангистау. обл.</v>
          </cell>
          <cell r="G227">
            <v>0</v>
          </cell>
          <cell r="H227">
            <v>0</v>
          </cell>
          <cell r="I227" t="str">
            <v>Мангистау. обл.</v>
          </cell>
          <cell r="J227" t="str">
            <v>АБУЛХАЙР</v>
          </cell>
          <cell r="K227" t="str">
            <v>С</v>
          </cell>
          <cell r="L227" t="str">
            <v>АБУЛХАЙР С.</v>
          </cell>
        </row>
        <row r="228">
          <cell r="A228">
            <v>220</v>
          </cell>
          <cell r="B228" t="str">
            <v>51</v>
          </cell>
          <cell r="C228" t="str">
            <v>БИАХМЕТОВА Дана</v>
          </cell>
          <cell r="D228">
            <v>37419</v>
          </cell>
          <cell r="E228" t="str">
            <v>II</v>
          </cell>
          <cell r="F228" t="str">
            <v>Костанай. обл</v>
          </cell>
          <cell r="G228">
            <v>0</v>
          </cell>
          <cell r="H228">
            <v>0</v>
          </cell>
          <cell r="I228" t="str">
            <v>Костанай. обл</v>
          </cell>
          <cell r="J228" t="str">
            <v>БИАХМЕТОВА</v>
          </cell>
          <cell r="K228" t="str">
            <v>Д</v>
          </cell>
          <cell r="L228" t="str">
            <v>БИАХМЕТОВА Д.</v>
          </cell>
        </row>
        <row r="229">
          <cell r="A229">
            <v>221</v>
          </cell>
          <cell r="B229" t="str">
            <v>52</v>
          </cell>
          <cell r="C229" t="str">
            <v>ГРОШЕВА Полина</v>
          </cell>
          <cell r="D229">
            <v>39083</v>
          </cell>
          <cell r="E229" t="str">
            <v>II</v>
          </cell>
          <cell r="F229" t="str">
            <v>г. Астана</v>
          </cell>
          <cell r="G229">
            <v>0</v>
          </cell>
          <cell r="H229">
            <v>0</v>
          </cell>
          <cell r="I229" t="str">
            <v>г. Астана</v>
          </cell>
          <cell r="J229" t="str">
            <v>ГРОШЕВА</v>
          </cell>
          <cell r="K229" t="str">
            <v>П</v>
          </cell>
          <cell r="L229" t="str">
            <v>ГРОШЕВА П.</v>
          </cell>
        </row>
        <row r="230">
          <cell r="A230">
            <v>222</v>
          </cell>
          <cell r="B230" t="str">
            <v>53</v>
          </cell>
          <cell r="C230" t="str">
            <v>ЕРКИН Акбота</v>
          </cell>
          <cell r="D230">
            <v>39448</v>
          </cell>
          <cell r="E230" t="str">
            <v>II</v>
          </cell>
          <cell r="F230" t="str">
            <v>Мангистау. обл.</v>
          </cell>
          <cell r="G230">
            <v>0</v>
          </cell>
          <cell r="H230">
            <v>0</v>
          </cell>
          <cell r="I230" t="str">
            <v>Мангистау. обл.</v>
          </cell>
          <cell r="J230" t="str">
            <v>ЕРКИН</v>
          </cell>
          <cell r="K230" t="str">
            <v>А</v>
          </cell>
          <cell r="L230" t="str">
            <v>ЕРКИН А.</v>
          </cell>
        </row>
        <row r="231">
          <cell r="A231">
            <v>223</v>
          </cell>
          <cell r="B231" t="str">
            <v>54</v>
          </cell>
          <cell r="C231" t="str">
            <v>ЛАВРОВА Елизавета</v>
          </cell>
          <cell r="D231">
            <v>39083</v>
          </cell>
          <cell r="E231" t="str">
            <v>II</v>
          </cell>
          <cell r="F231" t="str">
            <v>г. Астана</v>
          </cell>
          <cell r="G231">
            <v>0</v>
          </cell>
          <cell r="H231">
            <v>0</v>
          </cell>
          <cell r="I231" t="str">
            <v>г. Астана</v>
          </cell>
          <cell r="J231" t="str">
            <v>ЛАВРОВА</v>
          </cell>
          <cell r="K231" t="str">
            <v>Е</v>
          </cell>
          <cell r="L231" t="str">
            <v>ЛАВРОВА Е.</v>
          </cell>
        </row>
        <row r="232">
          <cell r="A232">
            <v>224</v>
          </cell>
          <cell r="B232" t="str">
            <v>55</v>
          </cell>
          <cell r="C232" t="str">
            <v>САНДЫБАЙ Жазира</v>
          </cell>
          <cell r="D232">
            <v>37257</v>
          </cell>
          <cell r="E232" t="str">
            <v>II</v>
          </cell>
          <cell r="F232" t="str">
            <v>СКО</v>
          </cell>
          <cell r="G232">
            <v>0</v>
          </cell>
          <cell r="H232">
            <v>0</v>
          </cell>
          <cell r="I232" t="str">
            <v>СКО</v>
          </cell>
          <cell r="J232" t="str">
            <v>САНДЫБАЙ</v>
          </cell>
          <cell r="K232" t="str">
            <v>Ж</v>
          </cell>
          <cell r="L232" t="str">
            <v>САНДЫБАЙ Ж.</v>
          </cell>
        </row>
        <row r="233">
          <cell r="A233">
            <v>225</v>
          </cell>
          <cell r="B233" t="str">
            <v>56</v>
          </cell>
          <cell r="C233" t="str">
            <v>СПЕСИВЦЕВА Елизавета</v>
          </cell>
          <cell r="D233">
            <v>37622</v>
          </cell>
          <cell r="E233" t="str">
            <v>II</v>
          </cell>
          <cell r="F233" t="str">
            <v>СКО</v>
          </cell>
          <cell r="G233">
            <v>0</v>
          </cell>
          <cell r="H233">
            <v>0</v>
          </cell>
          <cell r="I233" t="str">
            <v>СКО</v>
          </cell>
          <cell r="J233" t="str">
            <v>СПЕСИВЦЕВА</v>
          </cell>
          <cell r="K233" t="str">
            <v>Е</v>
          </cell>
          <cell r="L233" t="str">
            <v>СПЕСИВЦЕВА Е.</v>
          </cell>
        </row>
        <row r="234">
          <cell r="A234">
            <v>226</v>
          </cell>
          <cell r="B234" t="str">
            <v>57</v>
          </cell>
          <cell r="C234" t="str">
            <v>ТУТУЕВА Алина</v>
          </cell>
          <cell r="D234">
            <v>37622</v>
          </cell>
          <cell r="E234" t="str">
            <v>II</v>
          </cell>
          <cell r="F234" t="str">
            <v>СКО</v>
          </cell>
          <cell r="G234">
            <v>0</v>
          </cell>
          <cell r="H234">
            <v>0</v>
          </cell>
          <cell r="I234" t="str">
            <v>СКО</v>
          </cell>
          <cell r="J234" t="str">
            <v>ТУТУЕВА</v>
          </cell>
          <cell r="K234" t="str">
            <v>А</v>
          </cell>
          <cell r="L234" t="str">
            <v>ТУТУЕВА А.</v>
          </cell>
        </row>
        <row r="235">
          <cell r="A235">
            <v>227</v>
          </cell>
          <cell r="B235" t="str">
            <v>58</v>
          </cell>
          <cell r="C235" t="str">
            <v>ШАЙХИНА Алина</v>
          </cell>
          <cell r="D235">
            <v>39083</v>
          </cell>
          <cell r="E235" t="str">
            <v>II</v>
          </cell>
          <cell r="F235" t="str">
            <v>г. Астана</v>
          </cell>
          <cell r="G235">
            <v>0</v>
          </cell>
          <cell r="H235">
            <v>0</v>
          </cell>
          <cell r="I235" t="str">
            <v>г. Астана</v>
          </cell>
          <cell r="J235" t="str">
            <v>ШАЙХИНА</v>
          </cell>
          <cell r="K235" t="str">
            <v>А</v>
          </cell>
          <cell r="L235" t="str">
            <v>ШАЙХИНА А.</v>
          </cell>
        </row>
        <row r="236">
          <cell r="A236">
            <v>228</v>
          </cell>
          <cell r="B236" t="str">
            <v>59</v>
          </cell>
          <cell r="C236" t="str">
            <v>ШАВКАТОВА Гулёра</v>
          </cell>
          <cell r="D236">
            <v>38913</v>
          </cell>
          <cell r="E236" t="str">
            <v>II</v>
          </cell>
          <cell r="F236" t="str">
            <v>Туркестан обл.</v>
          </cell>
          <cell r="G236">
            <v>0</v>
          </cell>
          <cell r="H236">
            <v>0</v>
          </cell>
          <cell r="I236" t="str">
            <v>Туркестан обл.</v>
          </cell>
          <cell r="J236" t="str">
            <v>ШАВКАТОВА</v>
          </cell>
          <cell r="K236" t="str">
            <v>Г</v>
          </cell>
          <cell r="L236" t="str">
            <v>ШАВКАТОВА Г.</v>
          </cell>
        </row>
        <row r="237">
          <cell r="A237">
            <v>229</v>
          </cell>
          <cell r="B237" t="str">
            <v>60</v>
          </cell>
          <cell r="C237" t="str">
            <v>АКМУРЗИНА Мариза</v>
          </cell>
          <cell r="D237">
            <v>38938</v>
          </cell>
          <cell r="E237" t="str">
            <v>I</v>
          </cell>
          <cell r="F237" t="str">
            <v>ЗКО</v>
          </cell>
          <cell r="G237">
            <v>0</v>
          </cell>
          <cell r="H237">
            <v>0</v>
          </cell>
          <cell r="I237" t="str">
            <v>ЗКО</v>
          </cell>
          <cell r="J237" t="str">
            <v>АКМУРЗИНА</v>
          </cell>
          <cell r="K237" t="str">
            <v>М</v>
          </cell>
          <cell r="L237" t="str">
            <v>АКМУРЗИНА М.</v>
          </cell>
        </row>
        <row r="238">
          <cell r="A238">
            <v>230</v>
          </cell>
          <cell r="B238" t="str">
            <v>61</v>
          </cell>
          <cell r="C238" t="str">
            <v>АСЫЛХАНОВА Асылхан</v>
          </cell>
          <cell r="D238">
            <v>38353</v>
          </cell>
          <cell r="E238" t="str">
            <v>I</v>
          </cell>
          <cell r="F238" t="str">
            <v>Актюбинск. обл.</v>
          </cell>
          <cell r="G238">
            <v>0</v>
          </cell>
          <cell r="H238">
            <v>0</v>
          </cell>
          <cell r="I238" t="str">
            <v>Актюбинск. обл.</v>
          </cell>
          <cell r="J238" t="str">
            <v>АСЫЛХАНОВА</v>
          </cell>
          <cell r="K238" t="str">
            <v>А</v>
          </cell>
          <cell r="L238" t="str">
            <v>АСЫЛХАНОВА А.</v>
          </cell>
        </row>
        <row r="239">
          <cell r="A239">
            <v>231</v>
          </cell>
          <cell r="B239" t="str">
            <v>62</v>
          </cell>
          <cell r="C239" t="str">
            <v>БОРСАКБАЕВА Зарина</v>
          </cell>
          <cell r="D239">
            <v>37622</v>
          </cell>
          <cell r="E239" t="str">
            <v>I</v>
          </cell>
          <cell r="F239" t="str">
            <v>Мангистау. обл.</v>
          </cell>
          <cell r="G239">
            <v>0</v>
          </cell>
          <cell r="H239">
            <v>0</v>
          </cell>
          <cell r="I239" t="str">
            <v>Мангистау. обл.</v>
          </cell>
          <cell r="J239" t="str">
            <v>БОРСАКБАЕВА</v>
          </cell>
          <cell r="K239" t="str">
            <v>З</v>
          </cell>
          <cell r="L239" t="str">
            <v>БОРСАКБАЕВА З.</v>
          </cell>
        </row>
        <row r="240">
          <cell r="A240">
            <v>232</v>
          </cell>
          <cell r="B240" t="str">
            <v>63</v>
          </cell>
          <cell r="C240" t="str">
            <v>ДАРХАНКЫЗЫ Алуа</v>
          </cell>
          <cell r="D240">
            <v>38645</v>
          </cell>
          <cell r="E240" t="str">
            <v>I</v>
          </cell>
          <cell r="F240" t="str">
            <v>ВКО</v>
          </cell>
          <cell r="G240">
            <v>0</v>
          </cell>
          <cell r="H240">
            <v>0</v>
          </cell>
          <cell r="I240" t="str">
            <v>ВКО</v>
          </cell>
          <cell r="J240" t="str">
            <v>ДАРХАНКЫЗЫ</v>
          </cell>
          <cell r="K240" t="str">
            <v>А</v>
          </cell>
          <cell r="L240" t="str">
            <v>ДАРХАНКЫЗЫ А.</v>
          </cell>
        </row>
        <row r="241">
          <cell r="A241">
            <v>233</v>
          </cell>
          <cell r="B241" t="str">
            <v>64</v>
          </cell>
          <cell r="C241" t="str">
            <v>ЖАКСЫЛЫКОВА Альбина</v>
          </cell>
          <cell r="D241">
            <v>39213</v>
          </cell>
          <cell r="E241" t="str">
            <v>I</v>
          </cell>
          <cell r="F241" t="str">
            <v>Карагандин. обл.</v>
          </cell>
          <cell r="G241">
            <v>0</v>
          </cell>
          <cell r="H241">
            <v>0</v>
          </cell>
          <cell r="I241" t="str">
            <v>Карагандин. обл.</v>
          </cell>
          <cell r="J241" t="str">
            <v>ЖАКСЫЛЫКОВА</v>
          </cell>
          <cell r="K241" t="str">
            <v>А</v>
          </cell>
          <cell r="L241" t="str">
            <v>ЖАКСЫЛЫКОВА А.</v>
          </cell>
        </row>
        <row r="242">
          <cell r="A242">
            <v>234</v>
          </cell>
          <cell r="B242" t="str">
            <v>65</v>
          </cell>
          <cell r="C242" t="str">
            <v>ИЛЬЯС Арунжан</v>
          </cell>
          <cell r="D242">
            <v>38821</v>
          </cell>
          <cell r="E242" t="str">
            <v>I</v>
          </cell>
          <cell r="F242" t="str">
            <v>ЗКО</v>
          </cell>
          <cell r="G242">
            <v>0</v>
          </cell>
          <cell r="H242">
            <v>0</v>
          </cell>
          <cell r="I242" t="str">
            <v>ЗКО</v>
          </cell>
          <cell r="J242" t="str">
            <v>ИЛЬЯС</v>
          </cell>
          <cell r="K242" t="str">
            <v>А</v>
          </cell>
          <cell r="L242" t="str">
            <v>ИЛЬЯС А.</v>
          </cell>
        </row>
        <row r="243">
          <cell r="A243">
            <v>235</v>
          </cell>
          <cell r="B243" t="str">
            <v>66</v>
          </cell>
          <cell r="C243" t="str">
            <v>ИЛЬЯСОВА Ирина</v>
          </cell>
          <cell r="D243">
            <v>38232</v>
          </cell>
          <cell r="E243" t="str">
            <v>I</v>
          </cell>
          <cell r="F243" t="str">
            <v>ВКО</v>
          </cell>
          <cell r="G243">
            <v>0</v>
          </cell>
          <cell r="H243">
            <v>0</v>
          </cell>
          <cell r="I243" t="str">
            <v>ВКО</v>
          </cell>
          <cell r="J243" t="str">
            <v>ИЛЬЯСОВА</v>
          </cell>
          <cell r="K243" t="str">
            <v>И</v>
          </cell>
          <cell r="L243" t="str">
            <v>ИЛЬЯСОВА И.</v>
          </cell>
        </row>
        <row r="244">
          <cell r="A244">
            <v>236</v>
          </cell>
          <cell r="B244" t="str">
            <v>67</v>
          </cell>
          <cell r="C244" t="str">
            <v>МАРТЫНОВА Анастасия</v>
          </cell>
          <cell r="D244">
            <v>38353</v>
          </cell>
          <cell r="E244" t="str">
            <v>I</v>
          </cell>
          <cell r="F244" t="str">
            <v>Актюбинск. обл.</v>
          </cell>
          <cell r="G244">
            <v>0</v>
          </cell>
          <cell r="H244">
            <v>0</v>
          </cell>
          <cell r="I244" t="str">
            <v>Актюбинск. обл.</v>
          </cell>
          <cell r="J244" t="str">
            <v>МАРТЫНОВА</v>
          </cell>
          <cell r="K244" t="str">
            <v>А</v>
          </cell>
          <cell r="L244" t="str">
            <v>МАРТЫНОВА А.</v>
          </cell>
        </row>
        <row r="245">
          <cell r="A245">
            <v>237</v>
          </cell>
          <cell r="B245" t="str">
            <v>68</v>
          </cell>
          <cell r="C245" t="str">
            <v>НАСЫРОВА Динара</v>
          </cell>
          <cell r="D245">
            <v>38353</v>
          </cell>
          <cell r="E245" t="str">
            <v>I</v>
          </cell>
          <cell r="F245" t="str">
            <v>Актюбинск. обл.</v>
          </cell>
          <cell r="G245">
            <v>0</v>
          </cell>
          <cell r="H245">
            <v>0</v>
          </cell>
          <cell r="I245" t="str">
            <v>Актюбинск. обл.</v>
          </cell>
          <cell r="J245" t="str">
            <v>НАСЫРОВА</v>
          </cell>
          <cell r="K245" t="str">
            <v>Д</v>
          </cell>
          <cell r="L245" t="str">
            <v>НАСЫРОВА Д.</v>
          </cell>
        </row>
        <row r="246">
          <cell r="A246">
            <v>238</v>
          </cell>
          <cell r="B246" t="str">
            <v>69</v>
          </cell>
          <cell r="C246" t="str">
            <v>ТУРАШЕВА Бекжаным</v>
          </cell>
          <cell r="D246">
            <v>38939</v>
          </cell>
          <cell r="E246" t="str">
            <v>I</v>
          </cell>
          <cell r="F246" t="str">
            <v>ЗКО</v>
          </cell>
          <cell r="G246">
            <v>0</v>
          </cell>
          <cell r="H246">
            <v>0</v>
          </cell>
          <cell r="I246" t="str">
            <v>ЗКО</v>
          </cell>
          <cell r="J246" t="str">
            <v>ТУРАШЕВА</v>
          </cell>
          <cell r="K246" t="str">
            <v>Б</v>
          </cell>
          <cell r="L246" t="str">
            <v>ТУРАШЕВА Б.</v>
          </cell>
        </row>
        <row r="247">
          <cell r="A247">
            <v>239</v>
          </cell>
          <cell r="B247" t="str">
            <v>70</v>
          </cell>
          <cell r="C247" t="str">
            <v>ЦВИГУН Алиса</v>
          </cell>
          <cell r="D247">
            <v>39083</v>
          </cell>
          <cell r="E247" t="str">
            <v>I</v>
          </cell>
          <cell r="F247" t="str">
            <v>г. Астана</v>
          </cell>
          <cell r="G247">
            <v>0</v>
          </cell>
          <cell r="H247">
            <v>0</v>
          </cell>
          <cell r="I247" t="str">
            <v>г. Астана</v>
          </cell>
          <cell r="J247" t="str">
            <v>ЦВИГУН</v>
          </cell>
          <cell r="K247" t="str">
            <v>А</v>
          </cell>
          <cell r="L247" t="str">
            <v>ЦВИГУН А.</v>
          </cell>
        </row>
        <row r="248">
          <cell r="A248">
            <v>240</v>
          </cell>
          <cell r="B248" t="str">
            <v>71</v>
          </cell>
          <cell r="C248" t="str">
            <v>ШАУХАРОВА Лейла</v>
          </cell>
          <cell r="D248">
            <v>38098</v>
          </cell>
          <cell r="E248" t="str">
            <v>I</v>
          </cell>
          <cell r="F248" t="str">
            <v>ЗКО</v>
          </cell>
          <cell r="G248">
            <v>0</v>
          </cell>
          <cell r="H248">
            <v>0</v>
          </cell>
          <cell r="I248" t="str">
            <v>ЗКО</v>
          </cell>
          <cell r="J248" t="str">
            <v>ШАУХАРОВА</v>
          </cell>
          <cell r="K248" t="str">
            <v>Л</v>
          </cell>
          <cell r="L248" t="str">
            <v>ШАУХАРОВА Л.</v>
          </cell>
        </row>
        <row r="249">
          <cell r="A249">
            <v>241</v>
          </cell>
          <cell r="B249" t="str">
            <v>72</v>
          </cell>
          <cell r="C249" t="str">
            <v>ЯСАКОВА Анна</v>
          </cell>
          <cell r="D249">
            <v>38904</v>
          </cell>
          <cell r="E249" t="str">
            <v>I</v>
          </cell>
          <cell r="F249" t="str">
            <v>ВКО</v>
          </cell>
          <cell r="G249">
            <v>0</v>
          </cell>
          <cell r="H249">
            <v>0</v>
          </cell>
          <cell r="I249" t="str">
            <v>ВКО</v>
          </cell>
          <cell r="J249" t="str">
            <v>ЯСАКОВА</v>
          </cell>
          <cell r="K249" t="str">
            <v>А</v>
          </cell>
          <cell r="L249" t="str">
            <v>ЯСАКОВА А.</v>
          </cell>
        </row>
        <row r="250">
          <cell r="A250">
            <v>242</v>
          </cell>
          <cell r="B250" t="str">
            <v>73</v>
          </cell>
          <cell r="C250" t="str">
            <v>БУЛАНОВА Гулнас</v>
          </cell>
          <cell r="D250">
            <v>39767</v>
          </cell>
          <cell r="E250" t="str">
            <v>I</v>
          </cell>
          <cell r="F250" t="str">
            <v>ЗКО</v>
          </cell>
          <cell r="G250">
            <v>0</v>
          </cell>
          <cell r="H250">
            <v>0</v>
          </cell>
          <cell r="I250" t="str">
            <v>ЗКО</v>
          </cell>
          <cell r="J250" t="str">
            <v>БУЛАНОВА</v>
          </cell>
          <cell r="K250" t="str">
            <v>Г</v>
          </cell>
          <cell r="L250" t="str">
            <v>БУЛАНОВА Г.</v>
          </cell>
        </row>
        <row r="251">
          <cell r="A251">
            <v>243</v>
          </cell>
          <cell r="B251" t="str">
            <v>74</v>
          </cell>
          <cell r="C251" t="str">
            <v>АХМЕТ Жания</v>
          </cell>
          <cell r="D251">
            <v>38797</v>
          </cell>
          <cell r="E251" t="str">
            <v>I</v>
          </cell>
          <cell r="F251" t="str">
            <v>ЗКО</v>
          </cell>
          <cell r="G251">
            <v>0</v>
          </cell>
          <cell r="H251">
            <v>0</v>
          </cell>
          <cell r="I251" t="str">
            <v>ЗКО</v>
          </cell>
          <cell r="J251" t="str">
            <v>АХМЕТ</v>
          </cell>
          <cell r="K251" t="str">
            <v>Ж</v>
          </cell>
          <cell r="L251" t="str">
            <v>АХМЕТ Ж.</v>
          </cell>
        </row>
        <row r="252">
          <cell r="A252">
            <v>244</v>
          </cell>
          <cell r="B252" t="str">
            <v>75</v>
          </cell>
          <cell r="C252" t="str">
            <v>СИРОТИНА Полина</v>
          </cell>
          <cell r="D252">
            <v>39500</v>
          </cell>
          <cell r="E252" t="str">
            <v>1 юн.</v>
          </cell>
          <cell r="F252" t="str">
            <v>Карагандин. обл.</v>
          </cell>
          <cell r="G252">
            <v>0</v>
          </cell>
          <cell r="H252">
            <v>0</v>
          </cell>
          <cell r="I252" t="str">
            <v>Карагандин. обл.</v>
          </cell>
          <cell r="J252" t="str">
            <v>СИРОТИНА</v>
          </cell>
          <cell r="K252" t="str">
            <v>П</v>
          </cell>
          <cell r="L252" t="str">
            <v>СИРОТИНА П.</v>
          </cell>
        </row>
        <row r="253">
          <cell r="A253">
            <v>245</v>
          </cell>
          <cell r="B253" t="str">
            <v>76</v>
          </cell>
          <cell r="C253" t="str">
            <v>БЕГАЙДАР Карахат</v>
          </cell>
          <cell r="D253">
            <v>39149</v>
          </cell>
          <cell r="E253" t="str">
            <v>II</v>
          </cell>
          <cell r="F253" t="str">
            <v>Туркестан обл.</v>
          </cell>
          <cell r="G253">
            <v>0</v>
          </cell>
          <cell r="H253">
            <v>0</v>
          </cell>
          <cell r="I253" t="str">
            <v>Туркестан обл.</v>
          </cell>
          <cell r="J253" t="str">
            <v>БЕГАЙДАР</v>
          </cell>
          <cell r="K253" t="str">
            <v>К</v>
          </cell>
          <cell r="L253" t="str">
            <v>БЕГАЙДАР К.</v>
          </cell>
        </row>
        <row r="254">
          <cell r="A254">
            <v>246</v>
          </cell>
          <cell r="B254" t="str">
            <v>77</v>
          </cell>
          <cell r="C254" t="e">
            <v>#VALUE!</v>
          </cell>
          <cell r="D254" t="e">
            <v>#VALUE!</v>
          </cell>
          <cell r="E254" t="e">
            <v>#VALUE!</v>
          </cell>
          <cell r="F254" t="e">
            <v>#VALUE!</v>
          </cell>
          <cell r="G254">
            <v>0</v>
          </cell>
          <cell r="H254">
            <v>0</v>
          </cell>
          <cell r="I254" t="e">
            <v>#VALUE!</v>
          </cell>
          <cell r="J254" t="e">
            <v>#VALUE!</v>
          </cell>
          <cell r="K254" t="e">
            <v>#VALUE!</v>
          </cell>
          <cell r="L254" t="e">
            <v>#VALUE!</v>
          </cell>
        </row>
        <row r="255">
          <cell r="A255">
            <v>247</v>
          </cell>
          <cell r="B255" t="str">
            <v>78</v>
          </cell>
          <cell r="C255" t="e">
            <v>#VALUE!</v>
          </cell>
          <cell r="D255" t="e">
            <v>#VALUE!</v>
          </cell>
          <cell r="E255" t="e">
            <v>#VALUE!</v>
          </cell>
          <cell r="F255" t="e">
            <v>#VALUE!</v>
          </cell>
          <cell r="G255">
            <v>0</v>
          </cell>
          <cell r="H255">
            <v>0</v>
          </cell>
          <cell r="I255" t="e">
            <v>#VALUE!</v>
          </cell>
          <cell r="J255" t="e">
            <v>#VALUE!</v>
          </cell>
          <cell r="K255" t="e">
            <v>#VALUE!</v>
          </cell>
          <cell r="L255" t="e">
            <v>#VALUE!</v>
          </cell>
        </row>
        <row r="256">
          <cell r="A256">
            <v>248</v>
          </cell>
          <cell r="B256" t="str">
            <v>79</v>
          </cell>
          <cell r="C256" t="e">
            <v>#VALUE!</v>
          </cell>
          <cell r="D256" t="e">
            <v>#VALUE!</v>
          </cell>
          <cell r="E256" t="e">
            <v>#VALUE!</v>
          </cell>
          <cell r="F256" t="e">
            <v>#VALUE!</v>
          </cell>
          <cell r="G256">
            <v>0</v>
          </cell>
          <cell r="H256">
            <v>0</v>
          </cell>
          <cell r="I256" t="e">
            <v>#VALUE!</v>
          </cell>
          <cell r="J256" t="e">
            <v>#VALUE!</v>
          </cell>
          <cell r="K256" t="e">
            <v>#VALUE!</v>
          </cell>
          <cell r="L256" t="e">
            <v>#VALUE!</v>
          </cell>
        </row>
        <row r="257">
          <cell r="A257">
            <v>249</v>
          </cell>
          <cell r="B257" t="str">
            <v>80</v>
          </cell>
          <cell r="C257" t="e">
            <v>#VALUE!</v>
          </cell>
          <cell r="D257" t="e">
            <v>#VALUE!</v>
          </cell>
          <cell r="E257" t="e">
            <v>#VALUE!</v>
          </cell>
          <cell r="F257" t="e">
            <v>#VALUE!</v>
          </cell>
          <cell r="G257">
            <v>0</v>
          </cell>
          <cell r="H257">
            <v>0</v>
          </cell>
          <cell r="I257" t="e">
            <v>#VALUE!</v>
          </cell>
          <cell r="J257" t="e">
            <v>#VALUE!</v>
          </cell>
          <cell r="K257" t="e">
            <v>#VALUE!</v>
          </cell>
          <cell r="L257" t="e">
            <v>#VALUE!</v>
          </cell>
        </row>
        <row r="258">
          <cell r="A258">
            <v>250</v>
          </cell>
          <cell r="B258" t="str">
            <v>81</v>
          </cell>
          <cell r="C258" t="e">
            <v>#VALUE!</v>
          </cell>
          <cell r="D258" t="e">
            <v>#VALUE!</v>
          </cell>
          <cell r="E258" t="e">
            <v>#VALUE!</v>
          </cell>
          <cell r="F258" t="e">
            <v>#VALUE!</v>
          </cell>
          <cell r="G258">
            <v>0</v>
          </cell>
          <cell r="H258">
            <v>0</v>
          </cell>
          <cell r="I258" t="e">
            <v>#VALUE!</v>
          </cell>
          <cell r="J258" t="e">
            <v>#VALUE!</v>
          </cell>
          <cell r="K258" t="e">
            <v>#VALUE!</v>
          </cell>
          <cell r="L258" t="e">
            <v>#VALUE!</v>
          </cell>
        </row>
        <row r="259">
          <cell r="A259">
            <v>251</v>
          </cell>
          <cell r="B259" t="str">
            <v>82</v>
          </cell>
          <cell r="C259" t="e">
            <v>#VALUE!</v>
          </cell>
          <cell r="D259" t="e">
            <v>#VALUE!</v>
          </cell>
          <cell r="E259" t="e">
            <v>#VALUE!</v>
          </cell>
          <cell r="F259" t="e">
            <v>#VALUE!</v>
          </cell>
          <cell r="G259">
            <v>0</v>
          </cell>
          <cell r="H259">
            <v>0</v>
          </cell>
          <cell r="I259" t="e">
            <v>#VALUE!</v>
          </cell>
          <cell r="J259" t="e">
            <v>#VALUE!</v>
          </cell>
          <cell r="K259" t="e">
            <v>#VALUE!</v>
          </cell>
          <cell r="L259" t="e">
            <v>#VALUE!</v>
          </cell>
        </row>
        <row r="260">
          <cell r="A260">
            <v>252</v>
          </cell>
          <cell r="B260" t="str">
            <v>83</v>
          </cell>
          <cell r="C260" t="e">
            <v>#VALUE!</v>
          </cell>
          <cell r="D260" t="e">
            <v>#VALUE!</v>
          </cell>
          <cell r="E260" t="e">
            <v>#VALUE!</v>
          </cell>
          <cell r="F260" t="e">
            <v>#VALUE!</v>
          </cell>
          <cell r="G260">
            <v>0</v>
          </cell>
          <cell r="H260">
            <v>0</v>
          </cell>
          <cell r="I260" t="e">
            <v>#VALUE!</v>
          </cell>
          <cell r="J260" t="e">
            <v>#VALUE!</v>
          </cell>
          <cell r="K260" t="e">
            <v>#VALUE!</v>
          </cell>
          <cell r="L260" t="e">
            <v>#VALUE!</v>
          </cell>
        </row>
        <row r="261">
          <cell r="A261">
            <v>253</v>
          </cell>
          <cell r="B261" t="str">
            <v>84</v>
          </cell>
          <cell r="C261" t="e">
            <v>#VALUE!</v>
          </cell>
          <cell r="D261" t="e">
            <v>#VALUE!</v>
          </cell>
          <cell r="E261" t="e">
            <v>#VALUE!</v>
          </cell>
          <cell r="F261" t="e">
            <v>#VALUE!</v>
          </cell>
          <cell r="G261">
            <v>0</v>
          </cell>
          <cell r="H261">
            <v>0</v>
          </cell>
          <cell r="I261" t="e">
            <v>#VALUE!</v>
          </cell>
          <cell r="J261" t="e">
            <v>#VALUE!</v>
          </cell>
          <cell r="K261" t="e">
            <v>#VALUE!</v>
          </cell>
          <cell r="L261" t="e">
            <v>#VALUE!</v>
          </cell>
        </row>
        <row r="262">
          <cell r="A262">
            <v>254</v>
          </cell>
          <cell r="B262" t="str">
            <v>85</v>
          </cell>
          <cell r="C262" t="e">
            <v>#VALUE!</v>
          </cell>
          <cell r="D262" t="e">
            <v>#VALUE!</v>
          </cell>
          <cell r="E262" t="e">
            <v>#VALUE!</v>
          </cell>
          <cell r="F262" t="e">
            <v>#VALUE!</v>
          </cell>
          <cell r="G262">
            <v>0</v>
          </cell>
          <cell r="H262">
            <v>0</v>
          </cell>
          <cell r="I262" t="e">
            <v>#VALUE!</v>
          </cell>
          <cell r="J262" t="e">
            <v>#VALUE!</v>
          </cell>
          <cell r="K262" t="e">
            <v>#VALUE!</v>
          </cell>
          <cell r="L262" t="e">
            <v>#VALUE!</v>
          </cell>
        </row>
        <row r="263">
          <cell r="A263">
            <v>255</v>
          </cell>
          <cell r="B263" t="str">
            <v>86</v>
          </cell>
          <cell r="C263" t="e">
            <v>#VALUE!</v>
          </cell>
          <cell r="D263" t="e">
            <v>#VALUE!</v>
          </cell>
          <cell r="E263" t="e">
            <v>#VALUE!</v>
          </cell>
          <cell r="F263" t="e">
            <v>#VALUE!</v>
          </cell>
          <cell r="G263">
            <v>0</v>
          </cell>
          <cell r="H263">
            <v>0</v>
          </cell>
          <cell r="I263" t="e">
            <v>#VALUE!</v>
          </cell>
          <cell r="J263" t="e">
            <v>#VALUE!</v>
          </cell>
          <cell r="K263" t="e">
            <v>#VALUE!</v>
          </cell>
          <cell r="L263" t="e">
            <v>#VALUE!</v>
          </cell>
        </row>
        <row r="264">
          <cell r="A264">
            <v>256</v>
          </cell>
          <cell r="B264" t="str">
            <v>87</v>
          </cell>
          <cell r="C264" t="e">
            <v>#VALUE!</v>
          </cell>
          <cell r="D264" t="e">
            <v>#VALUE!</v>
          </cell>
          <cell r="E264" t="e">
            <v>#VALUE!</v>
          </cell>
          <cell r="F264" t="e">
            <v>#VALUE!</v>
          </cell>
          <cell r="G264">
            <v>0</v>
          </cell>
          <cell r="H264">
            <v>0</v>
          </cell>
          <cell r="I264" t="e">
            <v>#VALUE!</v>
          </cell>
          <cell r="J264" t="e">
            <v>#VALUE!</v>
          </cell>
          <cell r="K264" t="e">
            <v>#VALUE!</v>
          </cell>
          <cell r="L264" t="e">
            <v>#VALUE!</v>
          </cell>
        </row>
        <row r="265">
          <cell r="A265">
            <v>257</v>
          </cell>
          <cell r="B265" t="str">
            <v>88</v>
          </cell>
          <cell r="C265" t="e">
            <v>#VALUE!</v>
          </cell>
          <cell r="D265" t="e">
            <v>#VALUE!</v>
          </cell>
          <cell r="E265" t="e">
            <v>#VALUE!</v>
          </cell>
          <cell r="F265" t="e">
            <v>#VALUE!</v>
          </cell>
          <cell r="G265">
            <v>0</v>
          </cell>
          <cell r="H265">
            <v>0</v>
          </cell>
          <cell r="I265" t="e">
            <v>#VALUE!</v>
          </cell>
          <cell r="J265" t="e">
            <v>#VALUE!</v>
          </cell>
          <cell r="K265" t="e">
            <v>#VALUE!</v>
          </cell>
          <cell r="L265" t="e">
            <v>#VALUE!</v>
          </cell>
        </row>
        <row r="266">
          <cell r="A266">
            <v>258</v>
          </cell>
          <cell r="B266" t="str">
            <v>89</v>
          </cell>
          <cell r="C266" t="e">
            <v>#VALUE!</v>
          </cell>
          <cell r="D266" t="e">
            <v>#VALUE!</v>
          </cell>
          <cell r="E266" t="e">
            <v>#VALUE!</v>
          </cell>
          <cell r="F266" t="e">
            <v>#VALUE!</v>
          </cell>
          <cell r="G266">
            <v>0</v>
          </cell>
          <cell r="H266" t="str">
            <v xml:space="preserve"> </v>
          </cell>
          <cell r="I266" t="e">
            <v>#VALUE!</v>
          </cell>
          <cell r="J266" t="e">
            <v>#VALUE!</v>
          </cell>
          <cell r="K266" t="e">
            <v>#VALUE!</v>
          </cell>
          <cell r="L266" t="e">
            <v>#VALUE!</v>
          </cell>
        </row>
        <row r="267">
          <cell r="A267">
            <v>259</v>
          </cell>
          <cell r="B267" t="str">
            <v>90</v>
          </cell>
          <cell r="C267" t="e">
            <v>#VALUE!</v>
          </cell>
          <cell r="D267" t="e">
            <v>#VALUE!</v>
          </cell>
          <cell r="E267" t="e">
            <v>#VALUE!</v>
          </cell>
          <cell r="F267" t="e">
            <v>#VALUE!</v>
          </cell>
          <cell r="G267">
            <v>0</v>
          </cell>
          <cell r="H267" t="str">
            <v xml:space="preserve"> </v>
          </cell>
          <cell r="I267" t="e">
            <v>#VALUE!</v>
          </cell>
          <cell r="J267" t="e">
            <v>#VALUE!</v>
          </cell>
          <cell r="K267" t="e">
            <v>#VALUE!</v>
          </cell>
          <cell r="L267" t="e">
            <v>#VALUE!</v>
          </cell>
        </row>
        <row r="268">
          <cell r="A268">
            <v>260</v>
          </cell>
          <cell r="B268" t="str">
            <v>91</v>
          </cell>
          <cell r="C268" t="e">
            <v>#VALUE!</v>
          </cell>
          <cell r="D268" t="e">
            <v>#VALUE!</v>
          </cell>
          <cell r="E268" t="e">
            <v>#VALUE!</v>
          </cell>
          <cell r="F268" t="e">
            <v>#VALUE!</v>
          </cell>
          <cell r="G268">
            <v>0</v>
          </cell>
          <cell r="H268" t="str">
            <v xml:space="preserve"> </v>
          </cell>
          <cell r="I268" t="e">
            <v>#VALUE!</v>
          </cell>
          <cell r="J268" t="e">
            <v>#VALUE!</v>
          </cell>
          <cell r="K268" t="e">
            <v>#VALUE!</v>
          </cell>
          <cell r="L268" t="e">
            <v>#VALUE!</v>
          </cell>
        </row>
        <row r="269">
          <cell r="A269">
            <v>261</v>
          </cell>
          <cell r="B269" t="str">
            <v>92</v>
          </cell>
          <cell r="C269" t="e">
            <v>#VALUE!</v>
          </cell>
          <cell r="D269" t="e">
            <v>#VALUE!</v>
          </cell>
          <cell r="E269" t="e">
            <v>#VALUE!</v>
          </cell>
          <cell r="F269" t="e">
            <v>#VALUE!</v>
          </cell>
          <cell r="G269">
            <v>0</v>
          </cell>
          <cell r="H269" t="str">
            <v xml:space="preserve"> </v>
          </cell>
          <cell r="I269" t="e">
            <v>#VALUE!</v>
          </cell>
          <cell r="J269" t="e">
            <v>#VALUE!</v>
          </cell>
          <cell r="K269" t="e">
            <v>#VALUE!</v>
          </cell>
          <cell r="L269" t="e">
            <v>#VALUE!</v>
          </cell>
        </row>
        <row r="270">
          <cell r="A270">
            <v>262</v>
          </cell>
          <cell r="B270" t="str">
            <v>93</v>
          </cell>
          <cell r="C270" t="e">
            <v>#VALUE!</v>
          </cell>
          <cell r="D270" t="e">
            <v>#VALUE!</v>
          </cell>
          <cell r="E270" t="e">
            <v>#VALUE!</v>
          </cell>
          <cell r="F270" t="e">
            <v>#VALUE!</v>
          </cell>
          <cell r="G270">
            <v>0</v>
          </cell>
          <cell r="H270" t="str">
            <v xml:space="preserve"> </v>
          </cell>
          <cell r="I270" t="e">
            <v>#VALUE!</v>
          </cell>
          <cell r="J270" t="e">
            <v>#VALUE!</v>
          </cell>
          <cell r="K270" t="e">
            <v>#VALUE!</v>
          </cell>
          <cell r="L270" t="e">
            <v>#VALUE!</v>
          </cell>
        </row>
        <row r="271">
          <cell r="A271">
            <v>263</v>
          </cell>
          <cell r="B271" t="str">
            <v>94</v>
          </cell>
          <cell r="C271" t="e">
            <v>#VALUE!</v>
          </cell>
          <cell r="D271" t="e">
            <v>#VALUE!</v>
          </cell>
          <cell r="E271" t="e">
            <v>#VALUE!</v>
          </cell>
          <cell r="F271" t="e">
            <v>#VALUE!</v>
          </cell>
          <cell r="G271">
            <v>0</v>
          </cell>
          <cell r="H271" t="str">
            <v xml:space="preserve"> </v>
          </cell>
          <cell r="I271" t="e">
            <v>#VALUE!</v>
          </cell>
          <cell r="J271" t="e">
            <v>#VALUE!</v>
          </cell>
          <cell r="K271" t="e">
            <v>#VALUE!</v>
          </cell>
          <cell r="L271" t="e">
            <v>#VALUE!</v>
          </cell>
        </row>
        <row r="272">
          <cell r="A272">
            <v>264</v>
          </cell>
          <cell r="B272" t="str">
            <v>95</v>
          </cell>
          <cell r="C272" t="e">
            <v>#VALUE!</v>
          </cell>
          <cell r="D272" t="e">
            <v>#VALUE!</v>
          </cell>
          <cell r="E272" t="e">
            <v>#VALUE!</v>
          </cell>
          <cell r="F272" t="e">
            <v>#VALUE!</v>
          </cell>
          <cell r="G272">
            <v>0</v>
          </cell>
          <cell r="H272" t="str">
            <v xml:space="preserve"> </v>
          </cell>
          <cell r="I272" t="e">
            <v>#VALUE!</v>
          </cell>
          <cell r="J272" t="e">
            <v>#VALUE!</v>
          </cell>
          <cell r="K272" t="e">
            <v>#VALUE!</v>
          </cell>
          <cell r="L272" t="e">
            <v>#VALUE!</v>
          </cell>
        </row>
        <row r="273">
          <cell r="A273">
            <v>265</v>
          </cell>
          <cell r="B273" t="str">
            <v>96</v>
          </cell>
          <cell r="C273" t="e">
            <v>#VALUE!</v>
          </cell>
          <cell r="D273" t="e">
            <v>#VALUE!</v>
          </cell>
          <cell r="E273" t="e">
            <v>#VALUE!</v>
          </cell>
          <cell r="F273" t="e">
            <v>#VALUE!</v>
          </cell>
          <cell r="G273">
            <v>0</v>
          </cell>
          <cell r="H273" t="str">
            <v xml:space="preserve"> </v>
          </cell>
          <cell r="I273" t="e">
            <v>#VALUE!</v>
          </cell>
          <cell r="J273" t="e">
            <v>#VALUE!</v>
          </cell>
          <cell r="K273" t="e">
            <v>#VALUE!</v>
          </cell>
          <cell r="L273" t="e">
            <v>#VALUE!</v>
          </cell>
        </row>
        <row r="274">
          <cell r="A274">
            <v>266</v>
          </cell>
          <cell r="B274" t="str">
            <v>97</v>
          </cell>
          <cell r="C274" t="e">
            <v>#VALUE!</v>
          </cell>
          <cell r="D274" t="e">
            <v>#VALUE!</v>
          </cell>
          <cell r="E274" t="e">
            <v>#VALUE!</v>
          </cell>
          <cell r="F274" t="e">
            <v>#VALUE!</v>
          </cell>
          <cell r="G274">
            <v>0</v>
          </cell>
          <cell r="H274" t="str">
            <v xml:space="preserve"> </v>
          </cell>
          <cell r="I274" t="e">
            <v>#VALUE!</v>
          </cell>
          <cell r="J274" t="e">
            <v>#VALUE!</v>
          </cell>
          <cell r="K274" t="e">
            <v>#VALUE!</v>
          </cell>
          <cell r="L274" t="e">
            <v>#VALUE!</v>
          </cell>
        </row>
        <row r="275">
          <cell r="A275">
            <v>267</v>
          </cell>
          <cell r="B275" t="str">
            <v>98</v>
          </cell>
          <cell r="C275" t="e">
            <v>#VALUE!</v>
          </cell>
          <cell r="D275" t="e">
            <v>#VALUE!</v>
          </cell>
          <cell r="E275" t="e">
            <v>#VALUE!</v>
          </cell>
          <cell r="F275" t="e">
            <v>#VALUE!</v>
          </cell>
          <cell r="G275">
            <v>0</v>
          </cell>
          <cell r="H275" t="str">
            <v xml:space="preserve"> </v>
          </cell>
          <cell r="I275" t="e">
            <v>#VALUE!</v>
          </cell>
          <cell r="J275" t="e">
            <v>#VALUE!</v>
          </cell>
          <cell r="K275" t="e">
            <v>#VALUE!</v>
          </cell>
          <cell r="L275" t="e">
            <v>#VALUE!</v>
          </cell>
        </row>
        <row r="276">
          <cell r="A276">
            <v>268</v>
          </cell>
          <cell r="B276" t="str">
            <v>99</v>
          </cell>
          <cell r="C276" t="e">
            <v>#VALUE!</v>
          </cell>
          <cell r="D276" t="e">
            <v>#VALUE!</v>
          </cell>
          <cell r="E276" t="e">
            <v>#VALUE!</v>
          </cell>
          <cell r="F276" t="e">
            <v>#VALUE!</v>
          </cell>
          <cell r="G276">
            <v>0</v>
          </cell>
          <cell r="H276" t="str">
            <v xml:space="preserve"> </v>
          </cell>
          <cell r="I276" t="e">
            <v>#VALUE!</v>
          </cell>
          <cell r="J276" t="e">
            <v>#VALUE!</v>
          </cell>
          <cell r="K276" t="e">
            <v>#VALUE!</v>
          </cell>
          <cell r="L276" t="e">
            <v>#VALUE!</v>
          </cell>
        </row>
        <row r="277">
          <cell r="A277">
            <v>269</v>
          </cell>
          <cell r="B277" t="str">
            <v>100</v>
          </cell>
          <cell r="C277" t="e">
            <v>#VALUE!</v>
          </cell>
          <cell r="D277" t="e">
            <v>#VALUE!</v>
          </cell>
          <cell r="E277" t="e">
            <v>#VALUE!</v>
          </cell>
          <cell r="F277" t="e">
            <v>#VALUE!</v>
          </cell>
          <cell r="G277">
            <v>0</v>
          </cell>
          <cell r="H277" t="str">
            <v xml:space="preserve"> </v>
          </cell>
          <cell r="I277" t="e">
            <v>#VALUE!</v>
          </cell>
          <cell r="J277" t="e">
            <v>#VALUE!</v>
          </cell>
          <cell r="K277" t="e">
            <v>#VALUE!</v>
          </cell>
          <cell r="L277" t="e">
            <v>#VALUE!</v>
          </cell>
        </row>
        <row r="278">
          <cell r="A278">
            <v>270</v>
          </cell>
          <cell r="B278" t="str">
            <v>101</v>
          </cell>
          <cell r="C278" t="e">
            <v>#VALUE!</v>
          </cell>
          <cell r="D278" t="e">
            <v>#VALUE!</v>
          </cell>
          <cell r="E278" t="e">
            <v>#VALUE!</v>
          </cell>
          <cell r="F278" t="e">
            <v>#VALUE!</v>
          </cell>
          <cell r="G278">
            <v>0</v>
          </cell>
          <cell r="H278" t="str">
            <v xml:space="preserve"> </v>
          </cell>
          <cell r="I278" t="e">
            <v>#VALUE!</v>
          </cell>
          <cell r="J278" t="e">
            <v>#VALUE!</v>
          </cell>
          <cell r="K278" t="e">
            <v>#VALUE!</v>
          </cell>
          <cell r="L278" t="e">
            <v>#VALUE!</v>
          </cell>
        </row>
        <row r="279">
          <cell r="A279">
            <v>271</v>
          </cell>
          <cell r="B279" t="str">
            <v>102</v>
          </cell>
          <cell r="C279" t="e">
            <v>#VALUE!</v>
          </cell>
          <cell r="D279" t="e">
            <v>#VALUE!</v>
          </cell>
          <cell r="E279" t="e">
            <v>#VALUE!</v>
          </cell>
          <cell r="F279" t="e">
            <v>#VALUE!</v>
          </cell>
          <cell r="G279">
            <v>0</v>
          </cell>
          <cell r="H279" t="str">
            <v xml:space="preserve"> </v>
          </cell>
          <cell r="I279" t="e">
            <v>#VALUE!</v>
          </cell>
          <cell r="J279" t="e">
            <v>#VALUE!</v>
          </cell>
          <cell r="K279" t="e">
            <v>#VALUE!</v>
          </cell>
          <cell r="L279" t="e">
            <v>#VALUE!</v>
          </cell>
        </row>
        <row r="280">
          <cell r="A280">
            <v>272</v>
          </cell>
          <cell r="B280" t="str">
            <v>103</v>
          </cell>
          <cell r="C280" t="e">
            <v>#VALUE!</v>
          </cell>
          <cell r="D280" t="e">
            <v>#VALUE!</v>
          </cell>
          <cell r="E280" t="e">
            <v>#VALUE!</v>
          </cell>
          <cell r="F280" t="e">
            <v>#VALUE!</v>
          </cell>
          <cell r="G280">
            <v>0</v>
          </cell>
          <cell r="H280" t="str">
            <v xml:space="preserve"> </v>
          </cell>
          <cell r="I280" t="e">
            <v>#VALUE!</v>
          </cell>
          <cell r="J280" t="e">
            <v>#VALUE!</v>
          </cell>
          <cell r="K280" t="e">
            <v>#VALUE!</v>
          </cell>
          <cell r="L280" t="e">
            <v>#VALUE!</v>
          </cell>
        </row>
        <row r="281">
          <cell r="A281">
            <v>273</v>
          </cell>
          <cell r="B281" t="str">
            <v>104</v>
          </cell>
          <cell r="C281" t="e">
            <v>#VALUE!</v>
          </cell>
          <cell r="D281" t="e">
            <v>#VALUE!</v>
          </cell>
          <cell r="E281" t="e">
            <v>#VALUE!</v>
          </cell>
          <cell r="F281" t="e">
            <v>#VALUE!</v>
          </cell>
          <cell r="G281">
            <v>0</v>
          </cell>
          <cell r="H281" t="str">
            <v xml:space="preserve"> </v>
          </cell>
          <cell r="I281" t="e">
            <v>#VALUE!</v>
          </cell>
          <cell r="J281" t="e">
            <v>#VALUE!</v>
          </cell>
          <cell r="K281" t="e">
            <v>#VALUE!</v>
          </cell>
          <cell r="L281" t="e">
            <v>#VALUE!</v>
          </cell>
        </row>
        <row r="282">
          <cell r="A282">
            <v>274</v>
          </cell>
          <cell r="B282" t="str">
            <v>105</v>
          </cell>
          <cell r="C282" t="e">
            <v>#VALUE!</v>
          </cell>
          <cell r="D282" t="e">
            <v>#VALUE!</v>
          </cell>
          <cell r="E282" t="e">
            <v>#VALUE!</v>
          </cell>
          <cell r="F282" t="e">
            <v>#VALUE!</v>
          </cell>
          <cell r="G282">
            <v>0</v>
          </cell>
          <cell r="H282" t="str">
            <v xml:space="preserve"> </v>
          </cell>
          <cell r="I282" t="e">
            <v>#VALUE!</v>
          </cell>
          <cell r="J282" t="e">
            <v>#VALUE!</v>
          </cell>
          <cell r="K282" t="e">
            <v>#VALUE!</v>
          </cell>
          <cell r="L282" t="e">
            <v>#VALUE!</v>
          </cell>
        </row>
        <row r="283">
          <cell r="A283">
            <v>275</v>
          </cell>
          <cell r="B283" t="str">
            <v>106</v>
          </cell>
          <cell r="C283" t="e">
            <v>#VALUE!</v>
          </cell>
          <cell r="D283" t="e">
            <v>#VALUE!</v>
          </cell>
          <cell r="E283" t="e">
            <v>#VALUE!</v>
          </cell>
          <cell r="F283" t="e">
            <v>#VALUE!</v>
          </cell>
          <cell r="G283">
            <v>0</v>
          </cell>
          <cell r="H283" t="str">
            <v xml:space="preserve"> </v>
          </cell>
          <cell r="I283" t="e">
            <v>#VALUE!</v>
          </cell>
          <cell r="J283" t="e">
            <v>#VALUE!</v>
          </cell>
          <cell r="K283" t="e">
            <v>#VALUE!</v>
          </cell>
          <cell r="L283" t="e">
            <v>#VALUE!</v>
          </cell>
        </row>
        <row r="284">
          <cell r="A284">
            <v>276</v>
          </cell>
          <cell r="B284" t="str">
            <v>107</v>
          </cell>
          <cell r="C284" t="e">
            <v>#VALUE!</v>
          </cell>
          <cell r="D284" t="e">
            <v>#VALUE!</v>
          </cell>
          <cell r="E284" t="e">
            <v>#VALUE!</v>
          </cell>
          <cell r="F284" t="e">
            <v>#VALUE!</v>
          </cell>
          <cell r="G284">
            <v>0</v>
          </cell>
          <cell r="H284" t="str">
            <v xml:space="preserve"> </v>
          </cell>
          <cell r="I284" t="e">
            <v>#VALUE!</v>
          </cell>
          <cell r="J284" t="e">
            <v>#VALUE!</v>
          </cell>
          <cell r="K284" t="e">
            <v>#VALUE!</v>
          </cell>
          <cell r="L284" t="e">
            <v>#VALUE!</v>
          </cell>
        </row>
        <row r="285">
          <cell r="A285">
            <v>277</v>
          </cell>
          <cell r="B285" t="str">
            <v>108</v>
          </cell>
          <cell r="C285" t="e">
            <v>#VALUE!</v>
          </cell>
          <cell r="D285" t="e">
            <v>#VALUE!</v>
          </cell>
          <cell r="E285" t="e">
            <v>#VALUE!</v>
          </cell>
          <cell r="F285" t="e">
            <v>#VALUE!</v>
          </cell>
          <cell r="G285">
            <v>0</v>
          </cell>
          <cell r="H285" t="str">
            <v xml:space="preserve"> </v>
          </cell>
          <cell r="I285" t="e">
            <v>#VALUE!</v>
          </cell>
          <cell r="J285" t="e">
            <v>#VALUE!</v>
          </cell>
          <cell r="K285" t="e">
            <v>#VALUE!</v>
          </cell>
          <cell r="L285" t="e">
            <v>#VALUE!</v>
          </cell>
        </row>
        <row r="286">
          <cell r="A286">
            <v>278</v>
          </cell>
          <cell r="B286" t="str">
            <v>109</v>
          </cell>
          <cell r="C286" t="e">
            <v>#VALUE!</v>
          </cell>
          <cell r="D286" t="e">
            <v>#VALUE!</v>
          </cell>
          <cell r="E286" t="e">
            <v>#VALUE!</v>
          </cell>
          <cell r="F286" t="e">
            <v>#VALUE!</v>
          </cell>
          <cell r="G286">
            <v>0</v>
          </cell>
          <cell r="H286" t="str">
            <v xml:space="preserve"> </v>
          </cell>
          <cell r="I286" t="e">
            <v>#VALUE!</v>
          </cell>
          <cell r="J286" t="e">
            <v>#VALUE!</v>
          </cell>
          <cell r="K286" t="e">
            <v>#VALUE!</v>
          </cell>
          <cell r="L286" t="e">
            <v>#VALUE!</v>
          </cell>
        </row>
        <row r="287">
          <cell r="A287">
            <v>279</v>
          </cell>
          <cell r="B287" t="str">
            <v>110</v>
          </cell>
          <cell r="C287" t="e">
            <v>#VALUE!</v>
          </cell>
          <cell r="D287" t="e">
            <v>#VALUE!</v>
          </cell>
          <cell r="E287" t="e">
            <v>#VALUE!</v>
          </cell>
          <cell r="F287" t="e">
            <v>#VALUE!</v>
          </cell>
          <cell r="G287">
            <v>0</v>
          </cell>
          <cell r="H287" t="str">
            <v xml:space="preserve"> </v>
          </cell>
          <cell r="I287" t="e">
            <v>#VALUE!</v>
          </cell>
          <cell r="J287" t="e">
            <v>#VALUE!</v>
          </cell>
          <cell r="K287" t="e">
            <v>#VALUE!</v>
          </cell>
          <cell r="L287" t="e">
            <v>#VALUE!</v>
          </cell>
        </row>
        <row r="288">
          <cell r="A288">
            <v>280</v>
          </cell>
          <cell r="B288" t="str">
            <v>111</v>
          </cell>
          <cell r="C288" t="e">
            <v>#VALUE!</v>
          </cell>
          <cell r="D288" t="e">
            <v>#VALUE!</v>
          </cell>
          <cell r="E288" t="e">
            <v>#VALUE!</v>
          </cell>
          <cell r="F288" t="e">
            <v>#VALUE!</v>
          </cell>
          <cell r="G288">
            <v>0</v>
          </cell>
          <cell r="H288" t="str">
            <v xml:space="preserve"> </v>
          </cell>
          <cell r="I288" t="e">
            <v>#VALUE!</v>
          </cell>
          <cell r="J288" t="e">
            <v>#VALUE!</v>
          </cell>
          <cell r="K288" t="e">
            <v>#VALUE!</v>
          </cell>
          <cell r="L288" t="e">
            <v>#VALUE!</v>
          </cell>
        </row>
        <row r="289">
          <cell r="A289">
            <v>281</v>
          </cell>
          <cell r="B289" t="str">
            <v>112</v>
          </cell>
          <cell r="C289" t="e">
            <v>#VALUE!</v>
          </cell>
          <cell r="D289" t="e">
            <v>#VALUE!</v>
          </cell>
          <cell r="E289" t="e">
            <v>#VALUE!</v>
          </cell>
          <cell r="F289" t="e">
            <v>#VALUE!</v>
          </cell>
          <cell r="G289">
            <v>0</v>
          </cell>
          <cell r="H289" t="str">
            <v xml:space="preserve"> </v>
          </cell>
          <cell r="I289" t="e">
            <v>#VALUE!</v>
          </cell>
          <cell r="J289" t="e">
            <v>#VALUE!</v>
          </cell>
          <cell r="K289" t="e">
            <v>#VALUE!</v>
          </cell>
          <cell r="L289" t="e">
            <v>#VALUE!</v>
          </cell>
        </row>
        <row r="290">
          <cell r="A290">
            <v>282</v>
          </cell>
          <cell r="B290" t="str">
            <v>113</v>
          </cell>
          <cell r="C290" t="e">
            <v>#VALUE!</v>
          </cell>
          <cell r="D290" t="e">
            <v>#VALUE!</v>
          </cell>
          <cell r="E290" t="e">
            <v>#VALUE!</v>
          </cell>
          <cell r="F290" t="e">
            <v>#VALUE!</v>
          </cell>
          <cell r="G290">
            <v>0</v>
          </cell>
          <cell r="H290" t="str">
            <v xml:space="preserve"> </v>
          </cell>
          <cell r="I290" t="e">
            <v>#VALUE!</v>
          </cell>
          <cell r="J290" t="e">
            <v>#VALUE!</v>
          </cell>
          <cell r="K290" t="e">
            <v>#VALUE!</v>
          </cell>
          <cell r="L290" t="e">
            <v>#VALUE!</v>
          </cell>
        </row>
        <row r="291">
          <cell r="A291">
            <v>283</v>
          </cell>
          <cell r="B291" t="str">
            <v>114</v>
          </cell>
          <cell r="C291" t="e">
            <v>#VALUE!</v>
          </cell>
          <cell r="D291" t="e">
            <v>#VALUE!</v>
          </cell>
          <cell r="E291" t="e">
            <v>#VALUE!</v>
          </cell>
          <cell r="F291" t="e">
            <v>#VALUE!</v>
          </cell>
          <cell r="G291">
            <v>0</v>
          </cell>
          <cell r="H291" t="str">
            <v xml:space="preserve"> </v>
          </cell>
          <cell r="I291" t="e">
            <v>#VALUE!</v>
          </cell>
          <cell r="J291" t="e">
            <v>#VALUE!</v>
          </cell>
          <cell r="K291" t="e">
            <v>#VALUE!</v>
          </cell>
          <cell r="L291" t="e">
            <v>#VALUE!</v>
          </cell>
        </row>
        <row r="292">
          <cell r="A292">
            <v>284</v>
          </cell>
          <cell r="B292" t="str">
            <v>115</v>
          </cell>
          <cell r="C292" t="e">
            <v>#VALUE!</v>
          </cell>
          <cell r="D292" t="e">
            <v>#VALUE!</v>
          </cell>
          <cell r="E292" t="e">
            <v>#VALUE!</v>
          </cell>
          <cell r="F292" t="e">
            <v>#VALUE!</v>
          </cell>
          <cell r="G292">
            <v>0</v>
          </cell>
          <cell r="H292" t="str">
            <v xml:space="preserve"> </v>
          </cell>
          <cell r="I292" t="e">
            <v>#VALUE!</v>
          </cell>
          <cell r="J292" t="e">
            <v>#VALUE!</v>
          </cell>
          <cell r="K292" t="e">
            <v>#VALUE!</v>
          </cell>
          <cell r="L292" t="e">
            <v>#VALUE!</v>
          </cell>
        </row>
        <row r="293">
          <cell r="A293">
            <v>285</v>
          </cell>
          <cell r="B293" t="str">
            <v>116</v>
          </cell>
          <cell r="C293" t="e">
            <v>#VALUE!</v>
          </cell>
          <cell r="D293" t="e">
            <v>#VALUE!</v>
          </cell>
          <cell r="E293" t="e">
            <v>#VALUE!</v>
          </cell>
          <cell r="F293" t="e">
            <v>#VALUE!</v>
          </cell>
          <cell r="G293">
            <v>0</v>
          </cell>
          <cell r="H293" t="str">
            <v xml:space="preserve"> </v>
          </cell>
          <cell r="I293" t="e">
            <v>#VALUE!</v>
          </cell>
          <cell r="J293" t="e">
            <v>#VALUE!</v>
          </cell>
          <cell r="K293" t="e">
            <v>#VALUE!</v>
          </cell>
          <cell r="L293" t="e">
            <v>#VALUE!</v>
          </cell>
        </row>
        <row r="294">
          <cell r="A294">
            <v>286</v>
          </cell>
          <cell r="B294" t="str">
            <v>117</v>
          </cell>
          <cell r="C294" t="e">
            <v>#VALUE!</v>
          </cell>
          <cell r="D294" t="e">
            <v>#VALUE!</v>
          </cell>
          <cell r="E294" t="e">
            <v>#VALUE!</v>
          </cell>
          <cell r="F294" t="e">
            <v>#VALUE!</v>
          </cell>
          <cell r="G294">
            <v>0</v>
          </cell>
          <cell r="H294" t="str">
            <v xml:space="preserve"> </v>
          </cell>
          <cell r="I294" t="e">
            <v>#VALUE!</v>
          </cell>
          <cell r="J294" t="e">
            <v>#VALUE!</v>
          </cell>
          <cell r="K294" t="e">
            <v>#VALUE!</v>
          </cell>
          <cell r="L294" t="e">
            <v>#VALUE!</v>
          </cell>
        </row>
        <row r="295">
          <cell r="A295">
            <v>287</v>
          </cell>
          <cell r="B295" t="str">
            <v>118</v>
          </cell>
          <cell r="C295" t="e">
            <v>#VALUE!</v>
          </cell>
          <cell r="D295" t="e">
            <v>#VALUE!</v>
          </cell>
          <cell r="E295" t="e">
            <v>#VALUE!</v>
          </cell>
          <cell r="F295" t="e">
            <v>#VALUE!</v>
          </cell>
          <cell r="G295">
            <v>0</v>
          </cell>
          <cell r="H295" t="str">
            <v xml:space="preserve"> </v>
          </cell>
          <cell r="I295" t="e">
            <v>#VALUE!</v>
          </cell>
          <cell r="J295" t="e">
            <v>#VALUE!</v>
          </cell>
          <cell r="K295" t="e">
            <v>#VALUE!</v>
          </cell>
          <cell r="L295" t="e">
            <v>#VALUE!</v>
          </cell>
        </row>
        <row r="296">
          <cell r="A296">
            <v>288</v>
          </cell>
          <cell r="B296" t="str">
            <v>119</v>
          </cell>
          <cell r="C296" t="e">
            <v>#VALUE!</v>
          </cell>
          <cell r="D296" t="e">
            <v>#VALUE!</v>
          </cell>
          <cell r="E296" t="e">
            <v>#VALUE!</v>
          </cell>
          <cell r="F296" t="e">
            <v>#VALUE!</v>
          </cell>
          <cell r="G296">
            <v>0</v>
          </cell>
          <cell r="H296" t="str">
            <v xml:space="preserve"> </v>
          </cell>
          <cell r="I296" t="e">
            <v>#VALUE!</v>
          </cell>
          <cell r="J296" t="e">
            <v>#VALUE!</v>
          </cell>
          <cell r="K296" t="e">
            <v>#VALUE!</v>
          </cell>
          <cell r="L296" t="e">
            <v>#VALUE!</v>
          </cell>
        </row>
        <row r="297">
          <cell r="A297">
            <v>289</v>
          </cell>
          <cell r="B297" t="str">
            <v>120</v>
          </cell>
          <cell r="C297" t="e">
            <v>#VALUE!</v>
          </cell>
          <cell r="D297" t="e">
            <v>#VALUE!</v>
          </cell>
          <cell r="E297" t="e">
            <v>#VALUE!</v>
          </cell>
          <cell r="F297" t="e">
            <v>#VALUE!</v>
          </cell>
          <cell r="G297">
            <v>0</v>
          </cell>
          <cell r="H297" t="str">
            <v xml:space="preserve"> </v>
          </cell>
          <cell r="I297" t="e">
            <v>#VALUE!</v>
          </cell>
          <cell r="J297" t="e">
            <v>#VALUE!</v>
          </cell>
          <cell r="K297" t="e">
            <v>#VALUE!</v>
          </cell>
          <cell r="L297" t="e">
            <v>#VALUE!</v>
          </cell>
        </row>
        <row r="298">
          <cell r="A298">
            <v>290</v>
          </cell>
          <cell r="B298" t="str">
            <v>121</v>
          </cell>
          <cell r="C298" t="e">
            <v>#VALUE!</v>
          </cell>
          <cell r="D298" t="e">
            <v>#VALUE!</v>
          </cell>
          <cell r="E298" t="e">
            <v>#VALUE!</v>
          </cell>
          <cell r="F298" t="e">
            <v>#VALUE!</v>
          </cell>
          <cell r="G298">
            <v>0</v>
          </cell>
          <cell r="H298" t="str">
            <v xml:space="preserve"> </v>
          </cell>
          <cell r="I298" t="e">
            <v>#VALUE!</v>
          </cell>
          <cell r="J298" t="e">
            <v>#VALUE!</v>
          </cell>
          <cell r="K298" t="e">
            <v>#VALUE!</v>
          </cell>
          <cell r="L298" t="e">
            <v>#VALUE!</v>
          </cell>
        </row>
        <row r="299">
          <cell r="A299">
            <v>291</v>
          </cell>
          <cell r="B299" t="str">
            <v>122</v>
          </cell>
          <cell r="C299" t="e">
            <v>#VALUE!</v>
          </cell>
          <cell r="D299" t="e">
            <v>#VALUE!</v>
          </cell>
          <cell r="E299" t="e">
            <v>#VALUE!</v>
          </cell>
          <cell r="F299" t="e">
            <v>#VALUE!</v>
          </cell>
          <cell r="G299">
            <v>0</v>
          </cell>
          <cell r="H299" t="str">
            <v xml:space="preserve"> </v>
          </cell>
          <cell r="I299" t="e">
            <v>#VALUE!</v>
          </cell>
          <cell r="J299" t="e">
            <v>#VALUE!</v>
          </cell>
          <cell r="K299" t="e">
            <v>#VALUE!</v>
          </cell>
          <cell r="L299" t="e">
            <v>#VALUE!</v>
          </cell>
        </row>
        <row r="300">
          <cell r="A300">
            <v>292</v>
          </cell>
          <cell r="B300" t="str">
            <v>123</v>
          </cell>
          <cell r="C300" t="e">
            <v>#VALUE!</v>
          </cell>
          <cell r="D300" t="e">
            <v>#VALUE!</v>
          </cell>
          <cell r="E300" t="e">
            <v>#VALUE!</v>
          </cell>
          <cell r="F300" t="e">
            <v>#VALUE!</v>
          </cell>
          <cell r="G300">
            <v>0</v>
          </cell>
          <cell r="H300" t="str">
            <v xml:space="preserve"> </v>
          </cell>
          <cell r="I300" t="e">
            <v>#VALUE!</v>
          </cell>
          <cell r="J300" t="e">
            <v>#VALUE!</v>
          </cell>
          <cell r="K300" t="e">
            <v>#VALUE!</v>
          </cell>
          <cell r="L300" t="e">
            <v>#VALUE!</v>
          </cell>
        </row>
        <row r="301">
          <cell r="A301">
            <v>293</v>
          </cell>
          <cell r="B301" t="str">
            <v>124</v>
          </cell>
          <cell r="C301" t="e">
            <v>#VALUE!</v>
          </cell>
          <cell r="D301" t="e">
            <v>#VALUE!</v>
          </cell>
          <cell r="E301" t="e">
            <v>#VALUE!</v>
          </cell>
          <cell r="F301" t="e">
            <v>#VALUE!</v>
          </cell>
          <cell r="G301">
            <v>0</v>
          </cell>
          <cell r="H301" t="str">
            <v xml:space="preserve"> </v>
          </cell>
          <cell r="I301" t="e">
            <v>#VALUE!</v>
          </cell>
          <cell r="J301" t="e">
            <v>#VALUE!</v>
          </cell>
          <cell r="K301" t="e">
            <v>#VALUE!</v>
          </cell>
          <cell r="L301" t="e">
            <v>#VALUE!</v>
          </cell>
        </row>
        <row r="302">
          <cell r="A302">
            <v>294</v>
          </cell>
          <cell r="B302" t="str">
            <v>125</v>
          </cell>
          <cell r="C302" t="e">
            <v>#VALUE!</v>
          </cell>
          <cell r="D302" t="e">
            <v>#VALUE!</v>
          </cell>
          <cell r="E302" t="e">
            <v>#VALUE!</v>
          </cell>
          <cell r="F302" t="e">
            <v>#VALUE!</v>
          </cell>
          <cell r="G302">
            <v>0</v>
          </cell>
          <cell r="H302" t="str">
            <v xml:space="preserve"> </v>
          </cell>
          <cell r="I302" t="e">
            <v>#VALUE!</v>
          </cell>
          <cell r="J302" t="e">
            <v>#VALUE!</v>
          </cell>
          <cell r="K302" t="e">
            <v>#VALUE!</v>
          </cell>
          <cell r="L302" t="e">
            <v>#VALUE!</v>
          </cell>
        </row>
        <row r="303">
          <cell r="A303">
            <v>295</v>
          </cell>
          <cell r="B303" t="str">
            <v>126</v>
          </cell>
          <cell r="C303" t="e">
            <v>#VALUE!</v>
          </cell>
          <cell r="D303" t="e">
            <v>#VALUE!</v>
          </cell>
          <cell r="E303" t="e">
            <v>#VALUE!</v>
          </cell>
          <cell r="F303" t="e">
            <v>#VALUE!</v>
          </cell>
          <cell r="G303">
            <v>0</v>
          </cell>
          <cell r="H303" t="str">
            <v xml:space="preserve"> </v>
          </cell>
          <cell r="I303" t="e">
            <v>#VALUE!</v>
          </cell>
          <cell r="J303" t="e">
            <v>#VALUE!</v>
          </cell>
          <cell r="K303" t="e">
            <v>#VALUE!</v>
          </cell>
          <cell r="L303" t="e">
            <v>#VALUE!</v>
          </cell>
        </row>
        <row r="304">
          <cell r="A304">
            <v>296</v>
          </cell>
          <cell r="B304" t="str">
            <v>127</v>
          </cell>
          <cell r="C304" t="e">
            <v>#VALUE!</v>
          </cell>
          <cell r="D304" t="e">
            <v>#VALUE!</v>
          </cell>
          <cell r="E304" t="e">
            <v>#VALUE!</v>
          </cell>
          <cell r="F304" t="e">
            <v>#VALUE!</v>
          </cell>
          <cell r="G304">
            <v>0</v>
          </cell>
          <cell r="H304" t="str">
            <v xml:space="preserve"> </v>
          </cell>
          <cell r="I304" t="e">
            <v>#VALUE!</v>
          </cell>
          <cell r="J304" t="e">
            <v>#VALUE!</v>
          </cell>
          <cell r="K304" t="e">
            <v>#VALUE!</v>
          </cell>
          <cell r="L304" t="e">
            <v>#VALUE!</v>
          </cell>
        </row>
        <row r="305">
          <cell r="A305">
            <v>297</v>
          </cell>
          <cell r="B305" t="str">
            <v>128</v>
          </cell>
          <cell r="C305" t="e">
            <v>#VALUE!</v>
          </cell>
          <cell r="D305" t="e">
            <v>#VALUE!</v>
          </cell>
          <cell r="E305" t="e">
            <v>#VALUE!</v>
          </cell>
          <cell r="F305" t="e">
            <v>#VALUE!</v>
          </cell>
          <cell r="G305">
            <v>0</v>
          </cell>
          <cell r="H305" t="str">
            <v xml:space="preserve"> </v>
          </cell>
          <cell r="I305" t="e">
            <v>#VALUE!</v>
          </cell>
          <cell r="J305" t="e">
            <v>#VALUE!</v>
          </cell>
          <cell r="K305" t="e">
            <v>#VALUE!</v>
          </cell>
          <cell r="L305" t="e">
            <v>#VALUE!</v>
          </cell>
        </row>
        <row r="306">
          <cell r="A306">
            <v>298</v>
          </cell>
          <cell r="B306" t="str">
            <v>129</v>
          </cell>
          <cell r="C306" t="e">
            <v>#VALUE!</v>
          </cell>
          <cell r="D306" t="e">
            <v>#VALUE!</v>
          </cell>
          <cell r="E306" t="e">
            <v>#VALUE!</v>
          </cell>
          <cell r="F306" t="e">
            <v>#VALUE!</v>
          </cell>
          <cell r="G306">
            <v>0</v>
          </cell>
          <cell r="H306" t="str">
            <v xml:space="preserve"> </v>
          </cell>
          <cell r="I306" t="e">
            <v>#VALUE!</v>
          </cell>
          <cell r="J306" t="e">
            <v>#VALUE!</v>
          </cell>
          <cell r="K306" t="e">
            <v>#VALUE!</v>
          </cell>
          <cell r="L306" t="e">
            <v>#VALUE!</v>
          </cell>
        </row>
        <row r="307">
          <cell r="A307">
            <v>299</v>
          </cell>
          <cell r="B307" t="str">
            <v>130</v>
          </cell>
          <cell r="C307" t="e">
            <v>#VALUE!</v>
          </cell>
          <cell r="D307" t="e">
            <v>#VALUE!</v>
          </cell>
          <cell r="E307" t="e">
            <v>#VALUE!</v>
          </cell>
          <cell r="F307" t="e">
            <v>#VALUE!</v>
          </cell>
          <cell r="G307">
            <v>0</v>
          </cell>
          <cell r="H307" t="str">
            <v xml:space="preserve"> </v>
          </cell>
          <cell r="I307" t="e">
            <v>#VALUE!</v>
          </cell>
          <cell r="J307" t="e">
            <v>#VALUE!</v>
          </cell>
          <cell r="K307" t="e">
            <v>#VALUE!</v>
          </cell>
          <cell r="L307" t="e">
            <v>#VALUE!</v>
          </cell>
        </row>
        <row r="308">
          <cell r="A308">
            <v>300</v>
          </cell>
          <cell r="B308" t="str">
            <v>131</v>
          </cell>
          <cell r="C308" t="e">
            <v>#VALUE!</v>
          </cell>
          <cell r="D308" t="e">
            <v>#VALUE!</v>
          </cell>
          <cell r="E308" t="e">
            <v>#VALUE!</v>
          </cell>
          <cell r="F308" t="e">
            <v>#VALUE!</v>
          </cell>
          <cell r="G308">
            <v>0</v>
          </cell>
          <cell r="H308" t="str">
            <v xml:space="preserve"> </v>
          </cell>
          <cell r="I308" t="e">
            <v>#VALUE!</v>
          </cell>
          <cell r="J308" t="e">
            <v>#VALUE!</v>
          </cell>
          <cell r="K308" t="e">
            <v>#VALUE!</v>
          </cell>
          <cell r="L308" t="e">
            <v>#VALUE!</v>
          </cell>
        </row>
        <row r="309">
          <cell r="A309">
            <v>301</v>
          </cell>
          <cell r="B309" t="str">
            <v>132</v>
          </cell>
          <cell r="C309" t="e">
            <v>#VALUE!</v>
          </cell>
          <cell r="D309" t="e">
            <v>#VALUE!</v>
          </cell>
          <cell r="E309" t="e">
            <v>#VALUE!</v>
          </cell>
          <cell r="F309" t="e">
            <v>#VALUE!</v>
          </cell>
          <cell r="G309">
            <v>0</v>
          </cell>
          <cell r="H309" t="str">
            <v xml:space="preserve"> </v>
          </cell>
          <cell r="I309" t="e">
            <v>#VALUE!</v>
          </cell>
          <cell r="J309" t="e">
            <v>#VALUE!</v>
          </cell>
          <cell r="K309" t="e">
            <v>#VALUE!</v>
          </cell>
          <cell r="L309" t="e">
            <v>#VALUE!</v>
          </cell>
        </row>
        <row r="310">
          <cell r="A310">
            <v>302</v>
          </cell>
          <cell r="B310" t="str">
            <v>133</v>
          </cell>
          <cell r="C310" t="e">
            <v>#VALUE!</v>
          </cell>
          <cell r="D310" t="e">
            <v>#VALUE!</v>
          </cell>
          <cell r="E310" t="e">
            <v>#VALUE!</v>
          </cell>
          <cell r="F310" t="e">
            <v>#VALUE!</v>
          </cell>
          <cell r="G310">
            <v>0</v>
          </cell>
          <cell r="H310" t="str">
            <v xml:space="preserve"> </v>
          </cell>
          <cell r="I310" t="e">
            <v>#VALUE!</v>
          </cell>
          <cell r="J310" t="e">
            <v>#VALUE!</v>
          </cell>
          <cell r="K310" t="e">
            <v>#VALUE!</v>
          </cell>
          <cell r="L310" t="e">
            <v>#VALUE!</v>
          </cell>
        </row>
        <row r="311">
          <cell r="A311">
            <v>303</v>
          </cell>
          <cell r="B311" t="str">
            <v>134</v>
          </cell>
          <cell r="C311" t="e">
            <v>#VALUE!</v>
          </cell>
          <cell r="D311" t="e">
            <v>#VALUE!</v>
          </cell>
          <cell r="E311" t="e">
            <v>#VALUE!</v>
          </cell>
          <cell r="F311" t="e">
            <v>#VALUE!</v>
          </cell>
          <cell r="G311">
            <v>0</v>
          </cell>
          <cell r="H311" t="str">
            <v xml:space="preserve"> </v>
          </cell>
          <cell r="I311" t="e">
            <v>#VALUE!</v>
          </cell>
          <cell r="J311" t="e">
            <v>#VALUE!</v>
          </cell>
          <cell r="K311" t="e">
            <v>#VALUE!</v>
          </cell>
          <cell r="L311" t="e">
            <v>#VALUE!</v>
          </cell>
        </row>
        <row r="312">
          <cell r="A312">
            <v>304</v>
          </cell>
          <cell r="B312" t="str">
            <v>135</v>
          </cell>
          <cell r="C312" t="e">
            <v>#VALUE!</v>
          </cell>
          <cell r="D312" t="e">
            <v>#VALUE!</v>
          </cell>
          <cell r="E312" t="e">
            <v>#VALUE!</v>
          </cell>
          <cell r="F312" t="e">
            <v>#VALUE!</v>
          </cell>
          <cell r="G312">
            <v>0</v>
          </cell>
          <cell r="H312" t="str">
            <v xml:space="preserve"> </v>
          </cell>
          <cell r="I312" t="e">
            <v>#VALUE!</v>
          </cell>
          <cell r="J312" t="e">
            <v>#VALUE!</v>
          </cell>
          <cell r="K312" t="e">
            <v>#VALUE!</v>
          </cell>
          <cell r="L312" t="e">
            <v>#VALUE!</v>
          </cell>
        </row>
        <row r="313">
          <cell r="A313">
            <v>305</v>
          </cell>
          <cell r="B313" t="str">
            <v>136</v>
          </cell>
          <cell r="C313" t="e">
            <v>#VALUE!</v>
          </cell>
          <cell r="D313" t="e">
            <v>#VALUE!</v>
          </cell>
          <cell r="E313" t="e">
            <v>#VALUE!</v>
          </cell>
          <cell r="F313" t="e">
            <v>#VALUE!</v>
          </cell>
          <cell r="G313">
            <v>0</v>
          </cell>
          <cell r="H313" t="str">
            <v xml:space="preserve"> </v>
          </cell>
          <cell r="I313" t="e">
            <v>#VALUE!</v>
          </cell>
          <cell r="J313" t="e">
            <v>#VALUE!</v>
          </cell>
          <cell r="K313" t="e">
            <v>#VALUE!</v>
          </cell>
          <cell r="L313" t="e">
            <v>#VALUE!</v>
          </cell>
        </row>
        <row r="314">
          <cell r="A314">
            <v>306</v>
          </cell>
          <cell r="B314" t="str">
            <v>137</v>
          </cell>
          <cell r="C314" t="e">
            <v>#VALUE!</v>
          </cell>
          <cell r="D314" t="e">
            <v>#VALUE!</v>
          </cell>
          <cell r="E314" t="e">
            <v>#VALUE!</v>
          </cell>
          <cell r="F314" t="e">
            <v>#VALUE!</v>
          </cell>
          <cell r="G314">
            <v>0</v>
          </cell>
          <cell r="H314" t="str">
            <v xml:space="preserve"> </v>
          </cell>
          <cell r="I314" t="e">
            <v>#VALUE!</v>
          </cell>
          <cell r="J314" t="e">
            <v>#VALUE!</v>
          </cell>
          <cell r="K314" t="e">
            <v>#VALUE!</v>
          </cell>
          <cell r="L314" t="e">
            <v>#VALUE!</v>
          </cell>
        </row>
        <row r="315">
          <cell r="A315">
            <v>307</v>
          </cell>
          <cell r="B315" t="str">
            <v>138</v>
          </cell>
          <cell r="C315" t="e">
            <v>#VALUE!</v>
          </cell>
          <cell r="D315" t="e">
            <v>#VALUE!</v>
          </cell>
          <cell r="E315" t="e">
            <v>#VALUE!</v>
          </cell>
          <cell r="F315" t="e">
            <v>#VALUE!</v>
          </cell>
          <cell r="G315">
            <v>0</v>
          </cell>
          <cell r="H315">
            <v>0</v>
          </cell>
          <cell r="I315" t="e">
            <v>#VALUE!</v>
          </cell>
          <cell r="J315" t="e">
            <v>#VALUE!</v>
          </cell>
          <cell r="K315" t="e">
            <v>#VALUE!</v>
          </cell>
          <cell r="L315" t="e">
            <v>#VALUE!</v>
          </cell>
        </row>
        <row r="316">
          <cell r="A316">
            <v>308</v>
          </cell>
          <cell r="B316" t="str">
            <v>139</v>
          </cell>
          <cell r="C316" t="e">
            <v>#VALUE!</v>
          </cell>
          <cell r="D316" t="e">
            <v>#VALUE!</v>
          </cell>
          <cell r="E316" t="e">
            <v>#VALUE!</v>
          </cell>
          <cell r="F316" t="e">
            <v>#VALUE!</v>
          </cell>
          <cell r="G316">
            <v>0</v>
          </cell>
          <cell r="H316">
            <v>0</v>
          </cell>
          <cell r="I316" t="e">
            <v>#VALUE!</v>
          </cell>
          <cell r="J316" t="e">
            <v>#VALUE!</v>
          </cell>
          <cell r="K316" t="e">
            <v>#VALUE!</v>
          </cell>
          <cell r="L316" t="e">
            <v>#VALUE!</v>
          </cell>
        </row>
        <row r="317">
          <cell r="A317">
            <v>309</v>
          </cell>
          <cell r="B317" t="str">
            <v>140</v>
          </cell>
          <cell r="C317" t="e">
            <v>#VALUE!</v>
          </cell>
          <cell r="D317" t="e">
            <v>#VALUE!</v>
          </cell>
          <cell r="E317" t="e">
            <v>#VALUE!</v>
          </cell>
          <cell r="F317" t="e">
            <v>#VALUE!</v>
          </cell>
          <cell r="G317">
            <v>0</v>
          </cell>
          <cell r="H317">
            <v>0</v>
          </cell>
          <cell r="I317" t="e">
            <v>#VALUE!</v>
          </cell>
          <cell r="J317" t="e">
            <v>#VALUE!</v>
          </cell>
          <cell r="K317" t="e">
            <v>#VALUE!</v>
          </cell>
          <cell r="L317" t="e">
            <v>#VALUE!</v>
          </cell>
        </row>
        <row r="318">
          <cell r="A318">
            <v>310</v>
          </cell>
          <cell r="B318" t="str">
            <v>141</v>
          </cell>
          <cell r="C318" t="e">
            <v>#VALUE!</v>
          </cell>
          <cell r="D318" t="e">
            <v>#VALUE!</v>
          </cell>
          <cell r="E318" t="e">
            <v>#VALUE!</v>
          </cell>
          <cell r="F318" t="e">
            <v>#VALUE!</v>
          </cell>
          <cell r="G318">
            <v>0</v>
          </cell>
          <cell r="H318">
            <v>0</v>
          </cell>
          <cell r="I318" t="e">
            <v>#VALUE!</v>
          </cell>
          <cell r="J318" t="e">
            <v>#VALUE!</v>
          </cell>
          <cell r="K318" t="e">
            <v>#VALUE!</v>
          </cell>
          <cell r="L318" t="e">
            <v>#VALUE!</v>
          </cell>
        </row>
        <row r="319">
          <cell r="A319">
            <v>311</v>
          </cell>
          <cell r="B319" t="str">
            <v>142</v>
          </cell>
          <cell r="C319" t="e">
            <v>#VALUE!</v>
          </cell>
          <cell r="D319" t="e">
            <v>#VALUE!</v>
          </cell>
          <cell r="E319" t="e">
            <v>#VALUE!</v>
          </cell>
          <cell r="F319" t="e">
            <v>#VALUE!</v>
          </cell>
          <cell r="G319">
            <v>0</v>
          </cell>
          <cell r="H319">
            <v>0</v>
          </cell>
          <cell r="I319" t="e">
            <v>#VALUE!</v>
          </cell>
          <cell r="J319" t="e">
            <v>#VALUE!</v>
          </cell>
          <cell r="K319" t="e">
            <v>#VALUE!</v>
          </cell>
          <cell r="L319" t="e">
            <v>#VALUE!</v>
          </cell>
        </row>
        <row r="320">
          <cell r="A320">
            <v>312</v>
          </cell>
          <cell r="B320" t="str">
            <v>143</v>
          </cell>
          <cell r="C320" t="e">
            <v>#VALUE!</v>
          </cell>
          <cell r="D320" t="e">
            <v>#VALUE!</v>
          </cell>
          <cell r="E320" t="e">
            <v>#VALUE!</v>
          </cell>
          <cell r="F320" t="e">
            <v>#VALUE!</v>
          </cell>
          <cell r="G320">
            <v>0</v>
          </cell>
          <cell r="H320">
            <v>0</v>
          </cell>
          <cell r="I320" t="e">
            <v>#VALUE!</v>
          </cell>
          <cell r="J320" t="e">
            <v>#VALUE!</v>
          </cell>
          <cell r="K320" t="e">
            <v>#VALUE!</v>
          </cell>
          <cell r="L320" t="e">
            <v>#VALUE!</v>
          </cell>
        </row>
        <row r="321">
          <cell r="A321">
            <v>313</v>
          </cell>
          <cell r="B321" t="str">
            <v>144</v>
          </cell>
          <cell r="C321" t="e">
            <v>#VALUE!</v>
          </cell>
          <cell r="D321" t="e">
            <v>#VALUE!</v>
          </cell>
          <cell r="E321" t="e">
            <v>#VALUE!</v>
          </cell>
          <cell r="F321" t="e">
            <v>#VALUE!</v>
          </cell>
          <cell r="G321">
            <v>0</v>
          </cell>
          <cell r="H321">
            <v>0</v>
          </cell>
          <cell r="I321" t="e">
            <v>#VALUE!</v>
          </cell>
          <cell r="J321" t="e">
            <v>#VALUE!</v>
          </cell>
          <cell r="K321" t="e">
            <v>#VALUE!</v>
          </cell>
          <cell r="L321" t="e">
            <v>#VALUE!</v>
          </cell>
        </row>
        <row r="322">
          <cell r="A322">
            <v>314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315</v>
          </cell>
          <cell r="B323">
            <v>0</v>
          </cell>
          <cell r="C323" t="str">
            <v>Главный судья-судья СВНК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 t="str">
            <v>К.М. Джунельбаев (г. Актобе)</v>
          </cell>
        </row>
        <row r="324">
          <cell r="A324">
            <v>316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317</v>
          </cell>
          <cell r="B325">
            <v>0</v>
          </cell>
          <cell r="C325" t="str">
            <v>Главный секретарь-судья МК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 t="str">
            <v>М.А. Мирасланов (г. Шимкент)</v>
          </cell>
        </row>
        <row r="326">
          <cell r="A326">
            <v>318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A327" t="str">
            <v>-</v>
          </cell>
          <cell r="B327" t="str">
            <v>-</v>
          </cell>
          <cell r="C327" t="str">
            <v>-</v>
          </cell>
          <cell r="D327" t="str">
            <v>-</v>
          </cell>
          <cell r="E327" t="str">
            <v>-</v>
          </cell>
          <cell r="F327" t="str">
            <v>-</v>
          </cell>
          <cell r="G327">
            <v>0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</row>
        <row r="328">
          <cell r="A328">
            <v>999</v>
          </cell>
          <cell r="B328">
            <v>222</v>
          </cell>
          <cell r="C328" t="str">
            <v>X</v>
          </cell>
          <cell r="D328" t="str">
            <v>X</v>
          </cell>
          <cell r="E328" t="str">
            <v>X</v>
          </cell>
          <cell r="F328" t="str">
            <v>X</v>
          </cell>
          <cell r="G328">
            <v>0</v>
          </cell>
          <cell r="H328" t="str">
            <v>X</v>
          </cell>
          <cell r="I328" t="str">
            <v>X</v>
          </cell>
          <cell r="J328" t="str">
            <v>X</v>
          </cell>
          <cell r="K328" t="str">
            <v>X</v>
          </cell>
          <cell r="L328" t="str">
            <v>X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7" refreshError="1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8" refreshError="1">
        <row r="9">
          <cell r="CJ9">
            <v>24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39" refreshError="1">
        <row r="9">
          <cell r="CJ9">
            <v>185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40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1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И"/>
      <sheetName val="Список команд (2)"/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Ж"/>
      <sheetName val="Команды"/>
      <sheetName val="Сводник. ЖЕН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КРЮКОВСКАЯ Алина</v>
          </cell>
          <cell r="D5">
            <v>37768</v>
          </cell>
          <cell r="E5" t="str">
            <v>КМС</v>
          </cell>
          <cell r="F5">
            <v>23</v>
          </cell>
          <cell r="G5" t="str">
            <v>Актюбинск. обл.</v>
          </cell>
          <cell r="H5" t="str">
            <v xml:space="preserve"> </v>
          </cell>
          <cell r="I5" t="str">
            <v>Актюбинск-1</v>
          </cell>
          <cell r="J5" t="str">
            <v>Актюбинск-1</v>
          </cell>
          <cell r="K5" t="str">
            <v>Саламатов К.</v>
          </cell>
          <cell r="L5">
            <v>0</v>
          </cell>
          <cell r="M5" t="str">
            <v>КРЮКОВСКАЯ</v>
          </cell>
          <cell r="N5" t="str">
            <v>А</v>
          </cell>
          <cell r="O5" t="str">
            <v>КРЮКОВСКАЯ А.</v>
          </cell>
          <cell r="P5">
            <v>21</v>
          </cell>
          <cell r="Q5">
            <v>21</v>
          </cell>
          <cell r="R5">
            <v>101</v>
          </cell>
          <cell r="S5">
            <v>105</v>
          </cell>
          <cell r="T5" t="str">
            <v>101-105</v>
          </cell>
          <cell r="U5" t="str">
            <v>Актюбинская обл.-1</v>
          </cell>
          <cell r="V5">
            <v>23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НАСЫРОВА Динара</v>
          </cell>
          <cell r="D6">
            <v>38353</v>
          </cell>
          <cell r="E6" t="str">
            <v>I</v>
          </cell>
          <cell r="F6">
            <v>0</v>
          </cell>
          <cell r="G6" t="str">
            <v>Актюбинск. обл.</v>
          </cell>
          <cell r="H6" t="str">
            <v xml:space="preserve"> </v>
          </cell>
          <cell r="I6">
            <v>0</v>
          </cell>
          <cell r="J6" t="str">
            <v>Актюбинск-1</v>
          </cell>
          <cell r="K6">
            <v>0</v>
          </cell>
          <cell r="L6">
            <v>0</v>
          </cell>
          <cell r="M6" t="str">
            <v>НАСЫРОВА</v>
          </cell>
          <cell r="N6" t="str">
            <v>Д</v>
          </cell>
          <cell r="O6" t="str">
            <v>НАСЫРОВА Д.</v>
          </cell>
          <cell r="P6">
            <v>0</v>
          </cell>
          <cell r="Q6">
            <v>21</v>
          </cell>
          <cell r="R6">
            <v>101</v>
          </cell>
          <cell r="S6">
            <v>105</v>
          </cell>
          <cell r="T6" t="str">
            <v>101-105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МАРТЫНОВА Анастасия</v>
          </cell>
          <cell r="D7">
            <v>38353</v>
          </cell>
          <cell r="E7" t="str">
            <v>I</v>
          </cell>
          <cell r="F7">
            <v>0</v>
          </cell>
          <cell r="G7" t="str">
            <v>Актюбинск. обл.</v>
          </cell>
          <cell r="H7" t="str">
            <v xml:space="preserve"> </v>
          </cell>
          <cell r="I7">
            <v>0</v>
          </cell>
          <cell r="J7" t="str">
            <v>Актюбинск-1</v>
          </cell>
          <cell r="K7">
            <v>0</v>
          </cell>
          <cell r="L7">
            <v>0</v>
          </cell>
          <cell r="M7" t="str">
            <v>МАРТЫНОВА</v>
          </cell>
          <cell r="N7" t="str">
            <v>А</v>
          </cell>
          <cell r="O7" t="str">
            <v>МАРТЫНОВА А.</v>
          </cell>
          <cell r="P7">
            <v>0</v>
          </cell>
          <cell r="Q7">
            <v>21</v>
          </cell>
          <cell r="R7">
            <v>101</v>
          </cell>
          <cell r="S7">
            <v>105</v>
          </cell>
          <cell r="T7" t="str">
            <v>101-105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АСЫЛХАНОВА Асылхан</v>
          </cell>
          <cell r="D8">
            <v>38353</v>
          </cell>
          <cell r="E8" t="str">
            <v>I</v>
          </cell>
          <cell r="F8">
            <v>0</v>
          </cell>
          <cell r="G8" t="str">
            <v>Актюбинск. обл.</v>
          </cell>
          <cell r="H8" t="str">
            <v xml:space="preserve"> </v>
          </cell>
          <cell r="I8">
            <v>0</v>
          </cell>
          <cell r="J8" t="str">
            <v>Актюбинск-1</v>
          </cell>
          <cell r="K8">
            <v>0</v>
          </cell>
          <cell r="L8">
            <v>0</v>
          </cell>
          <cell r="M8" t="str">
            <v>АСЫЛХАНОВА</v>
          </cell>
          <cell r="N8" t="str">
            <v>А</v>
          </cell>
          <cell r="O8" t="str">
            <v>АСЫЛХАНОВА А.</v>
          </cell>
          <cell r="P8">
            <v>0</v>
          </cell>
          <cell r="Q8">
            <v>21</v>
          </cell>
          <cell r="R8">
            <v>101</v>
          </cell>
          <cell r="S8">
            <v>105</v>
          </cell>
          <cell r="T8" t="str">
            <v>101-105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Актюбинск-1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21</v>
          </cell>
          <cell r="R9">
            <v>101</v>
          </cell>
          <cell r="S9">
            <v>105</v>
          </cell>
          <cell r="T9" t="str">
            <v>101-105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СМИРНОВА Александра</v>
          </cell>
          <cell r="D10">
            <v>38149</v>
          </cell>
          <cell r="E10" t="str">
            <v>МС</v>
          </cell>
          <cell r="F10">
            <v>55</v>
          </cell>
          <cell r="G10" t="str">
            <v>Карагандин. обл.</v>
          </cell>
          <cell r="H10" t="str">
            <v xml:space="preserve"> </v>
          </cell>
          <cell r="I10" t="str">
            <v>Караганда-1</v>
          </cell>
          <cell r="J10" t="str">
            <v>Караганда-1</v>
          </cell>
          <cell r="K10" t="str">
            <v>Ким Т.А.</v>
          </cell>
          <cell r="L10">
            <v>0</v>
          </cell>
          <cell r="M10" t="str">
            <v>СМИРНОВА</v>
          </cell>
          <cell r="N10" t="str">
            <v>А</v>
          </cell>
          <cell r="O10" t="str">
            <v>СМИРНОВА А.</v>
          </cell>
          <cell r="P10">
            <v>22</v>
          </cell>
          <cell r="Q10">
            <v>22</v>
          </cell>
          <cell r="R10">
            <v>106</v>
          </cell>
          <cell r="S10">
            <v>110</v>
          </cell>
          <cell r="T10" t="str">
            <v>106-110</v>
          </cell>
          <cell r="U10" t="str">
            <v>Карагандинская обл.-1</v>
          </cell>
          <cell r="V10">
            <v>55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АШКЕЕВА Арай</v>
          </cell>
          <cell r="D11">
            <v>38353</v>
          </cell>
          <cell r="E11" t="str">
            <v>КМС</v>
          </cell>
          <cell r="F11">
            <v>43</v>
          </cell>
          <cell r="G11" t="str">
            <v>Карагандин. обл.</v>
          </cell>
          <cell r="H11" t="str">
            <v xml:space="preserve"> </v>
          </cell>
          <cell r="I11">
            <v>0</v>
          </cell>
          <cell r="J11" t="str">
            <v>Караганда-1</v>
          </cell>
          <cell r="K11">
            <v>0</v>
          </cell>
          <cell r="L11">
            <v>0</v>
          </cell>
          <cell r="M11" t="str">
            <v>АШКЕЕВА</v>
          </cell>
          <cell r="N11" t="str">
            <v>А</v>
          </cell>
          <cell r="O11" t="str">
            <v>АШКЕЕВА А.</v>
          </cell>
          <cell r="P11">
            <v>0</v>
          </cell>
          <cell r="Q11">
            <v>22</v>
          </cell>
          <cell r="R11">
            <v>106</v>
          </cell>
          <cell r="S11">
            <v>110</v>
          </cell>
          <cell r="T11" t="str">
            <v>106-110</v>
          </cell>
          <cell r="U11">
            <v>0</v>
          </cell>
          <cell r="V11">
            <v>43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КОШКУМБАЕВА Жанерке</v>
          </cell>
          <cell r="D12">
            <v>38353</v>
          </cell>
          <cell r="E12" t="str">
            <v>КМС</v>
          </cell>
          <cell r="F12">
            <v>38</v>
          </cell>
          <cell r="G12" t="str">
            <v>Карагандин. обл.</v>
          </cell>
          <cell r="H12" t="str">
            <v xml:space="preserve"> </v>
          </cell>
          <cell r="I12">
            <v>0</v>
          </cell>
          <cell r="J12" t="str">
            <v>Караганда-1</v>
          </cell>
          <cell r="K12">
            <v>0</v>
          </cell>
          <cell r="L12">
            <v>0</v>
          </cell>
          <cell r="M12" t="str">
            <v>КОШКУМБАЕВА</v>
          </cell>
          <cell r="N12" t="str">
            <v>Ж</v>
          </cell>
          <cell r="O12" t="str">
            <v>КОШКУМБАЕВА Ж.</v>
          </cell>
          <cell r="P12">
            <v>0</v>
          </cell>
          <cell r="Q12">
            <v>22</v>
          </cell>
          <cell r="R12">
            <v>106</v>
          </cell>
          <cell r="S12">
            <v>110</v>
          </cell>
          <cell r="T12" t="str">
            <v>106-110</v>
          </cell>
          <cell r="U12">
            <v>0</v>
          </cell>
          <cell r="V12">
            <v>38</v>
          </cell>
          <cell r="W12">
            <v>0</v>
          </cell>
        </row>
        <row r="13">
          <cell r="A13">
            <v>9</v>
          </cell>
          <cell r="B13">
            <v>9</v>
          </cell>
          <cell r="C13" t="str">
            <v>СОЛТАБАЕВА Ясмина</v>
          </cell>
          <cell r="D13">
            <v>38353</v>
          </cell>
          <cell r="E13" t="str">
            <v>III</v>
          </cell>
          <cell r="F13">
            <v>24</v>
          </cell>
          <cell r="G13" t="str">
            <v>Карагандин. обл.</v>
          </cell>
          <cell r="H13" t="str">
            <v xml:space="preserve"> </v>
          </cell>
          <cell r="I13">
            <v>0</v>
          </cell>
          <cell r="J13" t="str">
            <v>Караганда-1</v>
          </cell>
          <cell r="K13">
            <v>0</v>
          </cell>
          <cell r="L13">
            <v>0</v>
          </cell>
          <cell r="M13" t="str">
            <v>СОЛТАБАЕВА</v>
          </cell>
          <cell r="N13" t="str">
            <v>Я</v>
          </cell>
          <cell r="O13" t="str">
            <v>СОЛТАБАЕВА Я.</v>
          </cell>
          <cell r="P13">
            <v>0</v>
          </cell>
          <cell r="Q13">
            <v>22</v>
          </cell>
          <cell r="R13">
            <v>106</v>
          </cell>
          <cell r="S13">
            <v>110</v>
          </cell>
          <cell r="T13" t="str">
            <v>106-110</v>
          </cell>
          <cell r="U13">
            <v>0</v>
          </cell>
          <cell r="V13">
            <v>24</v>
          </cell>
          <cell r="W13">
            <v>0</v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Караганда-1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22</v>
          </cell>
          <cell r="R14">
            <v>106</v>
          </cell>
          <cell r="S14">
            <v>110</v>
          </cell>
          <cell r="T14" t="str">
            <v>106-110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ЖАКСЫЛЫКОВА Альбина</v>
          </cell>
          <cell r="D15">
            <v>39213</v>
          </cell>
          <cell r="E15" t="str">
            <v>I</v>
          </cell>
          <cell r="F15">
            <v>0</v>
          </cell>
          <cell r="G15" t="str">
            <v>Карагандин. обл.</v>
          </cell>
          <cell r="H15" t="str">
            <v xml:space="preserve"> </v>
          </cell>
          <cell r="I15" t="str">
            <v>Караганда-2</v>
          </cell>
          <cell r="J15" t="str">
            <v>Караганда-2</v>
          </cell>
          <cell r="K15" t="str">
            <v>Ким Т.А.</v>
          </cell>
          <cell r="L15">
            <v>0</v>
          </cell>
          <cell r="M15" t="str">
            <v>ЖАКСЫЛЫКОВА</v>
          </cell>
          <cell r="N15" t="str">
            <v>А</v>
          </cell>
          <cell r="O15" t="str">
            <v>ЖАКСЫЛЫКОВА А.</v>
          </cell>
          <cell r="P15">
            <v>23</v>
          </cell>
          <cell r="Q15">
            <v>23</v>
          </cell>
          <cell r="R15">
            <v>111</v>
          </cell>
          <cell r="S15">
            <v>115</v>
          </cell>
          <cell r="T15" t="str">
            <v>111-115</v>
          </cell>
          <cell r="U15" t="str">
            <v>Карагандинская обл.-2</v>
          </cell>
          <cell r="V15">
            <v>0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ФУ Дарья</v>
          </cell>
          <cell r="D16">
            <v>39844</v>
          </cell>
          <cell r="E16" t="str">
            <v>III</v>
          </cell>
          <cell r="F16">
            <v>0</v>
          </cell>
          <cell r="G16" t="str">
            <v>Карагандин. обл.</v>
          </cell>
          <cell r="H16" t="str">
            <v xml:space="preserve"> </v>
          </cell>
          <cell r="I16">
            <v>0</v>
          </cell>
          <cell r="J16" t="str">
            <v>Караганда-2</v>
          </cell>
          <cell r="K16">
            <v>0</v>
          </cell>
          <cell r="L16">
            <v>0</v>
          </cell>
          <cell r="M16" t="str">
            <v>ФУ</v>
          </cell>
          <cell r="N16" t="str">
            <v>Д</v>
          </cell>
          <cell r="O16" t="str">
            <v>ФУ Д.</v>
          </cell>
          <cell r="P16">
            <v>0</v>
          </cell>
          <cell r="Q16">
            <v>23</v>
          </cell>
          <cell r="R16">
            <v>111</v>
          </cell>
          <cell r="S16">
            <v>115</v>
          </cell>
          <cell r="T16" t="str">
            <v>111-115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СИРОТИНА Полина</v>
          </cell>
          <cell r="D17">
            <v>39500</v>
          </cell>
          <cell r="E17" t="str">
            <v>1 юн.</v>
          </cell>
          <cell r="F17">
            <v>0</v>
          </cell>
          <cell r="G17" t="str">
            <v>Карагандин. обл.</v>
          </cell>
          <cell r="H17" t="str">
            <v xml:space="preserve"> </v>
          </cell>
          <cell r="I17">
            <v>0</v>
          </cell>
          <cell r="J17" t="str">
            <v>Караганда-2</v>
          </cell>
          <cell r="K17">
            <v>0</v>
          </cell>
          <cell r="L17">
            <v>0</v>
          </cell>
          <cell r="M17" t="str">
            <v>СИРОТИНА</v>
          </cell>
          <cell r="N17" t="str">
            <v>П</v>
          </cell>
          <cell r="O17" t="str">
            <v>СИРОТИНА П.</v>
          </cell>
          <cell r="P17">
            <v>0</v>
          </cell>
          <cell r="Q17">
            <v>23</v>
          </cell>
          <cell r="R17">
            <v>111</v>
          </cell>
          <cell r="S17">
            <v>115</v>
          </cell>
          <cell r="T17" t="str">
            <v>111-115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ОХМАК Екатерина</v>
          </cell>
          <cell r="D18">
            <v>39025</v>
          </cell>
          <cell r="E18" t="str">
            <v>III</v>
          </cell>
          <cell r="F18">
            <v>0</v>
          </cell>
          <cell r="G18" t="str">
            <v>Карагандин. обл.</v>
          </cell>
          <cell r="H18" t="str">
            <v xml:space="preserve"> </v>
          </cell>
          <cell r="I18">
            <v>0</v>
          </cell>
          <cell r="J18" t="str">
            <v>Караганда-2</v>
          </cell>
          <cell r="K18">
            <v>0</v>
          </cell>
          <cell r="L18">
            <v>0</v>
          </cell>
          <cell r="M18" t="str">
            <v>ОХМАК</v>
          </cell>
          <cell r="N18" t="str">
            <v>Е</v>
          </cell>
          <cell r="O18" t="str">
            <v>ОХМАК Е.</v>
          </cell>
          <cell r="P18">
            <v>0</v>
          </cell>
          <cell r="Q18">
            <v>23</v>
          </cell>
          <cell r="R18">
            <v>111</v>
          </cell>
          <cell r="S18">
            <v>115</v>
          </cell>
          <cell r="T18" t="str">
            <v>111-115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Караганда-2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23</v>
          </cell>
          <cell r="R19">
            <v>111</v>
          </cell>
          <cell r="S19">
            <v>115</v>
          </cell>
          <cell r="T19" t="str">
            <v>111-115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РОМАНОВСКАЯ Ангелина</v>
          </cell>
          <cell r="D20">
            <v>37698</v>
          </cell>
          <cell r="E20" t="str">
            <v>МС</v>
          </cell>
          <cell r="F20">
            <v>61</v>
          </cell>
          <cell r="G20" t="str">
            <v>Павлодар. обл.</v>
          </cell>
          <cell r="H20" t="str">
            <v xml:space="preserve"> </v>
          </cell>
          <cell r="I20" t="str">
            <v>Павлодар-1</v>
          </cell>
          <cell r="J20" t="str">
            <v>Павлодар-1</v>
          </cell>
          <cell r="K20" t="str">
            <v>Бондарь Е.С.</v>
          </cell>
          <cell r="L20">
            <v>0</v>
          </cell>
          <cell r="M20" t="str">
            <v>РОМАНОВСКАЯ</v>
          </cell>
          <cell r="N20" t="str">
            <v>А</v>
          </cell>
          <cell r="O20" t="str">
            <v>РОМАНОВСКАЯ А.</v>
          </cell>
          <cell r="P20">
            <v>24</v>
          </cell>
          <cell r="Q20">
            <v>24</v>
          </cell>
          <cell r="R20">
            <v>116</v>
          </cell>
          <cell r="S20">
            <v>120</v>
          </cell>
          <cell r="T20" t="str">
            <v>116-120</v>
          </cell>
          <cell r="U20" t="str">
            <v>Павлодарская обл.</v>
          </cell>
          <cell r="V20">
            <v>61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КАРСЕНОВА Алтын</v>
          </cell>
          <cell r="D21">
            <v>37876</v>
          </cell>
          <cell r="E21" t="str">
            <v>III</v>
          </cell>
          <cell r="F21">
            <v>0</v>
          </cell>
          <cell r="G21" t="str">
            <v>Павлодар. обл.</v>
          </cell>
          <cell r="H21" t="str">
            <v xml:space="preserve"> </v>
          </cell>
          <cell r="I21">
            <v>0</v>
          </cell>
          <cell r="J21" t="str">
            <v>Павлодар-1</v>
          </cell>
          <cell r="K21">
            <v>0</v>
          </cell>
          <cell r="L21">
            <v>0</v>
          </cell>
          <cell r="M21" t="str">
            <v>КАРСЕНОВА</v>
          </cell>
          <cell r="N21" t="str">
            <v>А</v>
          </cell>
          <cell r="O21" t="str">
            <v>КАРСЕНОВА А.</v>
          </cell>
          <cell r="P21">
            <v>0</v>
          </cell>
          <cell r="Q21">
            <v>24</v>
          </cell>
          <cell r="R21">
            <v>116</v>
          </cell>
          <cell r="S21">
            <v>120</v>
          </cell>
          <cell r="T21" t="str">
            <v>116-120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ШЛЕТГАУЭР Валерия</v>
          </cell>
          <cell r="D22">
            <v>38913</v>
          </cell>
          <cell r="E22" t="str">
            <v>III</v>
          </cell>
          <cell r="F22">
            <v>0</v>
          </cell>
          <cell r="G22" t="str">
            <v>Павлодар. обл.</v>
          </cell>
          <cell r="H22" t="str">
            <v xml:space="preserve"> </v>
          </cell>
          <cell r="I22">
            <v>0</v>
          </cell>
          <cell r="J22" t="str">
            <v>Павлодар-1</v>
          </cell>
          <cell r="K22">
            <v>0</v>
          </cell>
          <cell r="L22">
            <v>0</v>
          </cell>
          <cell r="M22" t="str">
            <v>ШЛЕТГАУЭР</v>
          </cell>
          <cell r="N22" t="str">
            <v>В</v>
          </cell>
          <cell r="O22" t="str">
            <v>ШЛЕТГАУЭР В.</v>
          </cell>
          <cell r="P22">
            <v>0</v>
          </cell>
          <cell r="Q22">
            <v>24</v>
          </cell>
          <cell r="R22">
            <v>116</v>
          </cell>
          <cell r="S22">
            <v>120</v>
          </cell>
          <cell r="T22" t="str">
            <v>116-120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ВАГАНОВА Светлана</v>
          </cell>
          <cell r="D23">
            <v>38766</v>
          </cell>
          <cell r="E23" t="str">
            <v>III</v>
          </cell>
          <cell r="F23">
            <v>0</v>
          </cell>
          <cell r="G23" t="str">
            <v>Павлодар. обл.</v>
          </cell>
          <cell r="H23" t="str">
            <v xml:space="preserve"> </v>
          </cell>
          <cell r="I23">
            <v>0</v>
          </cell>
          <cell r="J23" t="str">
            <v>Павлодар-1</v>
          </cell>
          <cell r="K23">
            <v>0</v>
          </cell>
          <cell r="L23">
            <v>0</v>
          </cell>
          <cell r="M23" t="str">
            <v>ВАГАНОВА</v>
          </cell>
          <cell r="N23" t="str">
            <v>С</v>
          </cell>
          <cell r="O23" t="str">
            <v>ВАГАНОВА С.</v>
          </cell>
          <cell r="P23">
            <v>0</v>
          </cell>
          <cell r="Q23">
            <v>24</v>
          </cell>
          <cell r="R23">
            <v>116</v>
          </cell>
          <cell r="S23">
            <v>120</v>
          </cell>
          <cell r="T23" t="str">
            <v>116-120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Павлодар-1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24</v>
          </cell>
          <cell r="R24">
            <v>116</v>
          </cell>
          <cell r="S24">
            <v>120</v>
          </cell>
          <cell r="T24" t="str">
            <v>116-120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ГУБЕРТ Амалия</v>
          </cell>
          <cell r="D25">
            <v>37913</v>
          </cell>
          <cell r="E25" t="str">
            <v>КМС</v>
          </cell>
          <cell r="F25">
            <v>28</v>
          </cell>
          <cell r="G25" t="str">
            <v>ВКО</v>
          </cell>
          <cell r="H25" t="str">
            <v xml:space="preserve"> </v>
          </cell>
          <cell r="I25" t="str">
            <v>ВКО</v>
          </cell>
          <cell r="J25" t="str">
            <v>ВКО</v>
          </cell>
          <cell r="K25" t="str">
            <v>Литвинов С.Б.</v>
          </cell>
          <cell r="L25">
            <v>0</v>
          </cell>
          <cell r="M25" t="str">
            <v>ГУБЕРТ</v>
          </cell>
          <cell r="N25" t="str">
            <v>А</v>
          </cell>
          <cell r="O25" t="str">
            <v>ГУБЕРТ А.</v>
          </cell>
          <cell r="P25">
            <v>25</v>
          </cell>
          <cell r="Q25">
            <v>25</v>
          </cell>
          <cell r="R25">
            <v>121</v>
          </cell>
          <cell r="S25">
            <v>125</v>
          </cell>
          <cell r="T25" t="str">
            <v>121-125</v>
          </cell>
          <cell r="U25" t="str">
            <v>Восточно-Казахстанская обл.</v>
          </cell>
          <cell r="V25">
            <v>28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ДАРХАНКЫЗЫ Алуа</v>
          </cell>
          <cell r="D26">
            <v>38645</v>
          </cell>
          <cell r="E26" t="str">
            <v>I</v>
          </cell>
          <cell r="F26">
            <v>0</v>
          </cell>
          <cell r="G26" t="str">
            <v>ВКО</v>
          </cell>
          <cell r="H26" t="str">
            <v xml:space="preserve"> </v>
          </cell>
          <cell r="I26">
            <v>0</v>
          </cell>
          <cell r="J26" t="str">
            <v>ВКО</v>
          </cell>
          <cell r="K26">
            <v>0</v>
          </cell>
          <cell r="L26">
            <v>0</v>
          </cell>
          <cell r="M26" t="str">
            <v>ДАРХАНКЫЗЫ</v>
          </cell>
          <cell r="N26" t="str">
            <v>А</v>
          </cell>
          <cell r="O26" t="str">
            <v>ДАРХАНКЫЗЫ А.</v>
          </cell>
          <cell r="P26">
            <v>0</v>
          </cell>
          <cell r="Q26">
            <v>25</v>
          </cell>
          <cell r="R26">
            <v>121</v>
          </cell>
          <cell r="S26">
            <v>125</v>
          </cell>
          <cell r="T26" t="str">
            <v>121-125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ИЛЬЯСОВА Ирина</v>
          </cell>
          <cell r="D27">
            <v>38232</v>
          </cell>
          <cell r="E27" t="str">
            <v>I</v>
          </cell>
          <cell r="F27">
            <v>0</v>
          </cell>
          <cell r="G27" t="str">
            <v>ВКО</v>
          </cell>
          <cell r="H27" t="str">
            <v xml:space="preserve"> </v>
          </cell>
          <cell r="I27">
            <v>0</v>
          </cell>
          <cell r="J27" t="str">
            <v>ВКО</v>
          </cell>
          <cell r="K27">
            <v>0</v>
          </cell>
          <cell r="L27">
            <v>0</v>
          </cell>
          <cell r="M27" t="str">
            <v>ИЛЬЯСОВА</v>
          </cell>
          <cell r="N27" t="str">
            <v>И</v>
          </cell>
          <cell r="O27" t="str">
            <v>ИЛЬЯСОВА И.</v>
          </cell>
          <cell r="P27">
            <v>0</v>
          </cell>
          <cell r="Q27">
            <v>25</v>
          </cell>
          <cell r="R27">
            <v>121</v>
          </cell>
          <cell r="S27">
            <v>125</v>
          </cell>
          <cell r="T27" t="str">
            <v>121-125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24</v>
          </cell>
          <cell r="B28">
            <v>24</v>
          </cell>
          <cell r="C28" t="str">
            <v>ЯСАКОВА Анна</v>
          </cell>
          <cell r="D28">
            <v>38904</v>
          </cell>
          <cell r="E28" t="str">
            <v>I</v>
          </cell>
          <cell r="F28">
            <v>0</v>
          </cell>
          <cell r="G28" t="str">
            <v>ВКО</v>
          </cell>
          <cell r="H28" t="str">
            <v xml:space="preserve"> </v>
          </cell>
          <cell r="I28">
            <v>0</v>
          </cell>
          <cell r="J28" t="str">
            <v>ВКО</v>
          </cell>
          <cell r="K28">
            <v>0</v>
          </cell>
          <cell r="L28">
            <v>0</v>
          </cell>
          <cell r="M28" t="str">
            <v>ЯСАКОВА</v>
          </cell>
          <cell r="N28" t="str">
            <v>А</v>
          </cell>
          <cell r="O28" t="str">
            <v>ЯСАКОВА А.</v>
          </cell>
          <cell r="P28">
            <v>0</v>
          </cell>
          <cell r="Q28">
            <v>25</v>
          </cell>
          <cell r="R28">
            <v>121</v>
          </cell>
          <cell r="S28">
            <v>125</v>
          </cell>
          <cell r="T28" t="str">
            <v>121-125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ВКО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25</v>
          </cell>
          <cell r="R29">
            <v>121</v>
          </cell>
          <cell r="S29">
            <v>125</v>
          </cell>
          <cell r="T29" t="str">
            <v>121-125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БАХЫТ Анель</v>
          </cell>
          <cell r="D30">
            <v>37664</v>
          </cell>
          <cell r="E30" t="str">
            <v>МС</v>
          </cell>
          <cell r="F30">
            <v>64</v>
          </cell>
          <cell r="G30" t="str">
            <v>г. Алматы</v>
          </cell>
          <cell r="H30" t="str">
            <v xml:space="preserve"> </v>
          </cell>
          <cell r="I30" t="str">
            <v>г. Алматы</v>
          </cell>
          <cell r="J30" t="str">
            <v>г. Алматы</v>
          </cell>
          <cell r="K30" t="str">
            <v>Успанова А.С.</v>
          </cell>
          <cell r="L30">
            <v>0</v>
          </cell>
          <cell r="M30" t="str">
            <v>БАХЫТ</v>
          </cell>
          <cell r="N30" t="str">
            <v>А</v>
          </cell>
          <cell r="O30" t="str">
            <v>БАХЫТ А.</v>
          </cell>
          <cell r="P30">
            <v>26</v>
          </cell>
          <cell r="Q30">
            <v>26</v>
          </cell>
          <cell r="R30">
            <v>126</v>
          </cell>
          <cell r="S30">
            <v>130</v>
          </cell>
          <cell r="T30" t="str">
            <v>126-130</v>
          </cell>
          <cell r="U30" t="str">
            <v>г. Алматы</v>
          </cell>
          <cell r="V30">
            <v>64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МАРКИНА Виктория</v>
          </cell>
          <cell r="D31">
            <v>38181</v>
          </cell>
          <cell r="E31" t="str">
            <v>КМС</v>
          </cell>
          <cell r="F31">
            <v>30</v>
          </cell>
          <cell r="G31" t="str">
            <v>г. Алматы</v>
          </cell>
          <cell r="H31" t="str">
            <v xml:space="preserve"> </v>
          </cell>
          <cell r="I31">
            <v>0</v>
          </cell>
          <cell r="J31" t="str">
            <v>г. Алматы</v>
          </cell>
          <cell r="K31">
            <v>0</v>
          </cell>
          <cell r="L31">
            <v>0</v>
          </cell>
          <cell r="M31" t="str">
            <v>МАРКИНА</v>
          </cell>
          <cell r="N31" t="str">
            <v>В</v>
          </cell>
          <cell r="O31" t="str">
            <v>МАРКИНА В.</v>
          </cell>
          <cell r="P31">
            <v>0</v>
          </cell>
          <cell r="Q31">
            <v>26</v>
          </cell>
          <cell r="R31">
            <v>126</v>
          </cell>
          <cell r="S31">
            <v>130</v>
          </cell>
          <cell r="T31" t="str">
            <v>126-130</v>
          </cell>
          <cell r="U31">
            <v>0</v>
          </cell>
          <cell r="V31">
            <v>30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ЖУНИС Дильназ</v>
          </cell>
          <cell r="D32">
            <v>37480</v>
          </cell>
          <cell r="E32" t="str">
            <v>КМС</v>
          </cell>
          <cell r="F32">
            <v>35</v>
          </cell>
          <cell r="G32" t="str">
            <v>г. Алматы</v>
          </cell>
          <cell r="H32" t="str">
            <v xml:space="preserve"> </v>
          </cell>
          <cell r="I32">
            <v>0</v>
          </cell>
          <cell r="J32" t="str">
            <v>г. Алматы</v>
          </cell>
          <cell r="K32">
            <v>0</v>
          </cell>
          <cell r="L32">
            <v>0</v>
          </cell>
          <cell r="M32" t="str">
            <v>ЖУНИС</v>
          </cell>
          <cell r="N32" t="str">
            <v>Д</v>
          </cell>
          <cell r="O32" t="str">
            <v>ЖУНИС Д.</v>
          </cell>
          <cell r="P32">
            <v>0</v>
          </cell>
          <cell r="Q32">
            <v>26</v>
          </cell>
          <cell r="R32">
            <v>126</v>
          </cell>
          <cell r="S32">
            <v>130</v>
          </cell>
          <cell r="T32" t="str">
            <v>126-130</v>
          </cell>
          <cell r="U32">
            <v>0</v>
          </cell>
          <cell r="V32">
            <v>35</v>
          </cell>
          <cell r="W32">
            <v>0</v>
          </cell>
        </row>
        <row r="33">
          <cell r="A33">
            <v>29</v>
          </cell>
          <cell r="B33">
            <v>29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 t="str">
            <v/>
          </cell>
          <cell r="H33" t="str">
            <v xml:space="preserve"> </v>
          </cell>
          <cell r="I33">
            <v>0</v>
          </cell>
          <cell r="J33" t="str">
            <v>г. Алматы</v>
          </cell>
          <cell r="K33">
            <v>0</v>
          </cell>
          <cell r="L33">
            <v>0</v>
          </cell>
          <cell r="M33" t="e">
            <v>#VALUE!</v>
          </cell>
          <cell r="N33" t="e">
            <v>#VALUE!</v>
          </cell>
          <cell r="O33" t="e">
            <v>#VALUE!</v>
          </cell>
          <cell r="P33">
            <v>0</v>
          </cell>
          <cell r="Q33">
            <v>26</v>
          </cell>
          <cell r="R33">
            <v>126</v>
          </cell>
          <cell r="S33">
            <v>130</v>
          </cell>
          <cell r="T33" t="str">
            <v>126-130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г. Алматы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26</v>
          </cell>
          <cell r="R34">
            <v>126</v>
          </cell>
          <cell r="S34">
            <v>130</v>
          </cell>
          <cell r="T34" t="str">
            <v>126-130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САПАРОВА Алсу</v>
          </cell>
          <cell r="D35">
            <v>37413</v>
          </cell>
          <cell r="E35" t="str">
            <v>МС</v>
          </cell>
          <cell r="F35">
            <v>57</v>
          </cell>
          <cell r="G35" t="str">
            <v>ЗКО</v>
          </cell>
          <cell r="H35" t="str">
            <v xml:space="preserve"> </v>
          </cell>
          <cell r="I35" t="str">
            <v>ЗКО-1</v>
          </cell>
          <cell r="J35" t="str">
            <v>ЗКО-1</v>
          </cell>
          <cell r="K35" t="str">
            <v>Назарова С.Р.</v>
          </cell>
          <cell r="L35">
            <v>0</v>
          </cell>
          <cell r="M35" t="str">
            <v>САПАРОВА</v>
          </cell>
          <cell r="N35" t="str">
            <v>А</v>
          </cell>
          <cell r="O35" t="str">
            <v>САПАРОВА А.</v>
          </cell>
          <cell r="P35">
            <v>27</v>
          </cell>
          <cell r="Q35">
            <v>27</v>
          </cell>
          <cell r="R35">
            <v>131</v>
          </cell>
          <cell r="S35">
            <v>135</v>
          </cell>
          <cell r="T35" t="str">
            <v>131-135</v>
          </cell>
          <cell r="U35" t="str">
            <v>Западно-Казахстанская обл.-1</v>
          </cell>
          <cell r="V35">
            <v>57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НУРМУХАНБЕТОВА Асем</v>
          </cell>
          <cell r="D36">
            <v>37966</v>
          </cell>
          <cell r="E36" t="str">
            <v>КМС</v>
          </cell>
          <cell r="F36">
            <v>30</v>
          </cell>
          <cell r="G36" t="str">
            <v>ЗКО</v>
          </cell>
          <cell r="H36" t="str">
            <v xml:space="preserve"> </v>
          </cell>
          <cell r="I36">
            <v>0</v>
          </cell>
          <cell r="J36" t="str">
            <v>ЗКО-1</v>
          </cell>
          <cell r="K36">
            <v>0</v>
          </cell>
          <cell r="L36">
            <v>0</v>
          </cell>
          <cell r="M36" t="str">
            <v>НУРМУХАНБЕТОВА</v>
          </cell>
          <cell r="N36" t="str">
            <v>А</v>
          </cell>
          <cell r="O36" t="str">
            <v>НУРМУХАНБЕТОВА А.</v>
          </cell>
          <cell r="P36">
            <v>0</v>
          </cell>
          <cell r="Q36">
            <v>27</v>
          </cell>
          <cell r="R36">
            <v>131</v>
          </cell>
          <cell r="S36">
            <v>135</v>
          </cell>
          <cell r="T36" t="str">
            <v>131-135</v>
          </cell>
          <cell r="U36">
            <v>0</v>
          </cell>
          <cell r="V36">
            <v>30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СЕРИККАЛИЕВА Дильназ</v>
          </cell>
          <cell r="D37">
            <v>38210</v>
          </cell>
          <cell r="E37" t="str">
            <v>I</v>
          </cell>
          <cell r="F37">
            <v>16</v>
          </cell>
          <cell r="G37" t="str">
            <v>ЗКО</v>
          </cell>
          <cell r="H37" t="str">
            <v xml:space="preserve"> </v>
          </cell>
          <cell r="I37">
            <v>0</v>
          </cell>
          <cell r="J37" t="str">
            <v>ЗКО-1</v>
          </cell>
          <cell r="K37">
            <v>0</v>
          </cell>
          <cell r="L37">
            <v>0</v>
          </cell>
          <cell r="M37" t="str">
            <v>СЕРИККАЛИЕВА</v>
          </cell>
          <cell r="N37" t="str">
            <v>Д</v>
          </cell>
          <cell r="O37" t="str">
            <v>СЕРИККАЛИЕВА Д.</v>
          </cell>
          <cell r="P37">
            <v>0</v>
          </cell>
          <cell r="Q37">
            <v>27</v>
          </cell>
          <cell r="R37">
            <v>131</v>
          </cell>
          <cell r="S37">
            <v>135</v>
          </cell>
          <cell r="T37" t="str">
            <v>131-135</v>
          </cell>
          <cell r="U37">
            <v>0</v>
          </cell>
          <cell r="V37">
            <v>16</v>
          </cell>
          <cell r="W37">
            <v>0</v>
          </cell>
        </row>
        <row r="38">
          <cell r="A38">
            <v>34</v>
          </cell>
          <cell r="B38">
            <v>34</v>
          </cell>
          <cell r="C38" t="str">
            <v>БЕКИШ Аружан</v>
          </cell>
          <cell r="D38">
            <v>38761</v>
          </cell>
          <cell r="E38" t="str">
            <v>I</v>
          </cell>
          <cell r="F38">
            <v>22</v>
          </cell>
          <cell r="G38" t="str">
            <v>ЗКО</v>
          </cell>
          <cell r="H38" t="str">
            <v xml:space="preserve"> </v>
          </cell>
          <cell r="I38">
            <v>0</v>
          </cell>
          <cell r="J38" t="str">
            <v>ЗКО-1</v>
          </cell>
          <cell r="K38">
            <v>0</v>
          </cell>
          <cell r="L38">
            <v>0</v>
          </cell>
          <cell r="M38" t="str">
            <v>БЕКИШ</v>
          </cell>
          <cell r="N38" t="str">
            <v>А</v>
          </cell>
          <cell r="O38" t="str">
            <v>БЕКИШ А.</v>
          </cell>
          <cell r="P38">
            <v>0</v>
          </cell>
          <cell r="Q38">
            <v>27</v>
          </cell>
          <cell r="R38">
            <v>131</v>
          </cell>
          <cell r="S38">
            <v>135</v>
          </cell>
          <cell r="T38" t="str">
            <v>131-135</v>
          </cell>
          <cell r="U38">
            <v>0</v>
          </cell>
          <cell r="V38">
            <v>22</v>
          </cell>
          <cell r="W38">
            <v>0</v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ЗКО-1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27</v>
          </cell>
          <cell r="R39">
            <v>131</v>
          </cell>
          <cell r="S39">
            <v>135</v>
          </cell>
          <cell r="T39" t="str">
            <v>131-135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ИЛЬЯС Арунжан</v>
          </cell>
          <cell r="D40">
            <v>38821</v>
          </cell>
          <cell r="E40" t="str">
            <v>I</v>
          </cell>
          <cell r="F40">
            <v>0</v>
          </cell>
          <cell r="G40" t="str">
            <v>ЗКО</v>
          </cell>
          <cell r="H40" t="str">
            <v xml:space="preserve"> </v>
          </cell>
          <cell r="I40" t="str">
            <v>ЗКО-2</v>
          </cell>
          <cell r="J40" t="str">
            <v>ЗКО-2</v>
          </cell>
          <cell r="K40" t="str">
            <v>Назарова С.Р.</v>
          </cell>
          <cell r="L40">
            <v>0</v>
          </cell>
          <cell r="M40" t="str">
            <v>ИЛЬЯС</v>
          </cell>
          <cell r="N40" t="str">
            <v>А</v>
          </cell>
          <cell r="O40" t="str">
            <v>ИЛЬЯС А.</v>
          </cell>
          <cell r="P40">
            <v>28</v>
          </cell>
          <cell r="Q40">
            <v>28</v>
          </cell>
          <cell r="R40">
            <v>136</v>
          </cell>
          <cell r="S40">
            <v>140</v>
          </cell>
          <cell r="T40" t="str">
            <v>136-140</v>
          </cell>
          <cell r="U40" t="str">
            <v>Западно-Казахстанская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АКМУРЗИНА Мариза</v>
          </cell>
          <cell r="D41">
            <v>38938</v>
          </cell>
          <cell r="E41" t="str">
            <v>I</v>
          </cell>
          <cell r="F41">
            <v>0</v>
          </cell>
          <cell r="G41" t="str">
            <v>ЗКО</v>
          </cell>
          <cell r="H41" t="str">
            <v xml:space="preserve"> </v>
          </cell>
          <cell r="I41">
            <v>0</v>
          </cell>
          <cell r="J41" t="str">
            <v>ЗКО-2</v>
          </cell>
          <cell r="K41">
            <v>0</v>
          </cell>
          <cell r="L41">
            <v>0</v>
          </cell>
          <cell r="M41" t="str">
            <v>АКМУРЗИНА</v>
          </cell>
          <cell r="N41" t="str">
            <v>М</v>
          </cell>
          <cell r="O41" t="str">
            <v>АКМУРЗИНА М.</v>
          </cell>
          <cell r="P41">
            <v>0</v>
          </cell>
          <cell r="Q41">
            <v>28</v>
          </cell>
          <cell r="R41">
            <v>136</v>
          </cell>
          <cell r="S41">
            <v>140</v>
          </cell>
          <cell r="T41" t="str">
            <v>136-140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ТУРАШЕВА Бекжаным</v>
          </cell>
          <cell r="D42">
            <v>38939</v>
          </cell>
          <cell r="E42" t="str">
            <v>I</v>
          </cell>
          <cell r="F42">
            <v>0</v>
          </cell>
          <cell r="G42" t="str">
            <v>ЗКО</v>
          </cell>
          <cell r="H42" t="str">
            <v xml:space="preserve"> </v>
          </cell>
          <cell r="I42">
            <v>0</v>
          </cell>
          <cell r="J42" t="str">
            <v>ЗКО-2</v>
          </cell>
          <cell r="K42">
            <v>0</v>
          </cell>
          <cell r="L42">
            <v>0</v>
          </cell>
          <cell r="M42" t="str">
            <v>ТУРАШЕВА</v>
          </cell>
          <cell r="N42" t="str">
            <v>Б</v>
          </cell>
          <cell r="O42" t="str">
            <v>ТУРАШЕВА Б.</v>
          </cell>
          <cell r="P42">
            <v>0</v>
          </cell>
          <cell r="Q42">
            <v>28</v>
          </cell>
          <cell r="R42">
            <v>136</v>
          </cell>
          <cell r="S42">
            <v>140</v>
          </cell>
          <cell r="T42" t="str">
            <v>136-140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 t="str">
            <v>ШАУХАРОВА Лейла</v>
          </cell>
          <cell r="D43">
            <v>38098</v>
          </cell>
          <cell r="E43" t="str">
            <v>I</v>
          </cell>
          <cell r="F43">
            <v>0</v>
          </cell>
          <cell r="G43" t="str">
            <v>ЗКО</v>
          </cell>
          <cell r="H43" t="str">
            <v xml:space="preserve"> </v>
          </cell>
          <cell r="I43">
            <v>0</v>
          </cell>
          <cell r="J43" t="str">
            <v>ЗКО-2</v>
          </cell>
          <cell r="K43">
            <v>0</v>
          </cell>
          <cell r="L43">
            <v>0</v>
          </cell>
          <cell r="M43" t="str">
            <v>ШАУХАРОВА</v>
          </cell>
          <cell r="N43" t="str">
            <v>Л</v>
          </cell>
          <cell r="O43" t="str">
            <v>ШАУХАРОВА Л.</v>
          </cell>
          <cell r="P43">
            <v>0</v>
          </cell>
          <cell r="Q43">
            <v>28</v>
          </cell>
          <cell r="R43">
            <v>136</v>
          </cell>
          <cell r="S43">
            <v>140</v>
          </cell>
          <cell r="T43" t="str">
            <v>136-140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ЗКО-2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28</v>
          </cell>
          <cell r="R44">
            <v>136</v>
          </cell>
          <cell r="S44">
            <v>140</v>
          </cell>
          <cell r="T44" t="str">
            <v>136-140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ЗУБКОВА Елена</v>
          </cell>
          <cell r="D45">
            <v>37839</v>
          </cell>
          <cell r="E45" t="str">
            <v>I</v>
          </cell>
          <cell r="F45">
            <v>33</v>
          </cell>
          <cell r="G45" t="str">
            <v>г. Астана</v>
          </cell>
          <cell r="H45" t="str">
            <v xml:space="preserve"> </v>
          </cell>
          <cell r="I45" t="str">
            <v>г. Астана-1</v>
          </cell>
          <cell r="J45" t="str">
            <v>г. Астана-1</v>
          </cell>
          <cell r="K45" t="str">
            <v>Мурзаспаев С.</v>
          </cell>
          <cell r="L45">
            <v>0</v>
          </cell>
          <cell r="M45" t="str">
            <v>ЗУБКОВА</v>
          </cell>
          <cell r="N45" t="str">
            <v>Е</v>
          </cell>
          <cell r="O45" t="str">
            <v>ЗУБКОВА Е.</v>
          </cell>
          <cell r="P45">
            <v>29</v>
          </cell>
          <cell r="Q45">
            <v>29</v>
          </cell>
          <cell r="R45">
            <v>141</v>
          </cell>
          <cell r="S45">
            <v>145</v>
          </cell>
          <cell r="T45" t="str">
            <v>141-145</v>
          </cell>
          <cell r="U45" t="str">
            <v>г. Астана-1</v>
          </cell>
          <cell r="V45">
            <v>33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ЕРЖАНКЫЗЫ Алтынай</v>
          </cell>
          <cell r="D46">
            <v>38266</v>
          </cell>
          <cell r="E46" t="str">
            <v>II</v>
          </cell>
          <cell r="F46">
            <v>27</v>
          </cell>
          <cell r="G46" t="str">
            <v>г. Астана</v>
          </cell>
          <cell r="H46" t="str">
            <v xml:space="preserve"> </v>
          </cell>
          <cell r="I46">
            <v>0</v>
          </cell>
          <cell r="J46" t="str">
            <v>г. Астана-1</v>
          </cell>
          <cell r="K46">
            <v>0</v>
          </cell>
          <cell r="L46">
            <v>0</v>
          </cell>
          <cell r="M46" t="str">
            <v>ЕРЖАНКЫЗЫ</v>
          </cell>
          <cell r="N46" t="str">
            <v>А</v>
          </cell>
          <cell r="O46" t="str">
            <v>ЕРЖАНКЫЗЫ А.</v>
          </cell>
          <cell r="P46">
            <v>0</v>
          </cell>
          <cell r="Q46">
            <v>29</v>
          </cell>
          <cell r="R46">
            <v>141</v>
          </cell>
          <cell r="S46">
            <v>145</v>
          </cell>
          <cell r="T46" t="str">
            <v>141-145</v>
          </cell>
          <cell r="U46">
            <v>0</v>
          </cell>
          <cell r="V46">
            <v>27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ЛАВРОВА Елизавета</v>
          </cell>
          <cell r="D47">
            <v>39083</v>
          </cell>
          <cell r="E47" t="str">
            <v>II</v>
          </cell>
          <cell r="F47">
            <v>0</v>
          </cell>
          <cell r="G47" t="str">
            <v>г. Астана</v>
          </cell>
          <cell r="H47" t="str">
            <v xml:space="preserve"> </v>
          </cell>
          <cell r="I47">
            <v>0</v>
          </cell>
          <cell r="J47" t="str">
            <v>г. Астана-1</v>
          </cell>
          <cell r="K47">
            <v>0</v>
          </cell>
          <cell r="L47">
            <v>0</v>
          </cell>
          <cell r="M47" t="str">
            <v>ЛАВРОВА</v>
          </cell>
          <cell r="N47" t="str">
            <v>Е</v>
          </cell>
          <cell r="O47" t="str">
            <v>ЛАВРОВА Е.</v>
          </cell>
          <cell r="P47">
            <v>0</v>
          </cell>
          <cell r="Q47">
            <v>29</v>
          </cell>
          <cell r="R47">
            <v>141</v>
          </cell>
          <cell r="S47">
            <v>145</v>
          </cell>
          <cell r="T47" t="str">
            <v>141-145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Астана-1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29</v>
          </cell>
          <cell r="R48">
            <v>141</v>
          </cell>
          <cell r="S48">
            <v>145</v>
          </cell>
          <cell r="T48" t="str">
            <v>141-145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Астана-1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29</v>
          </cell>
          <cell r="R49">
            <v>141</v>
          </cell>
          <cell r="S49">
            <v>145</v>
          </cell>
          <cell r="T49" t="str">
            <v>141-145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ЦВИГУН Алиса</v>
          </cell>
          <cell r="D50">
            <v>39083</v>
          </cell>
          <cell r="E50" t="str">
            <v>I</v>
          </cell>
          <cell r="F50">
            <v>0</v>
          </cell>
          <cell r="G50" t="str">
            <v>г. Астана</v>
          </cell>
          <cell r="H50" t="str">
            <v xml:space="preserve"> </v>
          </cell>
          <cell r="I50" t="str">
            <v>г. Астана-2</v>
          </cell>
          <cell r="J50" t="str">
            <v>г. Астана-2</v>
          </cell>
          <cell r="K50" t="str">
            <v>Мурзаспаев С.</v>
          </cell>
          <cell r="L50">
            <v>0</v>
          </cell>
          <cell r="M50" t="str">
            <v>ЦВИГУН</v>
          </cell>
          <cell r="N50" t="str">
            <v>А</v>
          </cell>
          <cell r="O50" t="str">
            <v>ЦВИГУН А.</v>
          </cell>
          <cell r="P50">
            <v>30</v>
          </cell>
          <cell r="Q50">
            <v>30</v>
          </cell>
          <cell r="R50">
            <v>146</v>
          </cell>
          <cell r="S50">
            <v>150</v>
          </cell>
          <cell r="T50" t="str">
            <v>146-150</v>
          </cell>
          <cell r="U50" t="str">
            <v>г. Астана-2</v>
          </cell>
          <cell r="V50">
            <v>0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ГРОШЕВА Полина</v>
          </cell>
          <cell r="D51">
            <v>39083</v>
          </cell>
          <cell r="E51" t="str">
            <v>II</v>
          </cell>
          <cell r="F51">
            <v>0</v>
          </cell>
          <cell r="G51" t="str">
            <v>г. Астана</v>
          </cell>
          <cell r="H51" t="str">
            <v xml:space="preserve"> </v>
          </cell>
          <cell r="I51">
            <v>0</v>
          </cell>
          <cell r="J51" t="str">
            <v>г. Астана-2</v>
          </cell>
          <cell r="K51">
            <v>0</v>
          </cell>
          <cell r="L51">
            <v>0</v>
          </cell>
          <cell r="M51" t="str">
            <v>ГРОШЕВА</v>
          </cell>
          <cell r="N51" t="str">
            <v>П</v>
          </cell>
          <cell r="O51" t="str">
            <v>ГРОШЕВА П.</v>
          </cell>
          <cell r="P51">
            <v>0</v>
          </cell>
          <cell r="Q51">
            <v>30</v>
          </cell>
          <cell r="R51">
            <v>146</v>
          </cell>
          <cell r="S51">
            <v>150</v>
          </cell>
          <cell r="T51" t="str">
            <v>146-150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ШАЙХИНА Алина</v>
          </cell>
          <cell r="D52">
            <v>39083</v>
          </cell>
          <cell r="E52" t="str">
            <v>II</v>
          </cell>
          <cell r="F52">
            <v>0</v>
          </cell>
          <cell r="G52" t="str">
            <v>г. Астана</v>
          </cell>
          <cell r="H52" t="str">
            <v xml:space="preserve"> </v>
          </cell>
          <cell r="I52">
            <v>0</v>
          </cell>
          <cell r="J52" t="str">
            <v>г. Астана-2</v>
          </cell>
          <cell r="K52">
            <v>0</v>
          </cell>
          <cell r="L52">
            <v>0</v>
          </cell>
          <cell r="M52" t="str">
            <v>ШАЙХИНА</v>
          </cell>
          <cell r="N52" t="str">
            <v>А</v>
          </cell>
          <cell r="O52" t="str">
            <v>ШАЙХИНА А.</v>
          </cell>
          <cell r="P52">
            <v>0</v>
          </cell>
          <cell r="Q52">
            <v>30</v>
          </cell>
          <cell r="R52">
            <v>146</v>
          </cell>
          <cell r="S52">
            <v>150</v>
          </cell>
          <cell r="T52" t="str">
            <v>146-150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Астана-2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30</v>
          </cell>
          <cell r="R53">
            <v>146</v>
          </cell>
          <cell r="S53">
            <v>150</v>
          </cell>
          <cell r="T53" t="str">
            <v>146-150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Астана-2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30</v>
          </cell>
          <cell r="R54">
            <v>146</v>
          </cell>
          <cell r="S54">
            <v>150</v>
          </cell>
          <cell r="T54" t="str">
            <v>146-150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МИРКАДИРОВА Сарвиноз</v>
          </cell>
          <cell r="D55">
            <v>38386</v>
          </cell>
          <cell r="E55" t="str">
            <v>МС</v>
          </cell>
          <cell r="F55">
            <v>67</v>
          </cell>
          <cell r="G55" t="str">
            <v>г. Шымкент</v>
          </cell>
          <cell r="H55" t="str">
            <v xml:space="preserve"> </v>
          </cell>
          <cell r="I55" t="str">
            <v>г. Шымкент-1</v>
          </cell>
          <cell r="J55" t="str">
            <v>г. Шымкент-1</v>
          </cell>
          <cell r="K55" t="str">
            <v>Оразбаев Н.Б.</v>
          </cell>
          <cell r="L55">
            <v>0</v>
          </cell>
          <cell r="M55" t="str">
            <v>БОРИСЮК</v>
          </cell>
          <cell r="N55" t="str">
            <v>А</v>
          </cell>
          <cell r="O55" t="str">
            <v>БОРИСЮК А.</v>
          </cell>
          <cell r="P55">
            <v>31</v>
          </cell>
          <cell r="Q55">
            <v>31</v>
          </cell>
          <cell r="R55">
            <v>151</v>
          </cell>
          <cell r="S55">
            <v>155</v>
          </cell>
          <cell r="T55" t="str">
            <v>151-155</v>
          </cell>
          <cell r="U55" t="str">
            <v>г. Шымкент-1</v>
          </cell>
          <cell r="V55">
            <v>67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АЗАТОВА Озада</v>
          </cell>
          <cell r="D56">
            <v>37019</v>
          </cell>
          <cell r="E56" t="str">
            <v>МС</v>
          </cell>
          <cell r="F56">
            <v>47</v>
          </cell>
          <cell r="G56" t="str">
            <v>г. Шымкент</v>
          </cell>
          <cell r="H56" t="str">
            <v xml:space="preserve"> </v>
          </cell>
          <cell r="I56">
            <v>0</v>
          </cell>
          <cell r="J56" t="str">
            <v>г. Шымкент-1</v>
          </cell>
          <cell r="K56">
            <v>0</v>
          </cell>
          <cell r="L56">
            <v>0</v>
          </cell>
          <cell r="M56" t="str">
            <v>ИСИМОВА</v>
          </cell>
          <cell r="N56" t="str">
            <v>Д</v>
          </cell>
          <cell r="O56" t="str">
            <v>ИСИМОВА Д.</v>
          </cell>
          <cell r="P56">
            <v>0</v>
          </cell>
          <cell r="Q56">
            <v>31</v>
          </cell>
          <cell r="R56">
            <v>151</v>
          </cell>
          <cell r="S56">
            <v>155</v>
          </cell>
          <cell r="T56" t="str">
            <v>151-155</v>
          </cell>
          <cell r="U56">
            <v>0</v>
          </cell>
          <cell r="V56">
            <v>47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ШАПЕЙ Таншолпан</v>
          </cell>
          <cell r="D57">
            <v>37181</v>
          </cell>
          <cell r="E57" t="str">
            <v>КМС</v>
          </cell>
          <cell r="F57">
            <v>40</v>
          </cell>
          <cell r="G57" t="str">
            <v>г. Шымкент</v>
          </cell>
          <cell r="H57" t="str">
            <v xml:space="preserve"> </v>
          </cell>
          <cell r="I57">
            <v>0</v>
          </cell>
          <cell r="J57" t="str">
            <v>г. Шымкент-1</v>
          </cell>
          <cell r="K57">
            <v>0</v>
          </cell>
          <cell r="L57">
            <v>0</v>
          </cell>
          <cell r="M57" t="str">
            <v>БИАХМЕТОВА</v>
          </cell>
          <cell r="N57" t="str">
            <v>Д</v>
          </cell>
          <cell r="O57" t="str">
            <v>БИАХМЕТОВА Д.</v>
          </cell>
          <cell r="P57">
            <v>0</v>
          </cell>
          <cell r="Q57">
            <v>31</v>
          </cell>
          <cell r="R57">
            <v>151</v>
          </cell>
          <cell r="S57">
            <v>155</v>
          </cell>
          <cell r="T57" t="str">
            <v>151-155</v>
          </cell>
          <cell r="U57">
            <v>0</v>
          </cell>
          <cell r="V57">
            <v>40</v>
          </cell>
          <cell r="W57">
            <v>0</v>
          </cell>
        </row>
        <row r="58">
          <cell r="A58">
            <v>54</v>
          </cell>
          <cell r="B58">
            <v>54</v>
          </cell>
          <cell r="C58" t="str">
            <v>ИСЛАМ Меруерт</v>
          </cell>
          <cell r="D58">
            <v>37439</v>
          </cell>
          <cell r="E58" t="str">
            <v>КМС</v>
          </cell>
          <cell r="F58">
            <v>22</v>
          </cell>
          <cell r="G58" t="str">
            <v>г. Шымкент</v>
          </cell>
          <cell r="H58" t="str">
            <v xml:space="preserve"> </v>
          </cell>
          <cell r="I58">
            <v>0</v>
          </cell>
          <cell r="J58" t="str">
            <v>г. Шымкент-1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31</v>
          </cell>
          <cell r="R58">
            <v>151</v>
          </cell>
          <cell r="S58">
            <v>155</v>
          </cell>
          <cell r="T58" t="str">
            <v>151-155</v>
          </cell>
          <cell r="U58">
            <v>0</v>
          </cell>
          <cell r="V58">
            <v>22</v>
          </cell>
          <cell r="W58">
            <v>0</v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Шымкент-1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31</v>
          </cell>
          <cell r="R59">
            <v>151</v>
          </cell>
          <cell r="S59">
            <v>155</v>
          </cell>
          <cell r="T59" t="str">
            <v>151-155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УРАЛОВА Айжан</v>
          </cell>
          <cell r="D60">
            <v>37367</v>
          </cell>
          <cell r="E60" t="str">
            <v>КМС</v>
          </cell>
          <cell r="F60">
            <v>34</v>
          </cell>
          <cell r="G60" t="str">
            <v>г. Шымкент</v>
          </cell>
          <cell r="H60" t="str">
            <v xml:space="preserve"> </v>
          </cell>
          <cell r="I60" t="str">
            <v>г. Шымкент-2</v>
          </cell>
          <cell r="J60" t="str">
            <v>г. Шымкент-2</v>
          </cell>
          <cell r="K60" t="str">
            <v>Оразбаев Н.Б.</v>
          </cell>
          <cell r="L60">
            <v>0</v>
          </cell>
          <cell r="M60" t="str">
            <v>УРАЛОВА</v>
          </cell>
          <cell r="N60" t="str">
            <v>А</v>
          </cell>
          <cell r="O60" t="str">
            <v>УРАЛОВА А.</v>
          </cell>
          <cell r="P60">
            <v>32</v>
          </cell>
          <cell r="Q60">
            <v>32</v>
          </cell>
          <cell r="R60">
            <v>156</v>
          </cell>
          <cell r="S60">
            <v>160</v>
          </cell>
          <cell r="T60" t="str">
            <v>156-160</v>
          </cell>
          <cell r="U60" t="str">
            <v>г. Шымкент-2</v>
          </cell>
          <cell r="V60">
            <v>34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САИДМУРАТХАНОВА Сарвиноз</v>
          </cell>
          <cell r="D61">
            <v>38241</v>
          </cell>
          <cell r="E61" t="str">
            <v>I</v>
          </cell>
          <cell r="F61">
            <v>36</v>
          </cell>
          <cell r="G61" t="str">
            <v>г. Шымкент</v>
          </cell>
          <cell r="H61" t="str">
            <v xml:space="preserve"> </v>
          </cell>
          <cell r="I61">
            <v>0</v>
          </cell>
          <cell r="J61" t="str">
            <v>г. Шымкент-2</v>
          </cell>
          <cell r="K61">
            <v>0</v>
          </cell>
          <cell r="L61">
            <v>0</v>
          </cell>
          <cell r="M61" t="str">
            <v>САИДМУРАТХАНОВА</v>
          </cell>
          <cell r="N61" t="str">
            <v>С</v>
          </cell>
          <cell r="O61" t="str">
            <v>САИДМУРАТХАНОВА С.</v>
          </cell>
          <cell r="P61">
            <v>0</v>
          </cell>
          <cell r="Q61">
            <v>32</v>
          </cell>
          <cell r="R61">
            <v>156</v>
          </cell>
          <cell r="S61">
            <v>160</v>
          </cell>
          <cell r="T61" t="str">
            <v>156-160</v>
          </cell>
          <cell r="U61">
            <v>0</v>
          </cell>
          <cell r="V61">
            <v>36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БАЗАРБАЙ Несибели</v>
          </cell>
          <cell r="D62">
            <v>37960</v>
          </cell>
          <cell r="E62" t="str">
            <v>КМС</v>
          </cell>
          <cell r="F62">
            <v>31</v>
          </cell>
          <cell r="G62" t="str">
            <v>г. Шымкент</v>
          </cell>
          <cell r="H62" t="str">
            <v xml:space="preserve"> </v>
          </cell>
          <cell r="I62">
            <v>0</v>
          </cell>
          <cell r="J62" t="str">
            <v>г. Шымкент-2</v>
          </cell>
          <cell r="K62">
            <v>0</v>
          </cell>
          <cell r="L62">
            <v>0</v>
          </cell>
          <cell r="M62" t="str">
            <v>БАЗАРБАЙ</v>
          </cell>
          <cell r="N62" t="str">
            <v>Н</v>
          </cell>
          <cell r="O62" t="str">
            <v>БАЗАРБАЙ Н.</v>
          </cell>
          <cell r="P62">
            <v>0</v>
          </cell>
          <cell r="Q62">
            <v>32</v>
          </cell>
          <cell r="R62">
            <v>156</v>
          </cell>
          <cell r="S62">
            <v>160</v>
          </cell>
          <cell r="T62" t="str">
            <v>156-160</v>
          </cell>
          <cell r="U62">
            <v>0</v>
          </cell>
          <cell r="V62">
            <v>31</v>
          </cell>
          <cell r="W62">
            <v>0</v>
          </cell>
        </row>
        <row r="63">
          <cell r="A63">
            <v>59</v>
          </cell>
          <cell r="B63">
            <v>59</v>
          </cell>
          <cell r="C63" t="str">
            <v>УСИПБАЕВА Аида</v>
          </cell>
          <cell r="D63">
            <v>38765</v>
          </cell>
          <cell r="E63" t="str">
            <v>КМС</v>
          </cell>
          <cell r="F63">
            <v>21</v>
          </cell>
          <cell r="G63" t="str">
            <v>г. Шымкент</v>
          </cell>
          <cell r="H63" t="str">
            <v xml:space="preserve"> </v>
          </cell>
          <cell r="I63">
            <v>0</v>
          </cell>
          <cell r="J63" t="str">
            <v>г. Шымкент-2</v>
          </cell>
          <cell r="K63">
            <v>0</v>
          </cell>
          <cell r="L63">
            <v>0</v>
          </cell>
          <cell r="M63" t="str">
            <v>УСИПБАЕВА</v>
          </cell>
          <cell r="N63" t="str">
            <v>А</v>
          </cell>
          <cell r="O63" t="str">
            <v>УСИПБАЕВА А.</v>
          </cell>
          <cell r="P63">
            <v>0</v>
          </cell>
          <cell r="Q63">
            <v>32</v>
          </cell>
          <cell r="R63">
            <v>156</v>
          </cell>
          <cell r="S63">
            <v>160</v>
          </cell>
          <cell r="T63" t="str">
            <v>156-160</v>
          </cell>
          <cell r="U63">
            <v>0</v>
          </cell>
          <cell r="V63">
            <v>21</v>
          </cell>
          <cell r="W63">
            <v>0</v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Шымкент-2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32</v>
          </cell>
          <cell r="R64">
            <v>156</v>
          </cell>
          <cell r="S64">
            <v>160</v>
          </cell>
          <cell r="T64" t="str">
            <v>156-160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АСЫКБЕК Айгерим</v>
          </cell>
          <cell r="D65">
            <v>37603</v>
          </cell>
          <cell r="E65" t="str">
            <v>КМС</v>
          </cell>
          <cell r="F65">
            <v>48</v>
          </cell>
          <cell r="G65" t="str">
            <v>Жамбылск. обл.</v>
          </cell>
          <cell r="H65" t="str">
            <v xml:space="preserve"> </v>
          </cell>
          <cell r="I65" t="str">
            <v>Жамбылская обл.-1</v>
          </cell>
          <cell r="J65" t="str">
            <v>Жамбылская обл.-1</v>
          </cell>
          <cell r="K65" t="str">
            <v>Хасанов Н.</v>
          </cell>
          <cell r="L65">
            <v>0</v>
          </cell>
          <cell r="M65" t="str">
            <v>АСЫКБЕК</v>
          </cell>
          <cell r="N65" t="str">
            <v>А</v>
          </cell>
          <cell r="O65" t="str">
            <v>АСЫКБЕК А.</v>
          </cell>
          <cell r="P65">
            <v>33</v>
          </cell>
          <cell r="Q65">
            <v>33</v>
          </cell>
          <cell r="R65">
            <v>161</v>
          </cell>
          <cell r="S65">
            <v>165</v>
          </cell>
          <cell r="T65" t="str">
            <v>161-165</v>
          </cell>
          <cell r="U65" t="str">
            <v>Жамбылская обл.-1</v>
          </cell>
          <cell r="V65">
            <v>48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ЧАНГИТБАЕВА Айдана</v>
          </cell>
          <cell r="D66">
            <v>37654</v>
          </cell>
          <cell r="E66" t="str">
            <v>КМС</v>
          </cell>
          <cell r="F66">
            <v>0</v>
          </cell>
          <cell r="G66" t="str">
            <v>Жамбылск. обл.</v>
          </cell>
          <cell r="H66" t="str">
            <v xml:space="preserve"> </v>
          </cell>
          <cell r="I66">
            <v>0</v>
          </cell>
          <cell r="J66" t="str">
            <v>Жамбылская обл.-1</v>
          </cell>
          <cell r="K66">
            <v>0</v>
          </cell>
          <cell r="L66">
            <v>0</v>
          </cell>
          <cell r="M66" t="str">
            <v>ЧАНГИТБАЕВА</v>
          </cell>
          <cell r="N66" t="str">
            <v>А</v>
          </cell>
          <cell r="O66" t="str">
            <v>ЧАНГИТБАЕВА А.</v>
          </cell>
          <cell r="P66">
            <v>0</v>
          </cell>
          <cell r="Q66">
            <v>33</v>
          </cell>
          <cell r="R66">
            <v>161</v>
          </cell>
          <cell r="S66">
            <v>165</v>
          </cell>
          <cell r="T66" t="str">
            <v>161-165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МУКАШ Мадина</v>
          </cell>
          <cell r="D67">
            <v>37687</v>
          </cell>
          <cell r="E67" t="str">
            <v>КМС</v>
          </cell>
          <cell r="F67">
            <v>0</v>
          </cell>
          <cell r="G67" t="str">
            <v>Жамбылск. обл.</v>
          </cell>
          <cell r="H67" t="str">
            <v xml:space="preserve"> </v>
          </cell>
          <cell r="I67">
            <v>0</v>
          </cell>
          <cell r="J67" t="str">
            <v>Жамбылская обл.-1</v>
          </cell>
          <cell r="K67">
            <v>0</v>
          </cell>
          <cell r="L67">
            <v>0</v>
          </cell>
          <cell r="M67" t="str">
            <v>МУКАШ</v>
          </cell>
          <cell r="N67" t="str">
            <v>М</v>
          </cell>
          <cell r="O67" t="str">
            <v>МУКАШ М.</v>
          </cell>
          <cell r="P67">
            <v>0</v>
          </cell>
          <cell r="Q67">
            <v>33</v>
          </cell>
          <cell r="R67">
            <v>161</v>
          </cell>
          <cell r="S67">
            <v>165</v>
          </cell>
          <cell r="T67" t="str">
            <v>161-165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ЖУНИСБЕКОВА Амина</v>
          </cell>
          <cell r="D68">
            <v>38280</v>
          </cell>
          <cell r="E68" t="str">
            <v>КМС</v>
          </cell>
          <cell r="F68">
            <v>0</v>
          </cell>
          <cell r="G68" t="str">
            <v>Жамбылск. обл.</v>
          </cell>
          <cell r="H68" t="str">
            <v xml:space="preserve"> </v>
          </cell>
          <cell r="I68">
            <v>0</v>
          </cell>
          <cell r="J68" t="str">
            <v>Жамбылская обл.-1</v>
          </cell>
          <cell r="K68">
            <v>0</v>
          </cell>
          <cell r="L68">
            <v>0</v>
          </cell>
          <cell r="M68" t="str">
            <v>ЖУНИСБЕКОВА</v>
          </cell>
          <cell r="N68" t="str">
            <v>А</v>
          </cell>
          <cell r="O68" t="str">
            <v>ЖУНИСБЕКОВА А.</v>
          </cell>
          <cell r="P68">
            <v>0</v>
          </cell>
          <cell r="Q68">
            <v>33</v>
          </cell>
          <cell r="R68">
            <v>161</v>
          </cell>
          <cell r="S68">
            <v>165</v>
          </cell>
          <cell r="T68" t="str">
            <v>161-165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Жамбылская обл.-1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33</v>
          </cell>
          <cell r="R69">
            <v>161</v>
          </cell>
          <cell r="S69">
            <v>165</v>
          </cell>
          <cell r="T69" t="str">
            <v>161-165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ПЮРКО Екатерина</v>
          </cell>
          <cell r="D70">
            <v>38493</v>
          </cell>
          <cell r="E70" t="str">
            <v>КМС</v>
          </cell>
          <cell r="F70">
            <v>32</v>
          </cell>
          <cell r="G70" t="str">
            <v>СКО</v>
          </cell>
          <cell r="H70" t="str">
            <v xml:space="preserve"> </v>
          </cell>
          <cell r="I70" t="str">
            <v>СКО</v>
          </cell>
          <cell r="J70" t="str">
            <v>СКО</v>
          </cell>
          <cell r="K70" t="str">
            <v>Пюрко И.А.</v>
          </cell>
          <cell r="L70">
            <v>0</v>
          </cell>
          <cell r="M70" t="str">
            <v>ПЮРКО</v>
          </cell>
          <cell r="N70" t="str">
            <v>Е</v>
          </cell>
          <cell r="O70" t="str">
            <v>ПЮРКО Е.</v>
          </cell>
          <cell r="P70">
            <v>34</v>
          </cell>
          <cell r="Q70">
            <v>34</v>
          </cell>
          <cell r="R70">
            <v>166</v>
          </cell>
          <cell r="S70">
            <v>170</v>
          </cell>
          <cell r="T70" t="str">
            <v>166-170</v>
          </cell>
          <cell r="U70" t="str">
            <v>Северо-Казахстанская обл.</v>
          </cell>
          <cell r="V70">
            <v>32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ТУТУЕВА Алина</v>
          </cell>
          <cell r="D71">
            <v>37622</v>
          </cell>
          <cell r="E71" t="str">
            <v>II</v>
          </cell>
          <cell r="F71">
            <v>0</v>
          </cell>
          <cell r="G71" t="str">
            <v>СКО</v>
          </cell>
          <cell r="H71" t="str">
            <v xml:space="preserve"> </v>
          </cell>
          <cell r="I71">
            <v>0</v>
          </cell>
          <cell r="J71" t="str">
            <v>СКО</v>
          </cell>
          <cell r="K71">
            <v>0</v>
          </cell>
          <cell r="L71">
            <v>0</v>
          </cell>
          <cell r="M71" t="str">
            <v>ТУТУЕВА</v>
          </cell>
          <cell r="N71" t="str">
            <v>А</v>
          </cell>
          <cell r="O71" t="str">
            <v>ТУТУЕВА А.</v>
          </cell>
          <cell r="P71">
            <v>0</v>
          </cell>
          <cell r="Q71">
            <v>34</v>
          </cell>
          <cell r="R71">
            <v>166</v>
          </cell>
          <cell r="S71">
            <v>170</v>
          </cell>
          <cell r="T71" t="str">
            <v>166-170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САНДЫБАЙ Жазира</v>
          </cell>
          <cell r="D72">
            <v>37257</v>
          </cell>
          <cell r="E72" t="str">
            <v>II</v>
          </cell>
          <cell r="F72">
            <v>0</v>
          </cell>
          <cell r="G72" t="str">
            <v>СКО</v>
          </cell>
          <cell r="H72" t="str">
            <v xml:space="preserve"> </v>
          </cell>
          <cell r="I72">
            <v>0</v>
          </cell>
          <cell r="J72" t="str">
            <v>СКО</v>
          </cell>
          <cell r="K72">
            <v>0</v>
          </cell>
          <cell r="L72">
            <v>0</v>
          </cell>
          <cell r="M72" t="str">
            <v>САНДЫБАЙ</v>
          </cell>
          <cell r="N72" t="str">
            <v>Ж</v>
          </cell>
          <cell r="O72" t="str">
            <v>САНДЫБАЙ Ж.</v>
          </cell>
          <cell r="P72">
            <v>0</v>
          </cell>
          <cell r="Q72">
            <v>34</v>
          </cell>
          <cell r="R72">
            <v>166</v>
          </cell>
          <cell r="S72">
            <v>170</v>
          </cell>
          <cell r="T72" t="str">
            <v>166-170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СПЕСИВЦЕВА Елизавета</v>
          </cell>
          <cell r="D73">
            <v>37622</v>
          </cell>
          <cell r="E73" t="str">
            <v>II</v>
          </cell>
          <cell r="F73">
            <v>0</v>
          </cell>
          <cell r="G73" t="str">
            <v>СКО</v>
          </cell>
          <cell r="H73" t="str">
            <v xml:space="preserve"> </v>
          </cell>
          <cell r="I73">
            <v>0</v>
          </cell>
          <cell r="J73" t="str">
            <v>СКО</v>
          </cell>
          <cell r="K73">
            <v>0</v>
          </cell>
          <cell r="L73">
            <v>0</v>
          </cell>
          <cell r="M73" t="str">
            <v>СПЕСИВЦЕВА</v>
          </cell>
          <cell r="N73" t="str">
            <v>Е</v>
          </cell>
          <cell r="O73" t="str">
            <v>СПЕСИВЦЕВА Е.</v>
          </cell>
          <cell r="P73">
            <v>0</v>
          </cell>
          <cell r="Q73">
            <v>34</v>
          </cell>
          <cell r="R73">
            <v>166</v>
          </cell>
          <cell r="S73">
            <v>170</v>
          </cell>
          <cell r="T73" t="str">
            <v>166-170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СКО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34</v>
          </cell>
          <cell r="R74">
            <v>166</v>
          </cell>
          <cell r="S74">
            <v>170</v>
          </cell>
          <cell r="T74" t="str">
            <v>166-170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НУРЖАНКЫЗЫ Аружан</v>
          </cell>
          <cell r="D75">
            <v>38118</v>
          </cell>
          <cell r="E75" t="str">
            <v>КМС</v>
          </cell>
          <cell r="F75">
            <v>21</v>
          </cell>
          <cell r="G75" t="str">
            <v>Туркестан обл.</v>
          </cell>
          <cell r="H75" t="str">
            <v xml:space="preserve"> </v>
          </cell>
          <cell r="I75" t="str">
            <v>Туркестанская обл.</v>
          </cell>
          <cell r="J75" t="str">
            <v>Туркестанская обл.</v>
          </cell>
          <cell r="K75" t="str">
            <v>Есимханов Е.Б.</v>
          </cell>
          <cell r="L75">
            <v>0</v>
          </cell>
          <cell r="M75" t="str">
            <v>НУРЖАНКЫЗЫ</v>
          </cell>
          <cell r="N75" t="str">
            <v>А</v>
          </cell>
          <cell r="O75" t="str">
            <v>НУРЖАНКЫЗЫ А.</v>
          </cell>
          <cell r="P75">
            <v>35</v>
          </cell>
          <cell r="Q75">
            <v>35</v>
          </cell>
          <cell r="R75">
            <v>171</v>
          </cell>
          <cell r="S75">
            <v>175</v>
          </cell>
          <cell r="T75" t="str">
            <v>171-175</v>
          </cell>
          <cell r="U75" t="str">
            <v>Туркестанская обл.</v>
          </cell>
          <cell r="V75">
            <v>21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АХМАДАЛИЕВА Шахзода</v>
          </cell>
          <cell r="D76">
            <v>38859</v>
          </cell>
          <cell r="E76" t="str">
            <v>II</v>
          </cell>
          <cell r="F76">
            <v>26</v>
          </cell>
          <cell r="G76" t="str">
            <v>Туркестан обл.</v>
          </cell>
          <cell r="H76" t="str">
            <v xml:space="preserve"> </v>
          </cell>
          <cell r="I76">
            <v>0</v>
          </cell>
          <cell r="J76" t="str">
            <v>Туркестанская обл.</v>
          </cell>
          <cell r="K76">
            <v>0</v>
          </cell>
          <cell r="L76">
            <v>0</v>
          </cell>
          <cell r="M76" t="str">
            <v>АХМАДАЛИЕВА</v>
          </cell>
          <cell r="N76" t="str">
            <v>Ш</v>
          </cell>
          <cell r="O76" t="str">
            <v>АХМАДАЛИЕВА Ш.</v>
          </cell>
          <cell r="P76">
            <v>0</v>
          </cell>
          <cell r="Q76">
            <v>35</v>
          </cell>
          <cell r="R76">
            <v>171</v>
          </cell>
          <cell r="S76">
            <v>175</v>
          </cell>
          <cell r="T76" t="str">
            <v>171-175</v>
          </cell>
          <cell r="U76">
            <v>0</v>
          </cell>
          <cell r="V76">
            <v>26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СЕРИКБАЙ Назым</v>
          </cell>
          <cell r="D77">
            <v>39088</v>
          </cell>
          <cell r="E77" t="str">
            <v>КМС</v>
          </cell>
          <cell r="F77">
            <v>0</v>
          </cell>
          <cell r="G77" t="str">
            <v>Туркестан обл.</v>
          </cell>
          <cell r="H77" t="str">
            <v xml:space="preserve"> </v>
          </cell>
          <cell r="I77">
            <v>0</v>
          </cell>
          <cell r="J77" t="str">
            <v>Туркестанская обл.</v>
          </cell>
          <cell r="K77">
            <v>0</v>
          </cell>
          <cell r="L77">
            <v>0</v>
          </cell>
          <cell r="M77" t="str">
            <v>СЕРИКБАЙ</v>
          </cell>
          <cell r="N77" t="str">
            <v>Н</v>
          </cell>
          <cell r="O77" t="str">
            <v>СЕРИКБАЙ Н.</v>
          </cell>
          <cell r="P77">
            <v>0</v>
          </cell>
          <cell r="Q77">
            <v>35</v>
          </cell>
          <cell r="R77">
            <v>171</v>
          </cell>
          <cell r="S77">
            <v>175</v>
          </cell>
          <cell r="T77" t="str">
            <v>171-175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 xml:space="preserve">ШАВКАТОВА Гулёра </v>
          </cell>
          <cell r="D78">
            <v>38913</v>
          </cell>
          <cell r="E78" t="str">
            <v>II</v>
          </cell>
          <cell r="F78">
            <v>0</v>
          </cell>
          <cell r="G78" t="str">
            <v>Туркестан обл.</v>
          </cell>
          <cell r="H78" t="str">
            <v xml:space="preserve"> </v>
          </cell>
          <cell r="I78">
            <v>0</v>
          </cell>
          <cell r="J78" t="str">
            <v>Туркестанская обл.</v>
          </cell>
          <cell r="K78">
            <v>0</v>
          </cell>
          <cell r="L78">
            <v>0</v>
          </cell>
          <cell r="M78" t="str">
            <v>ШАВКАТОВА</v>
          </cell>
          <cell r="N78" t="str">
            <v>Г</v>
          </cell>
          <cell r="O78" t="str">
            <v>ШАВКАТОВА Г.</v>
          </cell>
          <cell r="P78">
            <v>0</v>
          </cell>
          <cell r="Q78">
            <v>35</v>
          </cell>
          <cell r="R78">
            <v>171</v>
          </cell>
          <cell r="S78">
            <v>175</v>
          </cell>
          <cell r="T78" t="str">
            <v>171-175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Туркестанская обл.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35</v>
          </cell>
          <cell r="R79">
            <v>171</v>
          </cell>
          <cell r="S79">
            <v>175</v>
          </cell>
          <cell r="T79" t="str">
            <v>171-175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БОРИСЮК Алина</v>
          </cell>
          <cell r="D80">
            <v>37342</v>
          </cell>
          <cell r="E80" t="str">
            <v>КМС</v>
          </cell>
          <cell r="F80">
            <v>59</v>
          </cell>
          <cell r="G80" t="str">
            <v>Костанай. обл</v>
          </cell>
          <cell r="H80" t="str">
            <v xml:space="preserve"> </v>
          </cell>
          <cell r="I80" t="str">
            <v>Костанайская обл.</v>
          </cell>
          <cell r="J80" t="str">
            <v>Костанайская обл.</v>
          </cell>
          <cell r="K80" t="str">
            <v>Магалеева Л.К.</v>
          </cell>
          <cell r="L80">
            <v>0</v>
          </cell>
          <cell r="M80" t="str">
            <v>БОРИСЮК</v>
          </cell>
          <cell r="N80" t="str">
            <v>А</v>
          </cell>
          <cell r="O80" t="str">
            <v>БОРИСЮК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Костанайская обл.</v>
          </cell>
          <cell r="V80">
            <v>59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ИСИМОВА Дана</v>
          </cell>
          <cell r="D81">
            <v>37552</v>
          </cell>
          <cell r="E81" t="str">
            <v>КМС</v>
          </cell>
          <cell r="F81">
            <v>25</v>
          </cell>
          <cell r="G81" t="str">
            <v>Костанай. обл</v>
          </cell>
          <cell r="H81" t="str">
            <v xml:space="preserve"> </v>
          </cell>
          <cell r="I81">
            <v>0</v>
          </cell>
          <cell r="J81" t="str">
            <v>Костанайская обл.</v>
          </cell>
          <cell r="K81">
            <v>0</v>
          </cell>
          <cell r="L81">
            <v>0</v>
          </cell>
          <cell r="M81" t="str">
            <v>ИСИМОВА</v>
          </cell>
          <cell r="N81" t="str">
            <v>Д</v>
          </cell>
          <cell r="O81" t="str">
            <v>ИСИМОВА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25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БИАХМЕТОВА Дана</v>
          </cell>
          <cell r="D82">
            <v>37419</v>
          </cell>
          <cell r="E82" t="str">
            <v>II</v>
          </cell>
          <cell r="F82">
            <v>0</v>
          </cell>
          <cell r="G82" t="str">
            <v>Костанай. обл</v>
          </cell>
          <cell r="H82" t="str">
            <v xml:space="preserve"> </v>
          </cell>
          <cell r="I82">
            <v>0</v>
          </cell>
          <cell r="J82" t="str">
            <v>Костанайская обл.</v>
          </cell>
          <cell r="K82">
            <v>0</v>
          </cell>
          <cell r="L82">
            <v>0</v>
          </cell>
          <cell r="M82" t="str">
            <v>БИАХМЕТОВА</v>
          </cell>
          <cell r="N82" t="str">
            <v>Д</v>
          </cell>
          <cell r="O82" t="str">
            <v>БИАХМЕТОВА Д.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>
            <v>0</v>
          </cell>
          <cell r="D83" t="str">
            <v/>
          </cell>
          <cell r="E83">
            <v>0</v>
          </cell>
          <cell r="F83" t="str">
            <v/>
          </cell>
          <cell r="G83">
            <v>0</v>
          </cell>
          <cell r="H83" t="str">
            <v xml:space="preserve"> </v>
          </cell>
          <cell r="I83">
            <v>0</v>
          </cell>
          <cell r="J83" t="str">
            <v>Костанайская обл.</v>
          </cell>
          <cell r="K83">
            <v>0</v>
          </cell>
          <cell r="L83">
            <v>0</v>
          </cell>
          <cell r="M83" t="e">
            <v>#VALUE!</v>
          </cell>
          <cell r="N83" t="e">
            <v>#VALUE!</v>
          </cell>
          <cell r="O83" t="e">
            <v>#VALUE!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 t="str">
            <v xml:space="preserve"> </v>
          </cell>
          <cell r="I84">
            <v>0</v>
          </cell>
          <cell r="J84" t="str">
            <v>Костанайская обл.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 xml:space="preserve"> 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 t="str">
            <v xml:space="preserve"> 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 xml:space="preserve"> 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 xml:space="preserve"> 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ТОРШАЕВА Гюзель</v>
          </cell>
          <cell r="D89">
            <v>38324</v>
          </cell>
          <cell r="E89" t="str">
            <v>КМС</v>
          </cell>
          <cell r="F89">
            <v>34</v>
          </cell>
          <cell r="G89" t="str">
            <v>Мангистау. обл.</v>
          </cell>
          <cell r="H89" t="str">
            <v xml:space="preserve"> </v>
          </cell>
          <cell r="I89" t="str">
            <v>Мангистауская обл.-1</v>
          </cell>
          <cell r="J89" t="str">
            <v>Мангистауская обл.-1</v>
          </cell>
          <cell r="K89" t="str">
            <v>Бурбасов Е.К.</v>
          </cell>
          <cell r="L89">
            <v>0</v>
          </cell>
          <cell r="M89" t="str">
            <v>ТОРШАЕВА</v>
          </cell>
          <cell r="N89" t="str">
            <v>Г</v>
          </cell>
          <cell r="O89" t="str">
            <v>ТОРШАЕВА Г.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Мангистауская обл.-1</v>
          </cell>
          <cell r="V89">
            <v>34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БОРСАКБАЕВА Карина</v>
          </cell>
          <cell r="D90">
            <v>37625</v>
          </cell>
          <cell r="E90" t="str">
            <v>I</v>
          </cell>
          <cell r="F90">
            <v>29</v>
          </cell>
          <cell r="G90" t="str">
            <v>Мангистау. обл.</v>
          </cell>
          <cell r="H90" t="str">
            <v xml:space="preserve"> </v>
          </cell>
          <cell r="I90">
            <v>0</v>
          </cell>
          <cell r="J90" t="str">
            <v>Мангистауская обл.-1</v>
          </cell>
          <cell r="K90">
            <v>0</v>
          </cell>
          <cell r="L90">
            <v>0</v>
          </cell>
          <cell r="M90" t="str">
            <v>БОРСАКБАЕВА</v>
          </cell>
          <cell r="N90" t="str">
            <v>К</v>
          </cell>
          <cell r="O90" t="str">
            <v>БОРСАКБАЕВА К.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29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БОРСАКБАЕВА Зарина</v>
          </cell>
          <cell r="D91">
            <v>37622</v>
          </cell>
          <cell r="E91" t="str">
            <v>I</v>
          </cell>
          <cell r="F91">
            <v>0</v>
          </cell>
          <cell r="G91" t="str">
            <v>Мангистау. обл.</v>
          </cell>
          <cell r="H91" t="str">
            <v xml:space="preserve"> </v>
          </cell>
          <cell r="I91">
            <v>0</v>
          </cell>
          <cell r="J91" t="str">
            <v>Мангистауская обл.-1</v>
          </cell>
          <cell r="K91">
            <v>0</v>
          </cell>
          <cell r="L91">
            <v>0</v>
          </cell>
          <cell r="M91" t="str">
            <v>БОРСАКБАЕВА</v>
          </cell>
          <cell r="N91" t="str">
            <v>З</v>
          </cell>
          <cell r="O91" t="str">
            <v>БОРСАКБАЕВА З.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>
            <v>0</v>
          </cell>
          <cell r="D92" t="str">
            <v/>
          </cell>
          <cell r="E92">
            <v>0</v>
          </cell>
          <cell r="F92" t="str">
            <v/>
          </cell>
          <cell r="G92" t="str">
            <v/>
          </cell>
          <cell r="H92" t="str">
            <v xml:space="preserve"> </v>
          </cell>
          <cell r="I92">
            <v>0</v>
          </cell>
          <cell r="J92" t="str">
            <v>Мангистауская обл.-1</v>
          </cell>
          <cell r="K92">
            <v>0</v>
          </cell>
          <cell r="L92">
            <v>0</v>
          </cell>
          <cell r="M92" t="e">
            <v>#VALUE!</v>
          </cell>
          <cell r="N92" t="e">
            <v>#VALUE!</v>
          </cell>
          <cell r="O92" t="e">
            <v>#VALUE!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Мангистауская обл.-1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АБУЛХАЙР Роза</v>
          </cell>
          <cell r="D94">
            <v>39083</v>
          </cell>
          <cell r="E94" t="str">
            <v>II</v>
          </cell>
          <cell r="F94">
            <v>0</v>
          </cell>
          <cell r="G94" t="str">
            <v>Мангистау. обл.</v>
          </cell>
          <cell r="H94" t="str">
            <v xml:space="preserve"> </v>
          </cell>
          <cell r="I94" t="str">
            <v>Мангистауская обл.-2</v>
          </cell>
          <cell r="J94" t="str">
            <v>Мангистауская обл.-2</v>
          </cell>
          <cell r="K94" t="str">
            <v>Бурбасов Е.К.</v>
          </cell>
          <cell r="L94">
            <v>0</v>
          </cell>
          <cell r="M94" t="e">
            <v>#VALUE!</v>
          </cell>
          <cell r="N94" t="e">
            <v>#VALUE!</v>
          </cell>
          <cell r="O94" t="e">
            <v>#VALUE!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Мангистауская обл.-2</v>
          </cell>
          <cell r="V94">
            <v>0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АБУЛХАЙР Салима</v>
          </cell>
          <cell r="D95">
            <v>39814</v>
          </cell>
          <cell r="E95" t="str">
            <v>II</v>
          </cell>
          <cell r="F95">
            <v>0</v>
          </cell>
          <cell r="G95" t="str">
            <v>Мангистау. обл.</v>
          </cell>
          <cell r="H95" t="str">
            <v xml:space="preserve"> </v>
          </cell>
          <cell r="I95">
            <v>0</v>
          </cell>
          <cell r="J95" t="str">
            <v>Мангистауская обл.-2</v>
          </cell>
          <cell r="K95">
            <v>0</v>
          </cell>
          <cell r="L95">
            <v>0</v>
          </cell>
          <cell r="M95" t="e">
            <v>#VALUE!</v>
          </cell>
          <cell r="N95" t="e">
            <v>#VALUE!</v>
          </cell>
          <cell r="O95" t="e">
            <v>#VALUE!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ЕРКИН Акбота</v>
          </cell>
          <cell r="D96">
            <v>39448</v>
          </cell>
          <cell r="E96" t="str">
            <v>II</v>
          </cell>
          <cell r="F96">
            <v>0</v>
          </cell>
          <cell r="G96" t="str">
            <v>Мангистау. обл.</v>
          </cell>
          <cell r="H96" t="str">
            <v xml:space="preserve"> </v>
          </cell>
          <cell r="I96">
            <v>0</v>
          </cell>
          <cell r="J96" t="str">
            <v>Мангистауская обл.-2</v>
          </cell>
          <cell r="K96">
            <v>0</v>
          </cell>
          <cell r="L96">
            <v>0</v>
          </cell>
          <cell r="M96" t="e">
            <v>#VALUE!</v>
          </cell>
          <cell r="N96" t="e">
            <v>#VALUE!</v>
          </cell>
          <cell r="O96" t="e">
            <v>#VALUE!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>
            <v>0</v>
          </cell>
          <cell r="D97">
            <v>0</v>
          </cell>
          <cell r="E97">
            <v>0</v>
          </cell>
          <cell r="F97" t="str">
            <v/>
          </cell>
          <cell r="G97">
            <v>0</v>
          </cell>
          <cell r="H97" t="str">
            <v xml:space="preserve"> </v>
          </cell>
          <cell r="I97">
            <v>0</v>
          </cell>
          <cell r="J97" t="str">
            <v>Мангистауская обл.-2</v>
          </cell>
          <cell r="K97">
            <v>0</v>
          </cell>
          <cell r="L97">
            <v>0</v>
          </cell>
          <cell r="M97" t="e">
            <v>#VALUE!</v>
          </cell>
          <cell r="N97" t="e">
            <v>#VALUE!</v>
          </cell>
          <cell r="O97" t="e">
            <v>#VALUE!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 t="str">
            <v/>
          </cell>
          <cell r="W97" t="str">
            <v/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Мангистауская обл.-2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МЕДЕУОВА Анаа</v>
          </cell>
          <cell r="D99">
            <v>38353</v>
          </cell>
          <cell r="E99" t="str">
            <v>КМС</v>
          </cell>
          <cell r="F99">
            <v>0</v>
          </cell>
          <cell r="G99" t="str">
            <v>Жамбылск. обл.</v>
          </cell>
          <cell r="H99" t="str">
            <v xml:space="preserve"> </v>
          </cell>
          <cell r="I99" t="str">
            <v>Жамбылская обл.-2</v>
          </cell>
          <cell r="J99" t="str">
            <v>Жамбылская обл.-2</v>
          </cell>
          <cell r="K99" t="str">
            <v>Хасанов Н.</v>
          </cell>
          <cell r="L99">
            <v>0</v>
          </cell>
          <cell r="M99" t="str">
            <v>МЕДЕУОВА</v>
          </cell>
          <cell r="N99" t="str">
            <v>А</v>
          </cell>
          <cell r="O99" t="str">
            <v>МЕДЕУОВА А.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Жамбылская обл.-2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МУКАШ Шугыла</v>
          </cell>
          <cell r="D100">
            <v>39083</v>
          </cell>
          <cell r="E100" t="str">
            <v>б.р.</v>
          </cell>
          <cell r="F100">
            <v>0</v>
          </cell>
          <cell r="G100" t="str">
            <v>Жамбылск. обл.</v>
          </cell>
          <cell r="H100" t="str">
            <v xml:space="preserve"> </v>
          </cell>
          <cell r="I100">
            <v>0</v>
          </cell>
          <cell r="J100" t="str">
            <v>Жамбылская обл.-2</v>
          </cell>
          <cell r="K100">
            <v>0</v>
          </cell>
          <cell r="L100">
            <v>0</v>
          </cell>
          <cell r="M100" t="str">
            <v>МУКАШ</v>
          </cell>
          <cell r="N100" t="str">
            <v>Ш</v>
          </cell>
          <cell r="O100" t="str">
            <v>МУКАШ Ш.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ТУРАР Альбина</v>
          </cell>
          <cell r="D101">
            <v>37257</v>
          </cell>
          <cell r="E101" t="str">
            <v>б.р.</v>
          </cell>
          <cell r="F101">
            <v>0</v>
          </cell>
          <cell r="G101" t="str">
            <v>Жамбылск. обл.</v>
          </cell>
          <cell r="H101" t="str">
            <v xml:space="preserve"> </v>
          </cell>
          <cell r="I101">
            <v>0</v>
          </cell>
          <cell r="J101" t="str">
            <v>Жамбылская обл.-2</v>
          </cell>
          <cell r="K101">
            <v>0</v>
          </cell>
          <cell r="L101">
            <v>0</v>
          </cell>
          <cell r="M101" t="str">
            <v>ТУРАР</v>
          </cell>
          <cell r="N101" t="str">
            <v>А</v>
          </cell>
          <cell r="O101" t="str">
            <v>ТУРАР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 t="str">
            <v>МУСТАФИНА Амина</v>
          </cell>
          <cell r="D102">
            <v>39448</v>
          </cell>
          <cell r="E102" t="str">
            <v>б.р.</v>
          </cell>
          <cell r="F102">
            <v>0</v>
          </cell>
          <cell r="G102" t="str">
            <v>Жамбылск. обл.</v>
          </cell>
          <cell r="H102" t="str">
            <v xml:space="preserve"> </v>
          </cell>
          <cell r="I102">
            <v>0</v>
          </cell>
          <cell r="J102" t="str">
            <v>Жамбылская обл.-2</v>
          </cell>
          <cell r="K102">
            <v>0</v>
          </cell>
          <cell r="L102">
            <v>0</v>
          </cell>
          <cell r="M102" t="str">
            <v>МУСТАФИНА</v>
          </cell>
          <cell r="N102" t="str">
            <v>А</v>
          </cell>
          <cell r="O102" t="str">
            <v>МУСТАФИНА А.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Жамбылская обл.-2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>
            <v>0</v>
          </cell>
          <cell r="D104" t="str">
            <v/>
          </cell>
          <cell r="E104">
            <v>0</v>
          </cell>
          <cell r="F104" t="str">
            <v/>
          </cell>
          <cell r="G104" t="str">
            <v/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#VALUE!</v>
          </cell>
          <cell r="N104" t="e">
            <v>#VALUE!</v>
          </cell>
          <cell r="O104" t="e">
            <v>#VALUE!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>
            <v>0</v>
          </cell>
          <cell r="V104" t="str">
            <v/>
          </cell>
          <cell r="W104" t="str">
            <v/>
          </cell>
        </row>
        <row r="105">
          <cell r="A105">
            <v>117</v>
          </cell>
          <cell r="B105">
            <v>17</v>
          </cell>
          <cell r="C105">
            <v>0</v>
          </cell>
          <cell r="D105" t="str">
            <v/>
          </cell>
          <cell r="E105">
            <v>0</v>
          </cell>
          <cell r="F105" t="str">
            <v/>
          </cell>
          <cell r="G105" t="str">
            <v/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#VALUE!</v>
          </cell>
          <cell r="N105" t="e">
            <v>#VALUE!</v>
          </cell>
          <cell r="O105" t="e">
            <v>#VALUE!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>
            <v>118</v>
          </cell>
          <cell r="B106">
            <v>18</v>
          </cell>
          <cell r="C106">
            <v>0</v>
          </cell>
          <cell r="D106" t="str">
            <v/>
          </cell>
          <cell r="E106">
            <v>0</v>
          </cell>
          <cell r="F106" t="str">
            <v/>
          </cell>
          <cell r="G106" t="str">
            <v/>
          </cell>
          <cell r="H106" t="str">
            <v xml:space="preserve"> 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#VALUE!</v>
          </cell>
          <cell r="N106" t="e">
            <v>#VALUE!</v>
          </cell>
          <cell r="O106" t="e">
            <v>#VALUE!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>
            <v>0</v>
          </cell>
          <cell r="D109" t="str">
            <v/>
          </cell>
          <cell r="E109">
            <v>0</v>
          </cell>
          <cell r="F109" t="str">
            <v/>
          </cell>
          <cell r="G109" t="str">
            <v/>
          </cell>
          <cell r="H109" t="str">
            <v xml:space="preserve"> 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#VALUE!</v>
          </cell>
          <cell r="N109" t="e">
            <v>#VALUE!</v>
          </cell>
          <cell r="O109" t="e">
            <v>#VALUE!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>
            <v>0</v>
          </cell>
          <cell r="V109" t="str">
            <v/>
          </cell>
          <cell r="W109" t="str">
            <v/>
          </cell>
        </row>
        <row r="110">
          <cell r="A110">
            <v>122</v>
          </cell>
          <cell r="B110">
            <v>22</v>
          </cell>
          <cell r="C110">
            <v>0</v>
          </cell>
          <cell r="D110" t="str">
            <v/>
          </cell>
          <cell r="E110">
            <v>0</v>
          </cell>
          <cell r="F110" t="str">
            <v/>
          </cell>
          <cell r="G110" t="str">
            <v/>
          </cell>
          <cell r="H110" t="str">
            <v xml:space="preserve"> 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#VALUE!</v>
          </cell>
          <cell r="N110" t="e">
            <v>#VALUE!</v>
          </cell>
          <cell r="O110" t="e">
            <v>#VALUE!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 t="str">
            <v/>
          </cell>
          <cell r="W110" t="str">
            <v/>
          </cell>
        </row>
        <row r="111">
          <cell r="A111">
            <v>123</v>
          </cell>
          <cell r="B111">
            <v>23</v>
          </cell>
          <cell r="C111">
            <v>0</v>
          </cell>
          <cell r="D111" t="str">
            <v/>
          </cell>
          <cell r="E111">
            <v>0</v>
          </cell>
          <cell r="F111" t="str">
            <v/>
          </cell>
          <cell r="G111" t="str">
            <v/>
          </cell>
          <cell r="H111" t="str">
            <v xml:space="preserve"> 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#VALUE!</v>
          </cell>
          <cell r="N111" t="e">
            <v>#VALUE!</v>
          </cell>
          <cell r="O111" t="e">
            <v>#VALUE!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 t="str">
            <v/>
          </cell>
          <cell r="W111" t="str">
            <v/>
          </cell>
        </row>
        <row r="112">
          <cell r="A112">
            <v>124</v>
          </cell>
          <cell r="B112">
            <v>24</v>
          </cell>
          <cell r="C112">
            <v>0</v>
          </cell>
          <cell r="D112" t="str">
            <v/>
          </cell>
          <cell r="E112">
            <v>0</v>
          </cell>
          <cell r="F112" t="str">
            <v/>
          </cell>
          <cell r="G112" t="str">
            <v/>
          </cell>
          <cell r="H112" t="str">
            <v xml:space="preserve"> 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#VALUE!</v>
          </cell>
          <cell r="N112" t="e">
            <v>#VALUE!</v>
          </cell>
          <cell r="O112" t="e">
            <v>#VALUE!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 t="str">
            <v/>
          </cell>
          <cell r="W112" t="str">
            <v/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>
            <v>0</v>
          </cell>
          <cell r="D114" t="str">
            <v/>
          </cell>
          <cell r="E114">
            <v>0</v>
          </cell>
          <cell r="F114" t="str">
            <v/>
          </cell>
          <cell r="G114" t="str">
            <v/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#VALUE!</v>
          </cell>
          <cell r="N114" t="e">
            <v>#VALUE!</v>
          </cell>
          <cell r="O114" t="e">
            <v>#VALUE!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>
            <v>0</v>
          </cell>
          <cell r="V114" t="str">
            <v/>
          </cell>
          <cell r="W114" t="str">
            <v/>
          </cell>
        </row>
        <row r="115">
          <cell r="A115">
            <v>127</v>
          </cell>
          <cell r="B115">
            <v>27</v>
          </cell>
          <cell r="C115">
            <v>0</v>
          </cell>
          <cell r="D115" t="str">
            <v/>
          </cell>
          <cell r="E115">
            <v>0</v>
          </cell>
          <cell r="F115" t="str">
            <v/>
          </cell>
          <cell r="G115" t="str">
            <v/>
          </cell>
          <cell r="H115" t="str">
            <v xml:space="preserve"> 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#VALUE!</v>
          </cell>
          <cell r="N115" t="e">
            <v>#VALUE!</v>
          </cell>
          <cell r="O115" t="e">
            <v>#VALUE!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 t="str">
            <v/>
          </cell>
          <cell r="W115" t="str">
            <v/>
          </cell>
        </row>
        <row r="116">
          <cell r="A116">
            <v>128</v>
          </cell>
          <cell r="B116">
            <v>28</v>
          </cell>
          <cell r="C116">
            <v>0</v>
          </cell>
          <cell r="D116" t="str">
            <v/>
          </cell>
          <cell r="E116">
            <v>0</v>
          </cell>
          <cell r="F116" t="str">
            <v/>
          </cell>
          <cell r="G116" t="str">
            <v/>
          </cell>
          <cell r="H116" t="str">
            <v xml:space="preserve"> 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#VALUE!</v>
          </cell>
          <cell r="N116" t="e">
            <v>#VALUE!</v>
          </cell>
          <cell r="O116" t="e">
            <v>#VALUE!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>
            <v>0</v>
          </cell>
          <cell r="D119" t="str">
            <v/>
          </cell>
          <cell r="E119">
            <v>0</v>
          </cell>
          <cell r="F119" t="str">
            <v/>
          </cell>
          <cell r="G119" t="str">
            <v/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#VALUE!</v>
          </cell>
          <cell r="N119" t="e">
            <v>#VALUE!</v>
          </cell>
          <cell r="O119" t="e">
            <v>#VALUE!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>
            <v>0</v>
          </cell>
          <cell r="V119" t="str">
            <v/>
          </cell>
          <cell r="W119" t="str">
            <v/>
          </cell>
        </row>
        <row r="120">
          <cell r="A120">
            <v>132</v>
          </cell>
          <cell r="B120">
            <v>32</v>
          </cell>
          <cell r="C120">
            <v>0</v>
          </cell>
          <cell r="D120" t="str">
            <v/>
          </cell>
          <cell r="E120">
            <v>0</v>
          </cell>
          <cell r="F120" t="str">
            <v/>
          </cell>
          <cell r="G120" t="str">
            <v/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#VALUE!</v>
          </cell>
          <cell r="N120" t="e">
            <v>#VALUE!</v>
          </cell>
          <cell r="O120" t="e">
            <v>#VALUE!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>
            <v>133</v>
          </cell>
          <cell r="B121">
            <v>33</v>
          </cell>
          <cell r="C121">
            <v>0</v>
          </cell>
          <cell r="D121" t="str">
            <v/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#VALUE!</v>
          </cell>
          <cell r="N121" t="e">
            <v>#VALUE!</v>
          </cell>
          <cell r="O121" t="e">
            <v>#VALUE!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>
            <v>134</v>
          </cell>
          <cell r="B122">
            <v>34</v>
          </cell>
          <cell r="C122">
            <v>0</v>
          </cell>
          <cell r="D122" t="str">
            <v/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#VALUE!</v>
          </cell>
          <cell r="N122" t="e">
            <v>#VALUE!</v>
          </cell>
          <cell r="O122" t="e">
            <v>#VALUE!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 t="str">
            <v/>
          </cell>
          <cell r="W122" t="str">
            <v/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>
            <v>0</v>
          </cell>
          <cell r="D124" t="str">
            <v/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#VALUE!</v>
          </cell>
          <cell r="N124" t="e">
            <v>#VALUE!</v>
          </cell>
          <cell r="O124" t="e">
            <v>#VALUE!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>
            <v>0</v>
          </cell>
          <cell r="V124" t="str">
            <v/>
          </cell>
          <cell r="W124" t="str">
            <v/>
          </cell>
        </row>
        <row r="125">
          <cell r="A125">
            <v>137</v>
          </cell>
          <cell r="B125">
            <v>37</v>
          </cell>
          <cell r="C125">
            <v>0</v>
          </cell>
          <cell r="D125" t="str">
            <v/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#VALUE!</v>
          </cell>
          <cell r="N125" t="e">
            <v>#VALUE!</v>
          </cell>
          <cell r="O125" t="e">
            <v>#VALUE!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 t="str">
            <v/>
          </cell>
          <cell r="W125" t="str">
            <v/>
          </cell>
        </row>
        <row r="126">
          <cell r="A126">
            <v>138</v>
          </cell>
          <cell r="B126">
            <v>38</v>
          </cell>
          <cell r="C126">
            <v>0</v>
          </cell>
          <cell r="D126" t="str">
            <v/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#VALUE!</v>
          </cell>
          <cell r="N126" t="e">
            <v>#VALUE!</v>
          </cell>
          <cell r="O126" t="e">
            <v>#VALUE!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>
            <v>139</v>
          </cell>
          <cell r="B127">
            <v>39</v>
          </cell>
          <cell r="C127">
            <v>0</v>
          </cell>
          <cell r="D127" t="str">
            <v/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#VALUE!</v>
          </cell>
          <cell r="N127" t="e">
            <v>#VALUE!</v>
          </cell>
          <cell r="O127" t="e">
            <v>#VALUE!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 t="str">
            <v/>
          </cell>
          <cell r="W127" t="str">
            <v/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М"/>
      <sheetName val="Команды"/>
      <sheetName val="Сводник. МУЖ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 refreshError="1"/>
      <sheetData sheetId="1" refreshError="1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ЖУБАНОВ Санжар</v>
          </cell>
          <cell r="D5">
            <v>37727</v>
          </cell>
          <cell r="E5" t="str">
            <v>КМС</v>
          </cell>
          <cell r="F5">
            <v>46</v>
          </cell>
          <cell r="G5" t="str">
            <v>ЗКО</v>
          </cell>
          <cell r="H5" t="str">
            <v xml:space="preserve"> </v>
          </cell>
          <cell r="I5" t="str">
            <v>ЗКО-1</v>
          </cell>
          <cell r="J5" t="str">
            <v>ЗКО-1</v>
          </cell>
          <cell r="K5" t="str">
            <v>Назарова С.Р.</v>
          </cell>
          <cell r="L5">
            <v>0</v>
          </cell>
          <cell r="M5" t="str">
            <v>ЖУБАНОВ</v>
          </cell>
          <cell r="N5" t="str">
            <v>С</v>
          </cell>
          <cell r="O5" t="str">
            <v>ЖУБАНОВ С.</v>
          </cell>
          <cell r="P5">
            <v>1</v>
          </cell>
          <cell r="Q5">
            <v>1</v>
          </cell>
          <cell r="R5">
            <v>1</v>
          </cell>
          <cell r="S5">
            <v>5</v>
          </cell>
          <cell r="T5" t="str">
            <v>1-5</v>
          </cell>
          <cell r="U5" t="str">
            <v>Западно-Казахстанская обл.-1</v>
          </cell>
          <cell r="V5">
            <v>46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НИЕТКАЛИЕВ Болат</v>
          </cell>
          <cell r="D6">
            <v>38498</v>
          </cell>
          <cell r="E6" t="str">
            <v>I</v>
          </cell>
          <cell r="F6">
            <v>0</v>
          </cell>
          <cell r="G6" t="str">
            <v>ЗКО</v>
          </cell>
          <cell r="H6" t="str">
            <v xml:space="preserve"> </v>
          </cell>
          <cell r="I6">
            <v>0</v>
          </cell>
          <cell r="J6" t="str">
            <v>ЗКО-1</v>
          </cell>
          <cell r="K6">
            <v>0</v>
          </cell>
          <cell r="L6">
            <v>0</v>
          </cell>
          <cell r="M6" t="str">
            <v>НИЕТКАЛИЕВ</v>
          </cell>
          <cell r="N6" t="str">
            <v>Б</v>
          </cell>
          <cell r="O6" t="str">
            <v>НИЕТКАЛИЕВ Б.</v>
          </cell>
          <cell r="P6">
            <v>0</v>
          </cell>
          <cell r="Q6">
            <v>1</v>
          </cell>
          <cell r="R6">
            <v>1</v>
          </cell>
          <cell r="S6">
            <v>5</v>
          </cell>
          <cell r="T6" t="str">
            <v>1-5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НУГАЙ Нурдаулет</v>
          </cell>
          <cell r="D7">
            <v>38186</v>
          </cell>
          <cell r="E7" t="str">
            <v>I</v>
          </cell>
          <cell r="F7">
            <v>29</v>
          </cell>
          <cell r="G7" t="str">
            <v>ЗКО</v>
          </cell>
          <cell r="H7" t="str">
            <v xml:space="preserve"> </v>
          </cell>
          <cell r="I7">
            <v>0</v>
          </cell>
          <cell r="J7" t="str">
            <v>ЗКО-1</v>
          </cell>
          <cell r="K7">
            <v>0</v>
          </cell>
          <cell r="L7">
            <v>0</v>
          </cell>
          <cell r="M7" t="str">
            <v>НУГАЙ</v>
          </cell>
          <cell r="N7" t="str">
            <v>Н</v>
          </cell>
          <cell r="O7" t="str">
            <v>НУГАЙ Н.</v>
          </cell>
          <cell r="P7">
            <v>0</v>
          </cell>
          <cell r="Q7">
            <v>1</v>
          </cell>
          <cell r="R7">
            <v>1</v>
          </cell>
          <cell r="S7">
            <v>5</v>
          </cell>
          <cell r="T7" t="str">
            <v>1-5</v>
          </cell>
          <cell r="U7">
            <v>0</v>
          </cell>
          <cell r="V7">
            <v>29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МЭЛСОВ Дамир</v>
          </cell>
          <cell r="D8">
            <v>38862</v>
          </cell>
          <cell r="E8" t="str">
            <v>I</v>
          </cell>
          <cell r="F8">
            <v>0</v>
          </cell>
          <cell r="G8" t="str">
            <v>ЗКО</v>
          </cell>
          <cell r="H8" t="str">
            <v xml:space="preserve"> </v>
          </cell>
          <cell r="I8">
            <v>0</v>
          </cell>
          <cell r="J8" t="str">
            <v>ЗКО-1</v>
          </cell>
          <cell r="K8">
            <v>0</v>
          </cell>
          <cell r="L8">
            <v>0</v>
          </cell>
          <cell r="M8" t="str">
            <v>МЭЛСОВ</v>
          </cell>
          <cell r="N8" t="str">
            <v>Д</v>
          </cell>
          <cell r="O8" t="str">
            <v>МЭЛСОВ Д.</v>
          </cell>
          <cell r="P8">
            <v>0</v>
          </cell>
          <cell r="Q8">
            <v>1</v>
          </cell>
          <cell r="R8">
            <v>1</v>
          </cell>
          <cell r="S8">
            <v>5</v>
          </cell>
          <cell r="T8" t="str">
            <v>1-5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ЗКО-1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1</v>
          </cell>
          <cell r="R9">
            <v>1</v>
          </cell>
          <cell r="S9">
            <v>5</v>
          </cell>
          <cell r="T9" t="str">
            <v>1-5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ЖАСУЛАН Рахман</v>
          </cell>
          <cell r="D10">
            <v>38279</v>
          </cell>
          <cell r="E10" t="str">
            <v>I</v>
          </cell>
          <cell r="F10">
            <v>0</v>
          </cell>
          <cell r="G10" t="str">
            <v>ЗКО</v>
          </cell>
          <cell r="H10" t="str">
            <v xml:space="preserve"> </v>
          </cell>
          <cell r="I10" t="str">
            <v>ЗКО-2</v>
          </cell>
          <cell r="J10" t="str">
            <v>ЗКО-2</v>
          </cell>
          <cell r="K10" t="str">
            <v>Назарова С.Р.</v>
          </cell>
          <cell r="L10">
            <v>0</v>
          </cell>
          <cell r="M10" t="str">
            <v>ЖАСУЛАН</v>
          </cell>
          <cell r="N10" t="str">
            <v>Р</v>
          </cell>
          <cell r="O10" t="str">
            <v>ЖАСУЛАН Р.</v>
          </cell>
          <cell r="P10">
            <v>2</v>
          </cell>
          <cell r="Q10">
            <v>2</v>
          </cell>
          <cell r="R10">
            <v>6</v>
          </cell>
          <cell r="S10">
            <v>10</v>
          </cell>
          <cell r="T10" t="str">
            <v>6-10</v>
          </cell>
          <cell r="U10" t="str">
            <v>Западно-Казахстанская обл.-2</v>
          </cell>
          <cell r="V10">
            <v>0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МУРЗАГАЛИЕВ Бауыржан</v>
          </cell>
          <cell r="D11">
            <v>37622</v>
          </cell>
          <cell r="E11" t="str">
            <v>I</v>
          </cell>
          <cell r="F11">
            <v>0</v>
          </cell>
          <cell r="G11" t="str">
            <v>ЗКО</v>
          </cell>
          <cell r="H11" t="str">
            <v xml:space="preserve"> </v>
          </cell>
          <cell r="I11">
            <v>0</v>
          </cell>
          <cell r="J11" t="str">
            <v>ЗКО-2</v>
          </cell>
          <cell r="K11">
            <v>0</v>
          </cell>
          <cell r="L11">
            <v>0</v>
          </cell>
          <cell r="M11" t="str">
            <v>МУРЗАГАЛИЕВ</v>
          </cell>
          <cell r="N11" t="str">
            <v>Б</v>
          </cell>
          <cell r="O11" t="str">
            <v>МУРЗАГАЛИЕВ Б.</v>
          </cell>
          <cell r="P11">
            <v>0</v>
          </cell>
          <cell r="Q11">
            <v>2</v>
          </cell>
          <cell r="R11">
            <v>6</v>
          </cell>
          <cell r="S11">
            <v>10</v>
          </cell>
          <cell r="T11" t="str">
            <v>6-10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ЖАНЗАХУЛЫ Роман</v>
          </cell>
          <cell r="D12">
            <v>37622</v>
          </cell>
          <cell r="E12" t="str">
            <v>I</v>
          </cell>
          <cell r="F12">
            <v>0</v>
          </cell>
          <cell r="G12" t="str">
            <v>ЗКО</v>
          </cell>
          <cell r="H12" t="str">
            <v xml:space="preserve"> </v>
          </cell>
          <cell r="I12">
            <v>0</v>
          </cell>
          <cell r="J12" t="str">
            <v>ЗКО-2</v>
          </cell>
          <cell r="K12">
            <v>0</v>
          </cell>
          <cell r="L12">
            <v>0</v>
          </cell>
          <cell r="M12" t="str">
            <v>ЖАНЗАХУЛЫ</v>
          </cell>
          <cell r="N12" t="str">
            <v>Р</v>
          </cell>
          <cell r="O12" t="str">
            <v>ЖАНЗАХУЛЫ Р.</v>
          </cell>
          <cell r="P12">
            <v>0</v>
          </cell>
          <cell r="Q12">
            <v>2</v>
          </cell>
          <cell r="R12">
            <v>6</v>
          </cell>
          <cell r="S12">
            <v>10</v>
          </cell>
          <cell r="T12" t="str">
            <v>6-10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9</v>
          </cell>
          <cell r="B13">
            <v>9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 t="str">
            <v/>
          </cell>
          <cell r="H13" t="str">
            <v xml:space="preserve"> </v>
          </cell>
          <cell r="I13">
            <v>0</v>
          </cell>
          <cell r="J13" t="str">
            <v>ЗКО-2</v>
          </cell>
          <cell r="K13">
            <v>0</v>
          </cell>
          <cell r="L13">
            <v>0</v>
          </cell>
          <cell r="M13" t="e">
            <v>#VALUE!</v>
          </cell>
          <cell r="N13" t="e">
            <v>#VALUE!</v>
          </cell>
          <cell r="O13" t="e">
            <v>#VALUE!</v>
          </cell>
          <cell r="P13">
            <v>0</v>
          </cell>
          <cell r="Q13">
            <v>2</v>
          </cell>
          <cell r="R13">
            <v>6</v>
          </cell>
          <cell r="S13">
            <v>10</v>
          </cell>
          <cell r="T13" t="str">
            <v>6-10</v>
          </cell>
          <cell r="U13">
            <v>0</v>
          </cell>
          <cell r="V13" t="str">
            <v/>
          </cell>
          <cell r="W13" t="str">
            <v/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ЗКО-2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</v>
          </cell>
          <cell r="R14">
            <v>6</v>
          </cell>
          <cell r="S14">
            <v>10</v>
          </cell>
          <cell r="T14" t="str">
            <v>6-10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МОСТОВОЙ Алексей</v>
          </cell>
          <cell r="D15">
            <v>37028</v>
          </cell>
          <cell r="E15" t="str">
            <v>КМС</v>
          </cell>
          <cell r="F15">
            <v>33</v>
          </cell>
          <cell r="G15" t="str">
            <v>Актюбинск. обл.</v>
          </cell>
          <cell r="H15" t="str">
            <v xml:space="preserve"> </v>
          </cell>
          <cell r="I15" t="str">
            <v>Актюбинск-1</v>
          </cell>
          <cell r="J15" t="str">
            <v>Актюбинск-1</v>
          </cell>
          <cell r="K15" t="str">
            <v>Саламатов К.</v>
          </cell>
          <cell r="L15">
            <v>0</v>
          </cell>
          <cell r="M15" t="str">
            <v>МОСТОВОЙ</v>
          </cell>
          <cell r="N15" t="str">
            <v>А</v>
          </cell>
          <cell r="O15" t="str">
            <v>МОСТОВОЙ А.</v>
          </cell>
          <cell r="P15">
            <v>3</v>
          </cell>
          <cell r="Q15">
            <v>3</v>
          </cell>
          <cell r="R15">
            <v>11</v>
          </cell>
          <cell r="S15">
            <v>15</v>
          </cell>
          <cell r="T15" t="str">
            <v>11-15</v>
          </cell>
          <cell r="U15" t="str">
            <v>Актюбинская обл.-1</v>
          </cell>
          <cell r="V15">
            <v>33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ГАЙНЕДЕНОВ Ерасыл</v>
          </cell>
          <cell r="D16">
            <v>38498</v>
          </cell>
          <cell r="E16" t="str">
            <v>КМС</v>
          </cell>
          <cell r="F16">
            <v>25</v>
          </cell>
          <cell r="G16" t="str">
            <v>Актюбинск. обл.</v>
          </cell>
          <cell r="H16" t="str">
            <v xml:space="preserve"> </v>
          </cell>
          <cell r="I16">
            <v>0</v>
          </cell>
          <cell r="J16" t="str">
            <v>Актюбинск-1</v>
          </cell>
          <cell r="K16">
            <v>0</v>
          </cell>
          <cell r="L16">
            <v>0</v>
          </cell>
          <cell r="M16" t="str">
            <v>ГАЙНЕДЕНОВ</v>
          </cell>
          <cell r="N16" t="str">
            <v>Е</v>
          </cell>
          <cell r="O16" t="str">
            <v>ГАЙНЕДЕНОВ Е.</v>
          </cell>
          <cell r="P16">
            <v>0</v>
          </cell>
          <cell r="Q16">
            <v>3</v>
          </cell>
          <cell r="R16">
            <v>11</v>
          </cell>
          <cell r="S16">
            <v>15</v>
          </cell>
          <cell r="T16" t="str">
            <v>11-15</v>
          </cell>
          <cell r="U16">
            <v>0</v>
          </cell>
          <cell r="V16">
            <v>25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ЖАМАШЕВ Ислам</v>
          </cell>
          <cell r="D17">
            <v>38862</v>
          </cell>
          <cell r="E17" t="str">
            <v>I</v>
          </cell>
          <cell r="F17">
            <v>18</v>
          </cell>
          <cell r="G17" t="str">
            <v>Актюбинск. обл.</v>
          </cell>
          <cell r="H17" t="str">
            <v xml:space="preserve"> </v>
          </cell>
          <cell r="I17">
            <v>0</v>
          </cell>
          <cell r="J17" t="str">
            <v>Актюбинск-1</v>
          </cell>
          <cell r="K17">
            <v>0</v>
          </cell>
          <cell r="L17">
            <v>0</v>
          </cell>
          <cell r="M17" t="str">
            <v>ЖАМАШЕВ</v>
          </cell>
          <cell r="N17" t="str">
            <v>И</v>
          </cell>
          <cell r="O17" t="str">
            <v>ЖАМАШЕВ И.</v>
          </cell>
          <cell r="P17">
            <v>0</v>
          </cell>
          <cell r="Q17">
            <v>3</v>
          </cell>
          <cell r="R17">
            <v>11</v>
          </cell>
          <cell r="S17">
            <v>15</v>
          </cell>
          <cell r="T17" t="str">
            <v>11-15</v>
          </cell>
          <cell r="U17">
            <v>0</v>
          </cell>
          <cell r="V17">
            <v>18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КАЙРАТУЛЫ Мирболат</v>
          </cell>
          <cell r="D18">
            <v>38862</v>
          </cell>
          <cell r="E18" t="str">
            <v>I</v>
          </cell>
          <cell r="F18">
            <v>0</v>
          </cell>
          <cell r="G18" t="str">
            <v>Актюбинск. обл.</v>
          </cell>
          <cell r="H18" t="str">
            <v xml:space="preserve"> </v>
          </cell>
          <cell r="I18">
            <v>0</v>
          </cell>
          <cell r="J18" t="str">
            <v>Актюбинск-1</v>
          </cell>
          <cell r="K18">
            <v>0</v>
          </cell>
          <cell r="L18">
            <v>0</v>
          </cell>
          <cell r="M18" t="str">
            <v>КАЙРАТУЛЫ</v>
          </cell>
          <cell r="N18" t="str">
            <v>М</v>
          </cell>
          <cell r="O18" t="str">
            <v>КАЙРАТУЛЫ М.</v>
          </cell>
          <cell r="P18">
            <v>0</v>
          </cell>
          <cell r="Q18">
            <v>3</v>
          </cell>
          <cell r="R18">
            <v>11</v>
          </cell>
          <cell r="S18">
            <v>15</v>
          </cell>
          <cell r="T18" t="str">
            <v>11-15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Актюбинск-1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3</v>
          </cell>
          <cell r="R19">
            <v>11</v>
          </cell>
          <cell r="S19">
            <v>15</v>
          </cell>
          <cell r="T19" t="str">
            <v>11-15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МАРТЫНОВ Николай</v>
          </cell>
          <cell r="D20">
            <v>37987</v>
          </cell>
          <cell r="E20" t="str">
            <v>I</v>
          </cell>
          <cell r="F20">
            <v>0</v>
          </cell>
          <cell r="G20" t="str">
            <v>Актюбинск. обл.</v>
          </cell>
          <cell r="H20" t="str">
            <v xml:space="preserve"> </v>
          </cell>
          <cell r="I20" t="str">
            <v>Актюбинск-2</v>
          </cell>
          <cell r="J20" t="str">
            <v>Актюбинск-2</v>
          </cell>
          <cell r="K20" t="str">
            <v>Саламатов К.</v>
          </cell>
          <cell r="L20">
            <v>0</v>
          </cell>
          <cell r="M20" t="str">
            <v>МАРТЫНОВ</v>
          </cell>
          <cell r="N20" t="str">
            <v>Н</v>
          </cell>
          <cell r="O20" t="str">
            <v>МАРТЫНОВ Н.</v>
          </cell>
          <cell r="P20">
            <v>4</v>
          </cell>
          <cell r="Q20">
            <v>4</v>
          </cell>
          <cell r="R20">
            <v>16</v>
          </cell>
          <cell r="S20">
            <v>20</v>
          </cell>
          <cell r="T20" t="str">
            <v>16-20</v>
          </cell>
          <cell r="U20" t="str">
            <v>Актюбинская обл.-2</v>
          </cell>
          <cell r="V20">
            <v>0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ЕСЕНОВ Самат</v>
          </cell>
          <cell r="D21">
            <v>38353</v>
          </cell>
          <cell r="E21" t="str">
            <v>I</v>
          </cell>
          <cell r="F21">
            <v>0</v>
          </cell>
          <cell r="G21" t="str">
            <v>Актюбинск. обл.</v>
          </cell>
          <cell r="H21" t="str">
            <v xml:space="preserve"> </v>
          </cell>
          <cell r="I21">
            <v>0</v>
          </cell>
          <cell r="J21" t="str">
            <v>Актюбинск-2</v>
          </cell>
          <cell r="K21">
            <v>0</v>
          </cell>
          <cell r="L21">
            <v>0</v>
          </cell>
          <cell r="M21" t="str">
            <v>ЕСЕНОВ</v>
          </cell>
          <cell r="N21" t="str">
            <v>С</v>
          </cell>
          <cell r="O21" t="str">
            <v>ЕСЕНОВ С.</v>
          </cell>
          <cell r="P21">
            <v>0</v>
          </cell>
          <cell r="Q21">
            <v>4</v>
          </cell>
          <cell r="R21">
            <v>16</v>
          </cell>
          <cell r="S21">
            <v>20</v>
          </cell>
          <cell r="T21" t="str">
            <v>16-20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КУЛЬБАРАКОВ Досымжан</v>
          </cell>
          <cell r="D22">
            <v>38353</v>
          </cell>
          <cell r="E22" t="str">
            <v>I</v>
          </cell>
          <cell r="F22">
            <v>0</v>
          </cell>
          <cell r="G22" t="str">
            <v>Актюбинск. обл.</v>
          </cell>
          <cell r="H22" t="str">
            <v xml:space="preserve"> </v>
          </cell>
          <cell r="I22">
            <v>0</v>
          </cell>
          <cell r="J22" t="str">
            <v>Актюбинск-2</v>
          </cell>
          <cell r="K22">
            <v>0</v>
          </cell>
          <cell r="L22">
            <v>0</v>
          </cell>
          <cell r="M22" t="str">
            <v>КУЛЬБАРАКОВ</v>
          </cell>
          <cell r="N22" t="str">
            <v>Д</v>
          </cell>
          <cell r="O22" t="str">
            <v>КУЛЬБАРАКОВ Д.</v>
          </cell>
          <cell r="P22">
            <v>0</v>
          </cell>
          <cell r="Q22">
            <v>4</v>
          </cell>
          <cell r="R22">
            <v>16</v>
          </cell>
          <cell r="S22">
            <v>20</v>
          </cell>
          <cell r="T22" t="str">
            <v>16-20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ЕШИМОВ Нурлан</v>
          </cell>
          <cell r="D23">
            <v>36892</v>
          </cell>
          <cell r="E23" t="str">
            <v>I</v>
          </cell>
          <cell r="F23">
            <v>0</v>
          </cell>
          <cell r="G23" t="str">
            <v>Актюбинск. обл.</v>
          </cell>
          <cell r="H23" t="str">
            <v xml:space="preserve"> </v>
          </cell>
          <cell r="I23">
            <v>0</v>
          </cell>
          <cell r="J23" t="str">
            <v>Актюбинск-2</v>
          </cell>
          <cell r="K23">
            <v>0</v>
          </cell>
          <cell r="L23">
            <v>0</v>
          </cell>
          <cell r="M23" t="str">
            <v>ЕШИМОВ</v>
          </cell>
          <cell r="N23" t="str">
            <v>Н</v>
          </cell>
          <cell r="O23" t="str">
            <v>ЕШИМОВ Н.</v>
          </cell>
          <cell r="P23">
            <v>0</v>
          </cell>
          <cell r="Q23">
            <v>4</v>
          </cell>
          <cell r="R23">
            <v>16</v>
          </cell>
          <cell r="S23">
            <v>20</v>
          </cell>
          <cell r="T23" t="str">
            <v>16-20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Актюбинск-2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4</v>
          </cell>
          <cell r="R24">
            <v>16</v>
          </cell>
          <cell r="S24">
            <v>20</v>
          </cell>
          <cell r="T24" t="str">
            <v>16-20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КУРМАНГАЛИЕВ Алан</v>
          </cell>
          <cell r="D25">
            <v>39094</v>
          </cell>
          <cell r="E25" t="str">
            <v>КМС</v>
          </cell>
          <cell r="F25">
            <v>44</v>
          </cell>
          <cell r="G25" t="str">
            <v>Карагандин. обл.</v>
          </cell>
          <cell r="H25" t="str">
            <v xml:space="preserve"> </v>
          </cell>
          <cell r="I25" t="str">
            <v>Караганда-1</v>
          </cell>
          <cell r="J25" t="str">
            <v>Караганда-1</v>
          </cell>
          <cell r="K25" t="str">
            <v>Ким Т.А.</v>
          </cell>
          <cell r="L25">
            <v>0</v>
          </cell>
          <cell r="M25" t="str">
            <v>КУРМАНГАЛИЕВ</v>
          </cell>
          <cell r="N25" t="str">
            <v>А</v>
          </cell>
          <cell r="O25" t="str">
            <v>КУРМАНГАЛИЕВ А.</v>
          </cell>
          <cell r="P25">
            <v>5</v>
          </cell>
          <cell r="Q25">
            <v>5</v>
          </cell>
          <cell r="R25">
            <v>21</v>
          </cell>
          <cell r="S25">
            <v>25</v>
          </cell>
          <cell r="T25" t="str">
            <v>21-25</v>
          </cell>
          <cell r="U25" t="str">
            <v>Карагандинская обл.-1</v>
          </cell>
          <cell r="V25">
            <v>44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КИМ Темирлан</v>
          </cell>
          <cell r="D26">
            <v>38498</v>
          </cell>
          <cell r="E26" t="str">
            <v>КМС</v>
          </cell>
          <cell r="F26">
            <v>42</v>
          </cell>
          <cell r="G26" t="str">
            <v>Карагандин. обл.</v>
          </cell>
          <cell r="H26" t="str">
            <v xml:space="preserve"> </v>
          </cell>
          <cell r="I26">
            <v>0</v>
          </cell>
          <cell r="J26" t="str">
            <v>Караганда-1</v>
          </cell>
          <cell r="K26">
            <v>0</v>
          </cell>
          <cell r="L26">
            <v>0</v>
          </cell>
          <cell r="M26" t="str">
            <v>КИМ</v>
          </cell>
          <cell r="N26" t="str">
            <v>Т</v>
          </cell>
          <cell r="O26" t="str">
            <v>КИМ Т.</v>
          </cell>
          <cell r="P26">
            <v>0</v>
          </cell>
          <cell r="Q26">
            <v>5</v>
          </cell>
          <cell r="R26">
            <v>21</v>
          </cell>
          <cell r="S26">
            <v>25</v>
          </cell>
          <cell r="T26" t="str">
            <v>21-25</v>
          </cell>
          <cell r="U26">
            <v>0</v>
          </cell>
          <cell r="V26">
            <v>42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ТОРГАЙБЕКОВ Амир</v>
          </cell>
          <cell r="D27">
            <v>38862</v>
          </cell>
          <cell r="E27" t="str">
            <v>I</v>
          </cell>
          <cell r="F27">
            <v>19</v>
          </cell>
          <cell r="G27" t="str">
            <v>Карагандин. обл.</v>
          </cell>
          <cell r="H27" t="str">
            <v xml:space="preserve"> </v>
          </cell>
          <cell r="I27">
            <v>0</v>
          </cell>
          <cell r="J27" t="str">
            <v>Караганда-1</v>
          </cell>
          <cell r="K27">
            <v>0</v>
          </cell>
          <cell r="L27">
            <v>0</v>
          </cell>
          <cell r="M27" t="str">
            <v>ТОРГАЙБЕКОВ</v>
          </cell>
          <cell r="N27" t="str">
            <v>А</v>
          </cell>
          <cell r="O27" t="str">
            <v>ТОРГАЙБЕКОВ А.</v>
          </cell>
          <cell r="P27">
            <v>0</v>
          </cell>
          <cell r="Q27">
            <v>5</v>
          </cell>
          <cell r="R27">
            <v>21</v>
          </cell>
          <cell r="S27">
            <v>25</v>
          </cell>
          <cell r="T27" t="str">
            <v>21-25</v>
          </cell>
          <cell r="U27">
            <v>0</v>
          </cell>
          <cell r="V27">
            <v>19</v>
          </cell>
          <cell r="W27">
            <v>0</v>
          </cell>
        </row>
        <row r="28">
          <cell r="A28">
            <v>24</v>
          </cell>
          <cell r="B28">
            <v>24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 t="str">
            <v/>
          </cell>
          <cell r="H28" t="str">
            <v xml:space="preserve"> </v>
          </cell>
          <cell r="I28">
            <v>0</v>
          </cell>
          <cell r="J28" t="str">
            <v>Караганда-1</v>
          </cell>
          <cell r="K28">
            <v>0</v>
          </cell>
          <cell r="L28">
            <v>0</v>
          </cell>
          <cell r="M28" t="e">
            <v>#VALUE!</v>
          </cell>
          <cell r="N28" t="e">
            <v>#VALUE!</v>
          </cell>
          <cell r="O28" t="e">
            <v>#VALUE!</v>
          </cell>
          <cell r="P28">
            <v>0</v>
          </cell>
          <cell r="Q28">
            <v>5</v>
          </cell>
          <cell r="R28">
            <v>21</v>
          </cell>
          <cell r="S28">
            <v>25</v>
          </cell>
          <cell r="T28" t="str">
            <v>21-25</v>
          </cell>
          <cell r="U28">
            <v>0</v>
          </cell>
          <cell r="V28" t="str">
            <v/>
          </cell>
          <cell r="W28" t="str">
            <v/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Караганда-1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5</v>
          </cell>
          <cell r="R29">
            <v>21</v>
          </cell>
          <cell r="S29">
            <v>25</v>
          </cell>
          <cell r="T29" t="str">
            <v>21-25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ХАЗКЕН Адиль</v>
          </cell>
          <cell r="D30">
            <v>38140</v>
          </cell>
          <cell r="E30" t="str">
            <v>I</v>
          </cell>
          <cell r="F30">
            <v>25</v>
          </cell>
          <cell r="G30" t="str">
            <v>Павлодар. обл.</v>
          </cell>
          <cell r="H30" t="str">
            <v xml:space="preserve"> </v>
          </cell>
          <cell r="I30" t="str">
            <v>Павлодар-1</v>
          </cell>
          <cell r="J30" t="str">
            <v>Павлодар-1</v>
          </cell>
          <cell r="K30" t="str">
            <v>Бондарь Е.С.</v>
          </cell>
          <cell r="L30">
            <v>0</v>
          </cell>
          <cell r="M30" t="str">
            <v>ХАЗКЕН</v>
          </cell>
          <cell r="N30" t="str">
            <v>А</v>
          </cell>
          <cell r="O30" t="str">
            <v>ХАЗКЕН А.</v>
          </cell>
          <cell r="P30">
            <v>6</v>
          </cell>
          <cell r="Q30">
            <v>6</v>
          </cell>
          <cell r="R30">
            <v>26</v>
          </cell>
          <cell r="S30">
            <v>30</v>
          </cell>
          <cell r="T30" t="str">
            <v>26-30</v>
          </cell>
          <cell r="U30" t="str">
            <v>Павлодарская обл.</v>
          </cell>
          <cell r="V30">
            <v>25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КАБДЫЛУАХИТОВ Амирали</v>
          </cell>
          <cell r="D31">
            <v>38403</v>
          </cell>
          <cell r="E31" t="str">
            <v>II</v>
          </cell>
          <cell r="F31">
            <v>0</v>
          </cell>
          <cell r="G31" t="str">
            <v>Павлодар. обл.</v>
          </cell>
          <cell r="H31" t="str">
            <v xml:space="preserve"> </v>
          </cell>
          <cell r="I31">
            <v>0</v>
          </cell>
          <cell r="J31" t="str">
            <v>Павлодар-1</v>
          </cell>
          <cell r="K31">
            <v>0</v>
          </cell>
          <cell r="L31">
            <v>0</v>
          </cell>
          <cell r="M31" t="str">
            <v>КАБДЫЛУАХИТОВ</v>
          </cell>
          <cell r="N31" t="str">
            <v>А</v>
          </cell>
          <cell r="O31" t="str">
            <v>КАБДЫЛУАХИТОВ А.</v>
          </cell>
          <cell r="P31">
            <v>0</v>
          </cell>
          <cell r="Q31">
            <v>6</v>
          </cell>
          <cell r="R31">
            <v>26</v>
          </cell>
          <cell r="S31">
            <v>30</v>
          </cell>
          <cell r="T31" t="str">
            <v>26-30</v>
          </cell>
          <cell r="U31">
            <v>0</v>
          </cell>
          <cell r="V31">
            <v>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АМАНГЕЛДЫ Амир</v>
          </cell>
          <cell r="D32">
            <v>38467</v>
          </cell>
          <cell r="E32" t="str">
            <v>II</v>
          </cell>
          <cell r="F32">
            <v>14</v>
          </cell>
          <cell r="G32" t="str">
            <v>Павлодар. обл.</v>
          </cell>
          <cell r="H32" t="str">
            <v xml:space="preserve"> </v>
          </cell>
          <cell r="I32">
            <v>0</v>
          </cell>
          <cell r="J32" t="str">
            <v>Павлодар-1</v>
          </cell>
          <cell r="K32">
            <v>0</v>
          </cell>
          <cell r="L32">
            <v>0</v>
          </cell>
          <cell r="M32" t="str">
            <v>АМАНГЕЛДЫ</v>
          </cell>
          <cell r="N32" t="str">
            <v>А</v>
          </cell>
          <cell r="O32" t="str">
            <v>АМАНГЕЛДЫ А.</v>
          </cell>
          <cell r="P32">
            <v>0</v>
          </cell>
          <cell r="Q32">
            <v>6</v>
          </cell>
          <cell r="R32">
            <v>26</v>
          </cell>
          <cell r="S32">
            <v>30</v>
          </cell>
          <cell r="T32" t="str">
            <v>26-30</v>
          </cell>
          <cell r="U32">
            <v>0</v>
          </cell>
          <cell r="V32">
            <v>14</v>
          </cell>
          <cell r="W32">
            <v>0</v>
          </cell>
        </row>
        <row r="33">
          <cell r="A33">
            <v>29</v>
          </cell>
          <cell r="B33">
            <v>29</v>
          </cell>
          <cell r="C33" t="str">
            <v>ЖАПАРОВ Алишер</v>
          </cell>
          <cell r="D33">
            <v>38195</v>
          </cell>
          <cell r="E33" t="str">
            <v>III</v>
          </cell>
          <cell r="F33">
            <v>0</v>
          </cell>
          <cell r="G33" t="str">
            <v>Павлодар. обл.</v>
          </cell>
          <cell r="H33" t="str">
            <v xml:space="preserve"> </v>
          </cell>
          <cell r="I33">
            <v>0</v>
          </cell>
          <cell r="J33" t="str">
            <v>Павлодар-1</v>
          </cell>
          <cell r="K33">
            <v>0</v>
          </cell>
          <cell r="L33">
            <v>0</v>
          </cell>
          <cell r="M33" t="str">
            <v>ЖАПАРОВ</v>
          </cell>
          <cell r="N33" t="str">
            <v>А</v>
          </cell>
          <cell r="O33" t="str">
            <v>ЖАПАРОВ А.</v>
          </cell>
          <cell r="P33">
            <v>0</v>
          </cell>
          <cell r="Q33">
            <v>6</v>
          </cell>
          <cell r="R33">
            <v>26</v>
          </cell>
          <cell r="S33">
            <v>30</v>
          </cell>
          <cell r="T33" t="str">
            <v>26-30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Павлодар-1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6</v>
          </cell>
          <cell r="R34">
            <v>26</v>
          </cell>
          <cell r="S34">
            <v>30</v>
          </cell>
          <cell r="T34" t="str">
            <v>26-30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КУРМАМБАЕВ Сагантай</v>
          </cell>
          <cell r="D35">
            <v>37774</v>
          </cell>
          <cell r="E35" t="str">
            <v>КМС</v>
          </cell>
          <cell r="F35">
            <v>49</v>
          </cell>
          <cell r="G35" t="str">
            <v>ВКО</v>
          </cell>
          <cell r="H35" t="str">
            <v xml:space="preserve"> </v>
          </cell>
          <cell r="I35" t="str">
            <v>ВКО-1</v>
          </cell>
          <cell r="J35" t="str">
            <v>ВКО-1</v>
          </cell>
          <cell r="K35" t="str">
            <v>Литвинов С.</v>
          </cell>
          <cell r="L35">
            <v>0</v>
          </cell>
          <cell r="M35" t="str">
            <v>КУРМАМБАЕВ</v>
          </cell>
          <cell r="N35" t="str">
            <v>С</v>
          </cell>
          <cell r="O35" t="str">
            <v>КУРМАМБАЕВ С.</v>
          </cell>
          <cell r="P35">
            <v>7</v>
          </cell>
          <cell r="Q35">
            <v>7</v>
          </cell>
          <cell r="R35">
            <v>31</v>
          </cell>
          <cell r="S35">
            <v>35</v>
          </cell>
          <cell r="T35" t="str">
            <v>31-35</v>
          </cell>
          <cell r="U35" t="str">
            <v>Восточно-Казахстанская обл.-1</v>
          </cell>
          <cell r="V35">
            <v>49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КЕНЕСКАНОВ Дарын</v>
          </cell>
          <cell r="D36">
            <v>38162</v>
          </cell>
          <cell r="E36" t="str">
            <v>КМС</v>
          </cell>
          <cell r="F36">
            <v>19</v>
          </cell>
          <cell r="G36" t="str">
            <v>ВКО</v>
          </cell>
          <cell r="H36" t="str">
            <v xml:space="preserve"> </v>
          </cell>
          <cell r="I36">
            <v>0</v>
          </cell>
          <cell r="J36" t="str">
            <v>ВКО-1</v>
          </cell>
          <cell r="K36">
            <v>0</v>
          </cell>
          <cell r="L36">
            <v>0</v>
          </cell>
          <cell r="M36" t="str">
            <v>КЕНЕСКАНОВ</v>
          </cell>
          <cell r="N36" t="str">
            <v>Д</v>
          </cell>
          <cell r="O36" t="str">
            <v>КЕНЕСКАНОВ Д.</v>
          </cell>
          <cell r="P36">
            <v>0</v>
          </cell>
          <cell r="Q36">
            <v>7</v>
          </cell>
          <cell r="R36">
            <v>31</v>
          </cell>
          <cell r="S36">
            <v>35</v>
          </cell>
          <cell r="T36" t="str">
            <v>31-35</v>
          </cell>
          <cell r="U36">
            <v>0</v>
          </cell>
          <cell r="V36">
            <v>19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НУРТАЗИН Акнур</v>
          </cell>
          <cell r="D37">
            <v>38584</v>
          </cell>
          <cell r="E37" t="str">
            <v>КМС</v>
          </cell>
          <cell r="F37">
            <v>0</v>
          </cell>
          <cell r="G37" t="str">
            <v>ВКО</v>
          </cell>
          <cell r="H37" t="str">
            <v xml:space="preserve"> </v>
          </cell>
          <cell r="I37">
            <v>0</v>
          </cell>
          <cell r="J37" t="str">
            <v>ВКО-1</v>
          </cell>
          <cell r="K37">
            <v>0</v>
          </cell>
          <cell r="L37">
            <v>0</v>
          </cell>
          <cell r="M37" t="str">
            <v>НУРТАЗИН</v>
          </cell>
          <cell r="N37" t="str">
            <v>А</v>
          </cell>
          <cell r="O37" t="str">
            <v>НУРТАЗИН А.</v>
          </cell>
          <cell r="P37">
            <v>0</v>
          </cell>
          <cell r="Q37">
            <v>7</v>
          </cell>
          <cell r="R37">
            <v>31</v>
          </cell>
          <cell r="S37">
            <v>35</v>
          </cell>
          <cell r="T37" t="str">
            <v>31-35</v>
          </cell>
          <cell r="U37">
            <v>0</v>
          </cell>
          <cell r="V37">
            <v>0</v>
          </cell>
          <cell r="W37">
            <v>0</v>
          </cell>
        </row>
        <row r="38">
          <cell r="A38">
            <v>34</v>
          </cell>
          <cell r="B38">
            <v>34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 t="str">
            <v/>
          </cell>
          <cell r="H38" t="str">
            <v xml:space="preserve"> </v>
          </cell>
          <cell r="I38">
            <v>0</v>
          </cell>
          <cell r="J38" t="str">
            <v>ВКО-1</v>
          </cell>
          <cell r="K38">
            <v>0</v>
          </cell>
          <cell r="L38">
            <v>0</v>
          </cell>
          <cell r="M38" t="e">
            <v>#VALUE!</v>
          </cell>
          <cell r="N38" t="e">
            <v>#VALUE!</v>
          </cell>
          <cell r="O38" t="e">
            <v>#VALUE!</v>
          </cell>
          <cell r="P38">
            <v>0</v>
          </cell>
          <cell r="Q38">
            <v>7</v>
          </cell>
          <cell r="R38">
            <v>31</v>
          </cell>
          <cell r="S38">
            <v>35</v>
          </cell>
          <cell r="T38" t="str">
            <v>31-35</v>
          </cell>
          <cell r="U38">
            <v>0</v>
          </cell>
          <cell r="V38" t="str">
            <v/>
          </cell>
          <cell r="W38" t="str">
            <v/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ВКО-1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7</v>
          </cell>
          <cell r="R39">
            <v>31</v>
          </cell>
          <cell r="S39">
            <v>35</v>
          </cell>
          <cell r="T39" t="str">
            <v>31-35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ОРАЛХАНОВ Арнур</v>
          </cell>
          <cell r="D40">
            <v>39353</v>
          </cell>
          <cell r="E40" t="str">
            <v>I</v>
          </cell>
          <cell r="F40">
            <v>0</v>
          </cell>
          <cell r="G40" t="str">
            <v>ВКО</v>
          </cell>
          <cell r="H40" t="str">
            <v xml:space="preserve"> </v>
          </cell>
          <cell r="I40" t="str">
            <v>ВКО-2</v>
          </cell>
          <cell r="J40" t="str">
            <v>ВКО-2</v>
          </cell>
          <cell r="K40" t="str">
            <v>Литвинов С.</v>
          </cell>
          <cell r="L40">
            <v>0</v>
          </cell>
          <cell r="M40" t="str">
            <v>ОРАЛХАНОВ</v>
          </cell>
          <cell r="N40" t="str">
            <v>А</v>
          </cell>
          <cell r="O40" t="str">
            <v>ОРАЛХАНОВ А.</v>
          </cell>
          <cell r="P40">
            <v>8</v>
          </cell>
          <cell r="Q40">
            <v>8</v>
          </cell>
          <cell r="R40">
            <v>36</v>
          </cell>
          <cell r="S40">
            <v>40</v>
          </cell>
          <cell r="T40" t="str">
            <v>36-40</v>
          </cell>
          <cell r="U40" t="str">
            <v>Восточно-Казахстанская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СОШНИКОВ Вячеслав</v>
          </cell>
          <cell r="D41">
            <v>37961</v>
          </cell>
          <cell r="E41" t="str">
            <v>КМС</v>
          </cell>
          <cell r="F41">
            <v>0</v>
          </cell>
          <cell r="G41" t="str">
            <v>ВКО</v>
          </cell>
          <cell r="H41" t="str">
            <v xml:space="preserve"> </v>
          </cell>
          <cell r="I41">
            <v>0</v>
          </cell>
          <cell r="J41" t="str">
            <v>ВКО-2</v>
          </cell>
          <cell r="K41">
            <v>0</v>
          </cell>
          <cell r="L41">
            <v>0</v>
          </cell>
          <cell r="M41" t="str">
            <v>СОШНИКОВ</v>
          </cell>
          <cell r="N41" t="str">
            <v>В</v>
          </cell>
          <cell r="O41" t="str">
            <v>СОШНИКОВ В.</v>
          </cell>
          <cell r="P41">
            <v>0</v>
          </cell>
          <cell r="Q41">
            <v>8</v>
          </cell>
          <cell r="R41">
            <v>36</v>
          </cell>
          <cell r="S41">
            <v>40</v>
          </cell>
          <cell r="T41" t="str">
            <v>36-40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СЕМЕНОВ Михаил</v>
          </cell>
          <cell r="D42">
            <v>38633</v>
          </cell>
          <cell r="E42" t="str">
            <v>II</v>
          </cell>
          <cell r="F42">
            <v>0</v>
          </cell>
          <cell r="G42" t="str">
            <v>ВКО</v>
          </cell>
          <cell r="H42" t="str">
            <v xml:space="preserve"> </v>
          </cell>
          <cell r="I42">
            <v>0</v>
          </cell>
          <cell r="J42" t="str">
            <v>ВКО-2</v>
          </cell>
          <cell r="K42">
            <v>0</v>
          </cell>
          <cell r="L42">
            <v>0</v>
          </cell>
          <cell r="M42" t="str">
            <v>СЕМЕНОВ</v>
          </cell>
          <cell r="N42" t="str">
            <v>М</v>
          </cell>
          <cell r="O42" t="str">
            <v>СЕМЕНОВ М.</v>
          </cell>
          <cell r="P42">
            <v>0</v>
          </cell>
          <cell r="Q42">
            <v>8</v>
          </cell>
          <cell r="R42">
            <v>36</v>
          </cell>
          <cell r="S42">
            <v>40</v>
          </cell>
          <cell r="T42" t="str">
            <v>36-40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 t="str">
            <v/>
          </cell>
          <cell r="H43" t="str">
            <v xml:space="preserve"> </v>
          </cell>
          <cell r="I43">
            <v>0</v>
          </cell>
          <cell r="J43" t="str">
            <v>ВКО-2</v>
          </cell>
          <cell r="K43">
            <v>0</v>
          </cell>
          <cell r="L43">
            <v>0</v>
          </cell>
          <cell r="M43" t="e">
            <v>#VALUE!</v>
          </cell>
          <cell r="N43" t="e">
            <v>#VALUE!</v>
          </cell>
          <cell r="O43" t="e">
            <v>#VALUE!</v>
          </cell>
          <cell r="P43">
            <v>0</v>
          </cell>
          <cell r="Q43">
            <v>8</v>
          </cell>
          <cell r="R43">
            <v>36</v>
          </cell>
          <cell r="S43">
            <v>40</v>
          </cell>
          <cell r="T43" t="str">
            <v>36-40</v>
          </cell>
          <cell r="U43">
            <v>0</v>
          </cell>
          <cell r="V43" t="str">
            <v/>
          </cell>
          <cell r="W43" t="str">
            <v/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ВКО-2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8</v>
          </cell>
          <cell r="R44">
            <v>36</v>
          </cell>
          <cell r="S44">
            <v>40</v>
          </cell>
          <cell r="T44" t="str">
            <v>36-40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ПРАДЕДОВ Максим</v>
          </cell>
          <cell r="D45">
            <v>37521</v>
          </cell>
          <cell r="E45" t="str">
            <v>КМС</v>
          </cell>
          <cell r="F45">
            <v>29</v>
          </cell>
          <cell r="G45" t="str">
            <v>г. Алматы</v>
          </cell>
          <cell r="H45" t="str">
            <v xml:space="preserve"> </v>
          </cell>
          <cell r="I45" t="str">
            <v>г. Алматы-1</v>
          </cell>
          <cell r="J45" t="str">
            <v>г. Алматы-1</v>
          </cell>
          <cell r="K45" t="str">
            <v>Успанова А.С.</v>
          </cell>
          <cell r="L45">
            <v>0</v>
          </cell>
          <cell r="M45" t="str">
            <v>ПРАДЕДОВ</v>
          </cell>
          <cell r="N45" t="str">
            <v>М</v>
          </cell>
          <cell r="O45" t="str">
            <v>ПРАДЕДОВ М.</v>
          </cell>
          <cell r="P45">
            <v>9</v>
          </cell>
          <cell r="Q45">
            <v>9</v>
          </cell>
          <cell r="R45">
            <v>41</v>
          </cell>
          <cell r="S45">
            <v>45</v>
          </cell>
          <cell r="T45" t="str">
            <v>41-45</v>
          </cell>
          <cell r="U45" t="str">
            <v>г. Алматы-1</v>
          </cell>
          <cell r="V45">
            <v>29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ХЕГАЙ Даниил</v>
          </cell>
          <cell r="D46">
            <v>37700</v>
          </cell>
          <cell r="E46" t="str">
            <v>КМС</v>
          </cell>
          <cell r="F46">
            <v>16</v>
          </cell>
          <cell r="G46" t="str">
            <v>г. Алматы</v>
          </cell>
          <cell r="H46" t="str">
            <v xml:space="preserve"> </v>
          </cell>
          <cell r="I46">
            <v>0</v>
          </cell>
          <cell r="J46" t="str">
            <v>г. Алматы-1</v>
          </cell>
          <cell r="K46">
            <v>0</v>
          </cell>
          <cell r="L46">
            <v>0</v>
          </cell>
          <cell r="M46" t="str">
            <v>ХЕГАЙ</v>
          </cell>
          <cell r="N46" t="str">
            <v>Д</v>
          </cell>
          <cell r="O46" t="str">
            <v>ХЕГАЙ Д.</v>
          </cell>
          <cell r="P46">
            <v>0</v>
          </cell>
          <cell r="Q46">
            <v>9</v>
          </cell>
          <cell r="R46">
            <v>41</v>
          </cell>
          <cell r="S46">
            <v>45</v>
          </cell>
          <cell r="T46" t="str">
            <v>41-45</v>
          </cell>
          <cell r="U46">
            <v>0</v>
          </cell>
          <cell r="V46">
            <v>16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КЫСТАУБАЕВ Даниель</v>
          </cell>
          <cell r="D47">
            <v>38153</v>
          </cell>
          <cell r="E47" t="str">
            <v>I</v>
          </cell>
          <cell r="F47">
            <v>0</v>
          </cell>
          <cell r="G47" t="str">
            <v>г. Алматы</v>
          </cell>
          <cell r="H47" t="str">
            <v xml:space="preserve"> </v>
          </cell>
          <cell r="I47">
            <v>0</v>
          </cell>
          <cell r="J47" t="str">
            <v>г. Алматы-1</v>
          </cell>
          <cell r="K47">
            <v>0</v>
          </cell>
          <cell r="L47">
            <v>0</v>
          </cell>
          <cell r="M47" t="str">
            <v>КЫСТАУБАЕВ</v>
          </cell>
          <cell r="N47" t="str">
            <v>Д</v>
          </cell>
          <cell r="O47" t="str">
            <v>КЫСТАУБАЕВ Д.</v>
          </cell>
          <cell r="P47">
            <v>0</v>
          </cell>
          <cell r="Q47">
            <v>9</v>
          </cell>
          <cell r="R47">
            <v>41</v>
          </cell>
          <cell r="S47">
            <v>45</v>
          </cell>
          <cell r="T47" t="str">
            <v>41-45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Алматы-1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9</v>
          </cell>
          <cell r="R48">
            <v>41</v>
          </cell>
          <cell r="S48">
            <v>45</v>
          </cell>
          <cell r="T48" t="str">
            <v>41-45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Алматы-1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9</v>
          </cell>
          <cell r="R49">
            <v>41</v>
          </cell>
          <cell r="S49">
            <v>45</v>
          </cell>
          <cell r="T49" t="str">
            <v>41-45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КЫСТАУБАЕВ Дамир</v>
          </cell>
          <cell r="D50">
            <v>38683</v>
          </cell>
          <cell r="E50" t="str">
            <v>I</v>
          </cell>
          <cell r="F50">
            <v>26</v>
          </cell>
          <cell r="G50" t="str">
            <v>г. Алматы</v>
          </cell>
          <cell r="H50" t="str">
            <v xml:space="preserve"> </v>
          </cell>
          <cell r="I50" t="str">
            <v>г. Алматы-2</v>
          </cell>
          <cell r="J50" t="str">
            <v>г. Алматы-2</v>
          </cell>
          <cell r="K50" t="str">
            <v>Бейсенов С.А.</v>
          </cell>
          <cell r="L50">
            <v>0</v>
          </cell>
          <cell r="M50" t="str">
            <v>КЫСТАУБАЕВ</v>
          </cell>
          <cell r="N50" t="str">
            <v>Д</v>
          </cell>
          <cell r="O50" t="str">
            <v>КЫСТАУБАЕВ Д.</v>
          </cell>
          <cell r="P50">
            <v>10</v>
          </cell>
          <cell r="Q50">
            <v>10</v>
          </cell>
          <cell r="R50">
            <v>46</v>
          </cell>
          <cell r="S50">
            <v>50</v>
          </cell>
          <cell r="T50" t="str">
            <v>46-50</v>
          </cell>
          <cell r="U50" t="str">
            <v>г. Алматы-2</v>
          </cell>
          <cell r="V50">
            <v>26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ШИ Ченян</v>
          </cell>
          <cell r="D51">
            <v>38392</v>
          </cell>
          <cell r="E51" t="str">
            <v>I</v>
          </cell>
          <cell r="F51">
            <v>15</v>
          </cell>
          <cell r="G51" t="str">
            <v>г. Алматы</v>
          </cell>
          <cell r="H51" t="str">
            <v xml:space="preserve"> </v>
          </cell>
          <cell r="I51">
            <v>0</v>
          </cell>
          <cell r="J51" t="str">
            <v>г. Алматы-2</v>
          </cell>
          <cell r="K51">
            <v>0</v>
          </cell>
          <cell r="L51">
            <v>0</v>
          </cell>
          <cell r="M51" t="str">
            <v>ШИ</v>
          </cell>
          <cell r="N51" t="str">
            <v>Ч</v>
          </cell>
          <cell r="O51" t="str">
            <v>ШИ Ч.</v>
          </cell>
          <cell r="P51">
            <v>0</v>
          </cell>
          <cell r="Q51">
            <v>10</v>
          </cell>
          <cell r="R51">
            <v>46</v>
          </cell>
          <cell r="S51">
            <v>50</v>
          </cell>
          <cell r="T51" t="str">
            <v>46-50</v>
          </cell>
          <cell r="U51">
            <v>0</v>
          </cell>
          <cell r="V51">
            <v>15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БЕКНАЗАРОВ Мирас</v>
          </cell>
          <cell r="D52">
            <v>38360</v>
          </cell>
          <cell r="E52" t="str">
            <v>I</v>
          </cell>
          <cell r="F52">
            <v>18</v>
          </cell>
          <cell r="G52" t="str">
            <v>г. Алматы</v>
          </cell>
          <cell r="H52" t="str">
            <v xml:space="preserve"> </v>
          </cell>
          <cell r="I52">
            <v>0</v>
          </cell>
          <cell r="J52" t="str">
            <v>г. Алматы-2</v>
          </cell>
          <cell r="K52">
            <v>0</v>
          </cell>
          <cell r="L52">
            <v>0</v>
          </cell>
          <cell r="M52" t="str">
            <v>БЕКНАЗАРОВ</v>
          </cell>
          <cell r="N52" t="str">
            <v>М</v>
          </cell>
          <cell r="O52" t="str">
            <v>БЕКНАЗАРОВ М.</v>
          </cell>
          <cell r="P52">
            <v>0</v>
          </cell>
          <cell r="Q52">
            <v>10</v>
          </cell>
          <cell r="R52">
            <v>46</v>
          </cell>
          <cell r="S52">
            <v>50</v>
          </cell>
          <cell r="T52" t="str">
            <v>46-50</v>
          </cell>
          <cell r="U52">
            <v>0</v>
          </cell>
          <cell r="V52">
            <v>18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Алматы-2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10</v>
          </cell>
          <cell r="R53">
            <v>46</v>
          </cell>
          <cell r="S53">
            <v>50</v>
          </cell>
          <cell r="T53" t="str">
            <v>46-50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Алматы-2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10</v>
          </cell>
          <cell r="R54">
            <v>46</v>
          </cell>
          <cell r="S54">
            <v>50</v>
          </cell>
          <cell r="T54" t="str">
            <v>46-50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ГЕРАСИМЕНКО Тимофей</v>
          </cell>
          <cell r="D55">
            <v>38111</v>
          </cell>
          <cell r="E55" t="str">
            <v>II</v>
          </cell>
          <cell r="F55">
            <v>36</v>
          </cell>
          <cell r="G55" t="str">
            <v>г. Астана</v>
          </cell>
          <cell r="H55" t="str">
            <v xml:space="preserve"> </v>
          </cell>
          <cell r="I55" t="str">
            <v>г. Астана-1</v>
          </cell>
          <cell r="J55" t="str">
            <v>г. Астана-1</v>
          </cell>
          <cell r="K55" t="str">
            <v>Мурзаспаев С.</v>
          </cell>
          <cell r="L55">
            <v>0</v>
          </cell>
          <cell r="M55" t="str">
            <v>ГЕРАСИМЕНКО</v>
          </cell>
          <cell r="N55" t="str">
            <v>Т</v>
          </cell>
          <cell r="O55" t="str">
            <v>ГЕРАСИМЕНКО Т.</v>
          </cell>
          <cell r="P55">
            <v>11</v>
          </cell>
          <cell r="Q55">
            <v>11</v>
          </cell>
          <cell r="R55">
            <v>51</v>
          </cell>
          <cell r="S55">
            <v>55</v>
          </cell>
          <cell r="T55" t="str">
            <v>51-55</v>
          </cell>
          <cell r="U55" t="str">
            <v>г. Астана-1</v>
          </cell>
          <cell r="V55">
            <v>36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СЕРДЮК Владислав</v>
          </cell>
          <cell r="D56">
            <v>38213</v>
          </cell>
          <cell r="E56" t="str">
            <v>II</v>
          </cell>
          <cell r="F56">
            <v>18</v>
          </cell>
          <cell r="G56" t="str">
            <v>г. Астана</v>
          </cell>
          <cell r="H56" t="str">
            <v xml:space="preserve"> </v>
          </cell>
          <cell r="I56">
            <v>0</v>
          </cell>
          <cell r="J56" t="str">
            <v>г. Астана-1</v>
          </cell>
          <cell r="K56">
            <v>0</v>
          </cell>
          <cell r="L56">
            <v>0</v>
          </cell>
          <cell r="M56" t="str">
            <v>СЕРДЮК</v>
          </cell>
          <cell r="N56" t="str">
            <v>В</v>
          </cell>
          <cell r="O56" t="str">
            <v>СЕРДЮК В.</v>
          </cell>
          <cell r="P56">
            <v>0</v>
          </cell>
          <cell r="Q56">
            <v>11</v>
          </cell>
          <cell r="R56">
            <v>51</v>
          </cell>
          <cell r="S56">
            <v>55</v>
          </cell>
          <cell r="T56" t="str">
            <v>51-55</v>
          </cell>
          <cell r="U56">
            <v>0</v>
          </cell>
          <cell r="V56">
            <v>18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ХАЛИЛОВ Радион</v>
          </cell>
          <cell r="D57">
            <v>37257</v>
          </cell>
          <cell r="E57" t="str">
            <v>II</v>
          </cell>
          <cell r="F57">
            <v>0</v>
          </cell>
          <cell r="G57" t="str">
            <v>г. Астана</v>
          </cell>
          <cell r="H57" t="str">
            <v xml:space="preserve"> </v>
          </cell>
          <cell r="I57">
            <v>0</v>
          </cell>
          <cell r="J57" t="str">
            <v>г. Астана-1</v>
          </cell>
          <cell r="K57">
            <v>0</v>
          </cell>
          <cell r="L57">
            <v>0</v>
          </cell>
          <cell r="M57" t="str">
            <v>ХАЛИЛОВ</v>
          </cell>
          <cell r="N57" t="str">
            <v>Р</v>
          </cell>
          <cell r="O57" t="str">
            <v>ХАЛИЛОВ Р.</v>
          </cell>
          <cell r="P57">
            <v>0</v>
          </cell>
          <cell r="Q57">
            <v>11</v>
          </cell>
          <cell r="R57">
            <v>51</v>
          </cell>
          <cell r="S57">
            <v>55</v>
          </cell>
          <cell r="T57" t="str">
            <v>51-55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54</v>
          </cell>
          <cell r="B58">
            <v>54</v>
          </cell>
          <cell r="C58">
            <v>0</v>
          </cell>
          <cell r="D58" t="str">
            <v/>
          </cell>
          <cell r="E58">
            <v>0</v>
          </cell>
          <cell r="F58" t="str">
            <v/>
          </cell>
          <cell r="G58" t="str">
            <v/>
          </cell>
          <cell r="H58" t="str">
            <v xml:space="preserve"> </v>
          </cell>
          <cell r="I58">
            <v>0</v>
          </cell>
          <cell r="J58" t="str">
            <v>г. Астана-1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11</v>
          </cell>
          <cell r="R58">
            <v>51</v>
          </cell>
          <cell r="S58">
            <v>55</v>
          </cell>
          <cell r="T58" t="str">
            <v>51-55</v>
          </cell>
          <cell r="U58">
            <v>0</v>
          </cell>
          <cell r="V58" t="str">
            <v/>
          </cell>
          <cell r="W58" t="str">
            <v/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Астана-1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11</v>
          </cell>
          <cell r="R59">
            <v>51</v>
          </cell>
          <cell r="S59">
            <v>55</v>
          </cell>
          <cell r="T59" t="str">
            <v>51-55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КАСЫМОВ Дамир</v>
          </cell>
          <cell r="D60">
            <v>37622</v>
          </cell>
          <cell r="E60" t="str">
            <v>II</v>
          </cell>
          <cell r="F60">
            <v>0</v>
          </cell>
          <cell r="G60" t="str">
            <v>г. Астана</v>
          </cell>
          <cell r="H60" t="str">
            <v xml:space="preserve"> </v>
          </cell>
          <cell r="I60" t="str">
            <v>г. Астана-2</v>
          </cell>
          <cell r="J60" t="str">
            <v>г. Астана-2</v>
          </cell>
          <cell r="K60" t="str">
            <v>Мурзаспаев С.</v>
          </cell>
          <cell r="L60">
            <v>0</v>
          </cell>
          <cell r="M60" t="str">
            <v>КАСЫМОВ</v>
          </cell>
          <cell r="N60" t="str">
            <v>Д</v>
          </cell>
          <cell r="O60" t="str">
            <v>КАСЫМОВ Д.</v>
          </cell>
          <cell r="P60">
            <v>12</v>
          </cell>
          <cell r="Q60">
            <v>12</v>
          </cell>
          <cell r="R60">
            <v>56</v>
          </cell>
          <cell r="S60">
            <v>60</v>
          </cell>
          <cell r="T60" t="str">
            <v>56-60</v>
          </cell>
          <cell r="U60" t="str">
            <v>г. Астана-2</v>
          </cell>
          <cell r="V60">
            <v>0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БЕКТУРГАНОВ Ернур</v>
          </cell>
          <cell r="D61">
            <v>36892</v>
          </cell>
          <cell r="E61" t="str">
            <v>КМС</v>
          </cell>
          <cell r="F61">
            <v>0</v>
          </cell>
          <cell r="G61" t="str">
            <v>г. Астана</v>
          </cell>
          <cell r="H61" t="str">
            <v xml:space="preserve"> </v>
          </cell>
          <cell r="I61">
            <v>0</v>
          </cell>
          <cell r="J61" t="str">
            <v>г. Астана-2</v>
          </cell>
          <cell r="K61">
            <v>0</v>
          </cell>
          <cell r="L61">
            <v>0</v>
          </cell>
          <cell r="M61" t="str">
            <v>БЕКТУРГАНОВ</v>
          </cell>
          <cell r="N61" t="str">
            <v>Е</v>
          </cell>
          <cell r="O61" t="str">
            <v>БЕКТУРГАНОВ Е.</v>
          </cell>
          <cell r="P61">
            <v>0</v>
          </cell>
          <cell r="Q61">
            <v>12</v>
          </cell>
          <cell r="R61">
            <v>56</v>
          </cell>
          <cell r="S61">
            <v>60</v>
          </cell>
          <cell r="T61" t="str">
            <v>56-60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НУРЛАНОВ Нуриддин</v>
          </cell>
          <cell r="D62">
            <v>38353</v>
          </cell>
          <cell r="E62" t="str">
            <v>II</v>
          </cell>
          <cell r="F62">
            <v>0</v>
          </cell>
          <cell r="G62" t="str">
            <v>г. Астана</v>
          </cell>
          <cell r="H62" t="str">
            <v xml:space="preserve"> </v>
          </cell>
          <cell r="I62">
            <v>0</v>
          </cell>
          <cell r="J62" t="str">
            <v>г. Астана-2</v>
          </cell>
          <cell r="K62">
            <v>0</v>
          </cell>
          <cell r="L62">
            <v>0</v>
          </cell>
          <cell r="M62" t="str">
            <v>НУРЛАНОВ</v>
          </cell>
          <cell r="N62" t="str">
            <v>Н</v>
          </cell>
          <cell r="O62" t="str">
            <v>НУРЛАНОВ Н.</v>
          </cell>
          <cell r="P62">
            <v>0</v>
          </cell>
          <cell r="Q62">
            <v>12</v>
          </cell>
          <cell r="R62">
            <v>56</v>
          </cell>
          <cell r="S62">
            <v>60</v>
          </cell>
          <cell r="T62" t="str">
            <v>56-60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59</v>
          </cell>
          <cell r="B63">
            <v>59</v>
          </cell>
          <cell r="C63">
            <v>0</v>
          </cell>
          <cell r="D63" t="str">
            <v/>
          </cell>
          <cell r="E63">
            <v>0</v>
          </cell>
          <cell r="F63" t="str">
            <v/>
          </cell>
          <cell r="G63" t="str">
            <v/>
          </cell>
          <cell r="H63" t="str">
            <v xml:space="preserve"> </v>
          </cell>
          <cell r="I63">
            <v>0</v>
          </cell>
          <cell r="J63" t="str">
            <v>г. Астана-2</v>
          </cell>
          <cell r="K63">
            <v>0</v>
          </cell>
          <cell r="L63">
            <v>0</v>
          </cell>
          <cell r="M63" t="e">
            <v>#VALUE!</v>
          </cell>
          <cell r="N63" t="e">
            <v>#VALUE!</v>
          </cell>
          <cell r="O63" t="e">
            <v>#VALUE!</v>
          </cell>
          <cell r="P63">
            <v>0</v>
          </cell>
          <cell r="Q63">
            <v>12</v>
          </cell>
          <cell r="R63">
            <v>56</v>
          </cell>
          <cell r="S63">
            <v>60</v>
          </cell>
          <cell r="T63" t="str">
            <v>56-60</v>
          </cell>
          <cell r="U63">
            <v>0</v>
          </cell>
          <cell r="V63" t="str">
            <v/>
          </cell>
          <cell r="W63" t="str">
            <v/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Астана-2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12</v>
          </cell>
          <cell r="R64">
            <v>56</v>
          </cell>
          <cell r="S64">
            <v>60</v>
          </cell>
          <cell r="T64" t="str">
            <v>56-60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АКИМАЛЫ Бакдаулет</v>
          </cell>
          <cell r="D65">
            <v>37001</v>
          </cell>
          <cell r="E65" t="str">
            <v>КМС</v>
          </cell>
          <cell r="F65">
            <v>50</v>
          </cell>
          <cell r="G65" t="str">
            <v>г. Шымкент</v>
          </cell>
          <cell r="H65" t="str">
            <v xml:space="preserve"> </v>
          </cell>
          <cell r="I65" t="str">
            <v>г. Шымкент-1</v>
          </cell>
          <cell r="J65" t="str">
            <v>г. Шымкент-1</v>
          </cell>
          <cell r="K65" t="str">
            <v>Оразбаев Н.Б.</v>
          </cell>
          <cell r="L65">
            <v>0</v>
          </cell>
          <cell r="M65" t="str">
            <v>АКИМАЛЫ</v>
          </cell>
          <cell r="N65" t="str">
            <v>Б</v>
          </cell>
          <cell r="O65" t="str">
            <v>АКИМАЛЫ Б.</v>
          </cell>
          <cell r="P65">
            <v>13</v>
          </cell>
          <cell r="Q65">
            <v>13</v>
          </cell>
          <cell r="R65">
            <v>61</v>
          </cell>
          <cell r="S65">
            <v>65</v>
          </cell>
          <cell r="T65" t="str">
            <v>61-65</v>
          </cell>
          <cell r="U65" t="str">
            <v>г. Шымкент-1</v>
          </cell>
          <cell r="V65">
            <v>50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АРТУКМЕТОВ Ирисбек</v>
          </cell>
          <cell r="D66">
            <v>37486</v>
          </cell>
          <cell r="E66" t="str">
            <v>КМС</v>
          </cell>
          <cell r="F66">
            <v>51</v>
          </cell>
          <cell r="G66" t="str">
            <v>г. Шымкент</v>
          </cell>
          <cell r="H66" t="str">
            <v xml:space="preserve"> </v>
          </cell>
          <cell r="I66">
            <v>0</v>
          </cell>
          <cell r="J66" t="str">
            <v>г. Шымкент-1</v>
          </cell>
          <cell r="K66">
            <v>0</v>
          </cell>
          <cell r="L66">
            <v>0</v>
          </cell>
          <cell r="M66" t="str">
            <v>АРТУКМЕТОВ</v>
          </cell>
          <cell r="N66" t="str">
            <v>И</v>
          </cell>
          <cell r="O66" t="str">
            <v>АРТУКМЕТОВ И.</v>
          </cell>
          <cell r="P66">
            <v>0</v>
          </cell>
          <cell r="Q66">
            <v>13</v>
          </cell>
          <cell r="R66">
            <v>61</v>
          </cell>
          <cell r="S66">
            <v>65</v>
          </cell>
          <cell r="T66" t="str">
            <v>61-65</v>
          </cell>
          <cell r="U66">
            <v>0</v>
          </cell>
          <cell r="V66">
            <v>51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ДАРХАНБАЙ Нурпеис</v>
          </cell>
          <cell r="D67">
            <v>36927</v>
          </cell>
          <cell r="E67" t="str">
            <v>КМС</v>
          </cell>
          <cell r="F67">
            <v>34</v>
          </cell>
          <cell r="G67" t="str">
            <v>г. Шымкент</v>
          </cell>
          <cell r="H67" t="str">
            <v xml:space="preserve"> </v>
          </cell>
          <cell r="I67">
            <v>0</v>
          </cell>
          <cell r="J67" t="str">
            <v>г. Шымкент-1</v>
          </cell>
          <cell r="K67">
            <v>0</v>
          </cell>
          <cell r="L67">
            <v>0</v>
          </cell>
          <cell r="M67" t="str">
            <v>ДАРХАНБАЙ</v>
          </cell>
          <cell r="N67" t="str">
            <v>Н</v>
          </cell>
          <cell r="O67" t="str">
            <v>ДАРХАНБАЙ Н.</v>
          </cell>
          <cell r="P67">
            <v>0</v>
          </cell>
          <cell r="Q67">
            <v>13</v>
          </cell>
          <cell r="R67">
            <v>61</v>
          </cell>
          <cell r="S67">
            <v>65</v>
          </cell>
          <cell r="T67" t="str">
            <v>61-65</v>
          </cell>
          <cell r="U67">
            <v>0</v>
          </cell>
          <cell r="V67">
            <v>34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КУРАЛБАЙ Ердос</v>
          </cell>
          <cell r="D68">
            <v>37368</v>
          </cell>
          <cell r="E68" t="str">
            <v>КМС</v>
          </cell>
          <cell r="F68">
            <v>27</v>
          </cell>
          <cell r="G68" t="str">
            <v>г. Шымкент</v>
          </cell>
          <cell r="H68" t="str">
            <v xml:space="preserve"> </v>
          </cell>
          <cell r="I68">
            <v>0</v>
          </cell>
          <cell r="J68" t="str">
            <v>г. Шымкент-1</v>
          </cell>
          <cell r="K68">
            <v>0</v>
          </cell>
          <cell r="L68">
            <v>0</v>
          </cell>
          <cell r="M68" t="str">
            <v>КУРАЛБАЙ</v>
          </cell>
          <cell r="N68" t="str">
            <v>Е</v>
          </cell>
          <cell r="O68" t="str">
            <v>КУРАЛБАЙ Е.</v>
          </cell>
          <cell r="P68">
            <v>0</v>
          </cell>
          <cell r="Q68">
            <v>13</v>
          </cell>
          <cell r="R68">
            <v>61</v>
          </cell>
          <cell r="S68">
            <v>65</v>
          </cell>
          <cell r="T68" t="str">
            <v>61-65</v>
          </cell>
          <cell r="U68">
            <v>0</v>
          </cell>
          <cell r="V68">
            <v>27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г. Шымкент-1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13</v>
          </cell>
          <cell r="R69">
            <v>61</v>
          </cell>
          <cell r="S69">
            <v>65</v>
          </cell>
          <cell r="T69" t="str">
            <v>61-65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БАЙЗАК Бекзат</v>
          </cell>
          <cell r="D70">
            <v>36914</v>
          </cell>
          <cell r="E70" t="str">
            <v>КМС</v>
          </cell>
          <cell r="F70">
            <v>27</v>
          </cell>
          <cell r="G70" t="str">
            <v>г. Шымкент</v>
          </cell>
          <cell r="H70" t="str">
            <v xml:space="preserve"> </v>
          </cell>
          <cell r="I70" t="str">
            <v>г. Шымкент-2</v>
          </cell>
          <cell r="J70" t="str">
            <v>г. Шымкент-2</v>
          </cell>
          <cell r="K70" t="str">
            <v>Оразбаев Н.Б.</v>
          </cell>
          <cell r="L70">
            <v>0</v>
          </cell>
          <cell r="M70" t="str">
            <v>БАЙЗАК</v>
          </cell>
          <cell r="N70" t="str">
            <v>Б</v>
          </cell>
          <cell r="O70" t="str">
            <v>БАЙЗАК Б.</v>
          </cell>
          <cell r="P70">
            <v>14</v>
          </cell>
          <cell r="Q70">
            <v>14</v>
          </cell>
          <cell r="R70">
            <v>66</v>
          </cell>
          <cell r="S70">
            <v>70</v>
          </cell>
          <cell r="T70" t="str">
            <v>66-70</v>
          </cell>
          <cell r="U70" t="str">
            <v>г. Шымкент-2</v>
          </cell>
          <cell r="V70">
            <v>27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УСИПБАЕВ Жанболат</v>
          </cell>
          <cell r="D71">
            <v>37372</v>
          </cell>
          <cell r="E71" t="str">
            <v>КМС</v>
          </cell>
          <cell r="F71">
            <v>27</v>
          </cell>
          <cell r="G71" t="str">
            <v>г. Шымкент</v>
          </cell>
          <cell r="H71" t="str">
            <v xml:space="preserve"> </v>
          </cell>
          <cell r="I71">
            <v>0</v>
          </cell>
          <cell r="J71" t="str">
            <v>г. Шымкент-2</v>
          </cell>
          <cell r="K71">
            <v>0</v>
          </cell>
          <cell r="L71">
            <v>0</v>
          </cell>
          <cell r="M71" t="str">
            <v>УСИПБАЕВ</v>
          </cell>
          <cell r="N71" t="str">
            <v>Ж</v>
          </cell>
          <cell r="O71" t="str">
            <v>УСИПБАЕВ Ж.</v>
          </cell>
          <cell r="P71">
            <v>0</v>
          </cell>
          <cell r="Q71">
            <v>14</v>
          </cell>
          <cell r="R71">
            <v>66</v>
          </cell>
          <cell r="S71">
            <v>70</v>
          </cell>
          <cell r="T71" t="str">
            <v>66-70</v>
          </cell>
          <cell r="U71">
            <v>0</v>
          </cell>
          <cell r="V71">
            <v>27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ТОРАВЕКОВ Давлатбек</v>
          </cell>
          <cell r="D72">
            <v>37768</v>
          </cell>
          <cell r="E72" t="str">
            <v>I</v>
          </cell>
          <cell r="F72">
            <v>15</v>
          </cell>
          <cell r="G72" t="str">
            <v>г. Шымкент</v>
          </cell>
          <cell r="H72" t="str">
            <v xml:space="preserve"> </v>
          </cell>
          <cell r="I72">
            <v>0</v>
          </cell>
          <cell r="J72" t="str">
            <v>г. Шымкент-2</v>
          </cell>
          <cell r="K72">
            <v>0</v>
          </cell>
          <cell r="L72">
            <v>0</v>
          </cell>
          <cell r="M72" t="str">
            <v>ТОРАВЕКОВ</v>
          </cell>
          <cell r="N72" t="str">
            <v>Д</v>
          </cell>
          <cell r="O72" t="str">
            <v>ТОРАВЕКОВ Д.</v>
          </cell>
          <cell r="P72">
            <v>0</v>
          </cell>
          <cell r="Q72">
            <v>14</v>
          </cell>
          <cell r="R72">
            <v>66</v>
          </cell>
          <cell r="S72">
            <v>70</v>
          </cell>
          <cell r="T72" t="str">
            <v>66-70</v>
          </cell>
          <cell r="U72">
            <v>0</v>
          </cell>
          <cell r="V72">
            <v>15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ТАГАБЕК Зангар</v>
          </cell>
          <cell r="D73">
            <v>38805</v>
          </cell>
          <cell r="E73" t="str">
            <v>КМС</v>
          </cell>
          <cell r="F73">
            <v>0</v>
          </cell>
          <cell r="G73" t="str">
            <v>г. Шымкент</v>
          </cell>
          <cell r="H73" t="str">
            <v xml:space="preserve"> </v>
          </cell>
          <cell r="I73">
            <v>0</v>
          </cell>
          <cell r="J73" t="str">
            <v>г. Шымкент-2</v>
          </cell>
          <cell r="K73">
            <v>0</v>
          </cell>
          <cell r="L73">
            <v>0</v>
          </cell>
          <cell r="M73" t="str">
            <v>ТАГАБЕК</v>
          </cell>
          <cell r="N73" t="str">
            <v>З</v>
          </cell>
          <cell r="O73" t="str">
            <v>ТАГАБЕК З.</v>
          </cell>
          <cell r="P73">
            <v>0</v>
          </cell>
          <cell r="Q73">
            <v>14</v>
          </cell>
          <cell r="R73">
            <v>66</v>
          </cell>
          <cell r="S73">
            <v>70</v>
          </cell>
          <cell r="T73" t="str">
            <v>66-70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г. Шымкент-2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14</v>
          </cell>
          <cell r="R74">
            <v>66</v>
          </cell>
          <cell r="S74">
            <v>70</v>
          </cell>
          <cell r="T74" t="str">
            <v>66-70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ХАРКИ Искандер</v>
          </cell>
          <cell r="D75">
            <v>37758</v>
          </cell>
          <cell r="E75" t="str">
            <v>КМС</v>
          </cell>
          <cell r="F75">
            <v>49</v>
          </cell>
          <cell r="G75" t="str">
            <v>Жамбылск. обл.</v>
          </cell>
          <cell r="H75" t="str">
            <v xml:space="preserve"> </v>
          </cell>
          <cell r="I75" t="str">
            <v>Жамбылская обл.-1</v>
          </cell>
          <cell r="J75" t="str">
            <v>Жамбылская обл.-1</v>
          </cell>
          <cell r="K75" t="str">
            <v>Хасанов Н.</v>
          </cell>
          <cell r="L75">
            <v>0</v>
          </cell>
          <cell r="M75" t="str">
            <v>ХАРКИ</v>
          </cell>
          <cell r="N75" t="str">
            <v>И</v>
          </cell>
          <cell r="O75" t="str">
            <v>ХАРКИ И.</v>
          </cell>
          <cell r="P75">
            <v>15</v>
          </cell>
          <cell r="Q75">
            <v>15</v>
          </cell>
          <cell r="R75">
            <v>71</v>
          </cell>
          <cell r="S75">
            <v>75</v>
          </cell>
          <cell r="T75" t="str">
            <v>71-75</v>
          </cell>
          <cell r="U75" t="str">
            <v>Жамбылская обл.-1</v>
          </cell>
          <cell r="V75">
            <v>49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ХАРКИ Абдул-Мажит</v>
          </cell>
          <cell r="D76">
            <v>37993</v>
          </cell>
          <cell r="E76" t="str">
            <v>КМС</v>
          </cell>
          <cell r="F76">
            <v>30</v>
          </cell>
          <cell r="G76" t="str">
            <v>Жамбылск. обл.</v>
          </cell>
          <cell r="H76" t="str">
            <v xml:space="preserve"> </v>
          </cell>
          <cell r="I76">
            <v>0</v>
          </cell>
          <cell r="J76" t="str">
            <v>Жамбылская обл.-1</v>
          </cell>
          <cell r="K76">
            <v>0</v>
          </cell>
          <cell r="L76">
            <v>0</v>
          </cell>
          <cell r="M76" t="str">
            <v>ХАРКИ</v>
          </cell>
          <cell r="N76" t="str">
            <v>А</v>
          </cell>
          <cell r="O76" t="str">
            <v>ХАРКИ А.</v>
          </cell>
          <cell r="P76">
            <v>0</v>
          </cell>
          <cell r="Q76">
            <v>15</v>
          </cell>
          <cell r="R76">
            <v>71</v>
          </cell>
          <cell r="S76">
            <v>75</v>
          </cell>
          <cell r="T76" t="str">
            <v>71-75</v>
          </cell>
          <cell r="U76">
            <v>0</v>
          </cell>
          <cell r="V76">
            <v>30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ХАРКИ Муслим</v>
          </cell>
          <cell r="D77">
            <v>37179</v>
          </cell>
          <cell r="E77" t="str">
            <v>КМС</v>
          </cell>
          <cell r="F77">
            <v>32</v>
          </cell>
          <cell r="G77" t="str">
            <v>Жамбылск. обл.</v>
          </cell>
          <cell r="H77" t="str">
            <v xml:space="preserve"> </v>
          </cell>
          <cell r="I77">
            <v>0</v>
          </cell>
          <cell r="J77" t="str">
            <v>Жамбылская обл.-1</v>
          </cell>
          <cell r="K77">
            <v>0</v>
          </cell>
          <cell r="L77">
            <v>0</v>
          </cell>
          <cell r="M77" t="str">
            <v>ХАРКИ</v>
          </cell>
          <cell r="N77" t="str">
            <v>М</v>
          </cell>
          <cell r="O77" t="str">
            <v>ХАРКИ М.</v>
          </cell>
          <cell r="P77">
            <v>0</v>
          </cell>
          <cell r="Q77">
            <v>15</v>
          </cell>
          <cell r="R77">
            <v>71</v>
          </cell>
          <cell r="S77">
            <v>75</v>
          </cell>
          <cell r="T77" t="str">
            <v>71-75</v>
          </cell>
          <cell r="U77">
            <v>0</v>
          </cell>
          <cell r="V77">
            <v>32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>САДУАКАС Алнуррашит</v>
          </cell>
          <cell r="D78">
            <v>37388</v>
          </cell>
          <cell r="E78" t="str">
            <v>КМС</v>
          </cell>
          <cell r="F78">
            <v>26</v>
          </cell>
          <cell r="G78" t="str">
            <v>Жамбылск. обл.</v>
          </cell>
          <cell r="H78" t="str">
            <v xml:space="preserve"> </v>
          </cell>
          <cell r="I78">
            <v>0</v>
          </cell>
          <cell r="J78" t="str">
            <v>Жамбылская обл.-1</v>
          </cell>
          <cell r="K78">
            <v>0</v>
          </cell>
          <cell r="L78">
            <v>0</v>
          </cell>
          <cell r="M78" t="str">
            <v>САДУАКАС</v>
          </cell>
          <cell r="N78" t="str">
            <v>А</v>
          </cell>
          <cell r="O78" t="str">
            <v>САДУАКАС А.</v>
          </cell>
          <cell r="P78">
            <v>0</v>
          </cell>
          <cell r="Q78">
            <v>15</v>
          </cell>
          <cell r="R78">
            <v>71</v>
          </cell>
          <cell r="S78">
            <v>75</v>
          </cell>
          <cell r="T78" t="str">
            <v>71-75</v>
          </cell>
          <cell r="U78">
            <v>0</v>
          </cell>
          <cell r="V78">
            <v>26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Жамбылская обл.-1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15</v>
          </cell>
          <cell r="R79">
            <v>71</v>
          </cell>
          <cell r="S79">
            <v>75</v>
          </cell>
          <cell r="T79" t="str">
            <v>71-75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МАЛДЫБАЕВ Адильхан</v>
          </cell>
          <cell r="D80">
            <v>37257</v>
          </cell>
          <cell r="E80" t="str">
            <v>II</v>
          </cell>
          <cell r="F80">
            <v>0</v>
          </cell>
          <cell r="G80" t="str">
            <v>СКО</v>
          </cell>
          <cell r="H80" t="str">
            <v xml:space="preserve"> </v>
          </cell>
          <cell r="I80" t="str">
            <v>СКО</v>
          </cell>
          <cell r="J80" t="str">
            <v>СКО</v>
          </cell>
          <cell r="K80" t="str">
            <v>Асылбаев Д.</v>
          </cell>
          <cell r="L80">
            <v>0</v>
          </cell>
          <cell r="M80" t="str">
            <v>МАЛДЫБАЕВ</v>
          </cell>
          <cell r="N80" t="str">
            <v>А</v>
          </cell>
          <cell r="O80" t="str">
            <v>МАЛДЫБАЕВ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Северо-Казахстанская обл.</v>
          </cell>
          <cell r="V80">
            <v>0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ЗАКЕРЬЯНОВ Даниял</v>
          </cell>
          <cell r="D81">
            <v>37622</v>
          </cell>
          <cell r="E81" t="str">
            <v>II</v>
          </cell>
          <cell r="F81">
            <v>0</v>
          </cell>
          <cell r="G81" t="str">
            <v>СКО</v>
          </cell>
          <cell r="H81" t="str">
            <v xml:space="preserve"> </v>
          </cell>
          <cell r="I81">
            <v>0</v>
          </cell>
          <cell r="J81" t="str">
            <v>СКО</v>
          </cell>
          <cell r="K81">
            <v>0</v>
          </cell>
          <cell r="L81">
            <v>0</v>
          </cell>
          <cell r="M81" t="str">
            <v>ЗАКЕРЬЯНОВ</v>
          </cell>
          <cell r="N81" t="str">
            <v>Д</v>
          </cell>
          <cell r="O81" t="str">
            <v>ЗАКЕРЬЯНОВ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САПАРУЛЫ Алдияр</v>
          </cell>
          <cell r="D82">
            <v>37622</v>
          </cell>
          <cell r="E82" t="str">
            <v>II</v>
          </cell>
          <cell r="F82">
            <v>0</v>
          </cell>
          <cell r="G82" t="str">
            <v>СКО</v>
          </cell>
          <cell r="H82" t="str">
            <v xml:space="preserve"> </v>
          </cell>
          <cell r="I82">
            <v>0</v>
          </cell>
          <cell r="J82" t="str">
            <v>СКО</v>
          </cell>
          <cell r="K82">
            <v>0</v>
          </cell>
          <cell r="L82">
            <v>0</v>
          </cell>
          <cell r="M82" t="str">
            <v>САПАРУЛЫ</v>
          </cell>
          <cell r="N82" t="str">
            <v>А</v>
          </cell>
          <cell r="O82" t="str">
            <v>САПАРУЛЫ А.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 t="str">
            <v>СЕНТЮЖАНОВ Максим</v>
          </cell>
          <cell r="D83">
            <v>37257</v>
          </cell>
          <cell r="E83" t="str">
            <v>II</v>
          </cell>
          <cell r="F83">
            <v>0</v>
          </cell>
          <cell r="G83" t="str">
            <v>СКО</v>
          </cell>
          <cell r="H83" t="str">
            <v xml:space="preserve"> </v>
          </cell>
          <cell r="I83">
            <v>0</v>
          </cell>
          <cell r="J83" t="str">
            <v>СКО</v>
          </cell>
          <cell r="K83">
            <v>0</v>
          </cell>
          <cell r="L83">
            <v>0</v>
          </cell>
          <cell r="M83" t="str">
            <v>СЕНТЮЖАНОВ</v>
          </cell>
          <cell r="N83" t="str">
            <v>М</v>
          </cell>
          <cell r="O83" t="str">
            <v>СЕНТЮЖАНОВ М.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>
            <v>0</v>
          </cell>
          <cell r="J84" t="str">
            <v>СКО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>Х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>Личный тренер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МАМАЙ Абдулла</v>
          </cell>
          <cell r="D89">
            <v>38736</v>
          </cell>
          <cell r="E89" t="str">
            <v>КМС</v>
          </cell>
          <cell r="F89">
            <v>23</v>
          </cell>
          <cell r="G89" t="str">
            <v>Туркестан обл.</v>
          </cell>
          <cell r="H89" t="str">
            <v xml:space="preserve"> </v>
          </cell>
          <cell r="I89" t="str">
            <v>Туркестанская обл.</v>
          </cell>
          <cell r="J89" t="str">
            <v>Туркестанская обл.</v>
          </cell>
          <cell r="K89" t="str">
            <v>Есимханов Е.Б.</v>
          </cell>
          <cell r="L89">
            <v>0</v>
          </cell>
          <cell r="M89" t="str">
            <v>МАМАЙ</v>
          </cell>
          <cell r="N89" t="str">
            <v>А</v>
          </cell>
          <cell r="O89" t="str">
            <v>МАМАЙ А.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Туркестанская обл.</v>
          </cell>
          <cell r="V89">
            <v>23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МЫРЗАКУЛ Жаркынбек</v>
          </cell>
          <cell r="D90">
            <v>37748</v>
          </cell>
          <cell r="E90" t="str">
            <v>КМС</v>
          </cell>
          <cell r="F90">
            <v>0</v>
          </cell>
          <cell r="G90" t="str">
            <v>Туркестан обл.</v>
          </cell>
          <cell r="H90" t="str">
            <v xml:space="preserve"> </v>
          </cell>
          <cell r="I90">
            <v>0</v>
          </cell>
          <cell r="J90" t="str">
            <v>Туркестанская обл.</v>
          </cell>
          <cell r="K90">
            <v>0</v>
          </cell>
          <cell r="L90">
            <v>0</v>
          </cell>
          <cell r="M90" t="str">
            <v>МЫРЗАКУЛ</v>
          </cell>
          <cell r="N90" t="str">
            <v>Ж</v>
          </cell>
          <cell r="O90" t="str">
            <v>МЫРЗАКУЛ Ж.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КАЛДАРБЕКОВ Мади</v>
          </cell>
          <cell r="D91">
            <v>37334</v>
          </cell>
          <cell r="E91" t="str">
            <v>II</v>
          </cell>
          <cell r="F91">
            <v>0</v>
          </cell>
          <cell r="G91" t="str">
            <v>Туркестан обл.</v>
          </cell>
          <cell r="H91" t="str">
            <v xml:space="preserve"> </v>
          </cell>
          <cell r="I91">
            <v>0</v>
          </cell>
          <cell r="J91" t="str">
            <v>Туркестанская обл.</v>
          </cell>
          <cell r="K91">
            <v>0</v>
          </cell>
          <cell r="L91">
            <v>0</v>
          </cell>
          <cell r="M91" t="str">
            <v>КАЛДАРБЕКОВ</v>
          </cell>
          <cell r="N91" t="str">
            <v>М</v>
          </cell>
          <cell r="O91" t="str">
            <v>КАЛДАРБЕКОВ М.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 t="str">
            <v>НАЗИР Рамазан</v>
          </cell>
          <cell r="D92">
            <v>39696</v>
          </cell>
          <cell r="E92" t="str">
            <v>КМС</v>
          </cell>
          <cell r="F92">
            <v>0</v>
          </cell>
          <cell r="G92" t="str">
            <v>Туркестан обл.</v>
          </cell>
          <cell r="H92" t="str">
            <v xml:space="preserve"> </v>
          </cell>
          <cell r="I92">
            <v>0</v>
          </cell>
          <cell r="J92" t="str">
            <v>Туркестанская обл.</v>
          </cell>
          <cell r="K92">
            <v>0</v>
          </cell>
          <cell r="L92">
            <v>0</v>
          </cell>
          <cell r="M92" t="str">
            <v>НАЗИР</v>
          </cell>
          <cell r="N92" t="str">
            <v>Р</v>
          </cell>
          <cell r="O92" t="str">
            <v>НАЗИР Р.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Туркестанская обл.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СИПАЧЕВ Артем</v>
          </cell>
          <cell r="D94">
            <v>38037</v>
          </cell>
          <cell r="E94" t="str">
            <v>КМС</v>
          </cell>
          <cell r="F94">
            <v>24</v>
          </cell>
          <cell r="G94" t="str">
            <v>Костанай. обл</v>
          </cell>
          <cell r="H94" t="str">
            <v xml:space="preserve"> </v>
          </cell>
          <cell r="I94" t="str">
            <v>Костанайская обл.</v>
          </cell>
          <cell r="J94" t="str">
            <v>Костанайская обл.</v>
          </cell>
          <cell r="K94" t="str">
            <v>Магалеева Л.К.</v>
          </cell>
          <cell r="L94">
            <v>0</v>
          </cell>
          <cell r="M94" t="str">
            <v>СИПАЧЕВ</v>
          </cell>
          <cell r="N94" t="str">
            <v>А</v>
          </cell>
          <cell r="O94" t="str">
            <v>СИПАЧЕВ А.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Костанайская обл.</v>
          </cell>
          <cell r="V94">
            <v>24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МАКАНОВ Диас</v>
          </cell>
          <cell r="D95">
            <v>37485</v>
          </cell>
          <cell r="E95" t="str">
            <v>КМС</v>
          </cell>
          <cell r="F95">
            <v>27</v>
          </cell>
          <cell r="G95" t="str">
            <v>Костанай. обл</v>
          </cell>
          <cell r="H95" t="str">
            <v xml:space="preserve"> </v>
          </cell>
          <cell r="I95">
            <v>0</v>
          </cell>
          <cell r="J95" t="str">
            <v>Костанайская обл.</v>
          </cell>
          <cell r="K95">
            <v>0</v>
          </cell>
          <cell r="L95">
            <v>0</v>
          </cell>
          <cell r="M95" t="str">
            <v>МАКАНОВ</v>
          </cell>
          <cell r="N95" t="str">
            <v>Д</v>
          </cell>
          <cell r="O95" t="str">
            <v>МАКАНОВ Д.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27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ТУРЕЖАНОВ Темирлан</v>
          </cell>
          <cell r="D96">
            <v>37045</v>
          </cell>
          <cell r="E96" t="str">
            <v>I</v>
          </cell>
          <cell r="F96">
            <v>0</v>
          </cell>
          <cell r="G96" t="str">
            <v>Костанай. обл</v>
          </cell>
          <cell r="H96" t="str">
            <v xml:space="preserve"> </v>
          </cell>
          <cell r="I96">
            <v>0</v>
          </cell>
          <cell r="J96" t="str">
            <v>Костанайская обл.</v>
          </cell>
          <cell r="K96">
            <v>0</v>
          </cell>
          <cell r="L96">
            <v>0</v>
          </cell>
          <cell r="M96" t="str">
            <v>ТУРЕЖАНОВ</v>
          </cell>
          <cell r="N96" t="str">
            <v>Т</v>
          </cell>
          <cell r="O96" t="str">
            <v>ТУРЕЖАНОВ Т.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 t="str">
            <v>ПАВЛЕЧЕНКО Владислав</v>
          </cell>
          <cell r="D97">
            <v>37874</v>
          </cell>
          <cell r="E97" t="str">
            <v>II</v>
          </cell>
          <cell r="F97">
            <v>0</v>
          </cell>
          <cell r="G97" t="str">
            <v>Костанай. обл</v>
          </cell>
          <cell r="H97" t="str">
            <v xml:space="preserve"> </v>
          </cell>
          <cell r="I97">
            <v>0</v>
          </cell>
          <cell r="J97" t="str">
            <v>Костанайская обл.</v>
          </cell>
          <cell r="K97">
            <v>0</v>
          </cell>
          <cell r="L97">
            <v>0</v>
          </cell>
          <cell r="M97" t="str">
            <v>ПАВЛЕЧЕНКО</v>
          </cell>
          <cell r="N97" t="str">
            <v>В</v>
          </cell>
          <cell r="O97" t="str">
            <v>ПАВЛЕЧЕНКО В.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Костанайская обл.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АСКАР Инабат</v>
          </cell>
          <cell r="D99">
            <v>38353</v>
          </cell>
          <cell r="E99" t="str">
            <v>I</v>
          </cell>
          <cell r="F99">
            <v>0</v>
          </cell>
          <cell r="G99" t="str">
            <v>Мангистауская обл.</v>
          </cell>
          <cell r="H99" t="str">
            <v xml:space="preserve"> </v>
          </cell>
          <cell r="I99" t="str">
            <v>Мангистауская обл.-1</v>
          </cell>
          <cell r="J99" t="str">
            <v>Мангистауская обл.-1</v>
          </cell>
          <cell r="K99" t="str">
            <v>Бурбасов Е.К.</v>
          </cell>
          <cell r="L99">
            <v>0</v>
          </cell>
          <cell r="M99" t="str">
            <v>АСКАР</v>
          </cell>
          <cell r="N99" t="str">
            <v>И</v>
          </cell>
          <cell r="O99" t="str">
            <v>АСКАР И.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Мангистауская обл.-1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БАКЫТ Мугтасим</v>
          </cell>
          <cell r="D100">
            <v>39083</v>
          </cell>
          <cell r="E100" t="str">
            <v>I</v>
          </cell>
          <cell r="F100">
            <v>0</v>
          </cell>
          <cell r="G100" t="str">
            <v>Мангистауская обл.</v>
          </cell>
          <cell r="H100" t="str">
            <v xml:space="preserve"> </v>
          </cell>
          <cell r="I100">
            <v>0</v>
          </cell>
          <cell r="J100" t="str">
            <v>Мангистауская обл.-1</v>
          </cell>
          <cell r="K100">
            <v>0</v>
          </cell>
          <cell r="L100">
            <v>0</v>
          </cell>
          <cell r="M100" t="str">
            <v>БАКЫТ</v>
          </cell>
          <cell r="N100" t="str">
            <v>М</v>
          </cell>
          <cell r="O100" t="str">
            <v>БАКЫТ М.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РАХМАН Алижан</v>
          </cell>
          <cell r="D101">
            <v>38718</v>
          </cell>
          <cell r="E101" t="str">
            <v>I</v>
          </cell>
          <cell r="F101">
            <v>0</v>
          </cell>
          <cell r="G101" t="str">
            <v>Мангистауская обл.</v>
          </cell>
          <cell r="H101" t="str">
            <v xml:space="preserve"> </v>
          </cell>
          <cell r="I101">
            <v>0</v>
          </cell>
          <cell r="J101" t="str">
            <v>Мангистауская обл.-1</v>
          </cell>
          <cell r="K101">
            <v>0</v>
          </cell>
          <cell r="L101">
            <v>0</v>
          </cell>
          <cell r="M101" t="str">
            <v>РАХМАН</v>
          </cell>
          <cell r="N101" t="str">
            <v>А</v>
          </cell>
          <cell r="O101" t="str">
            <v>РАХМАН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>
            <v>0</v>
          </cell>
          <cell r="D102" t="str">
            <v/>
          </cell>
          <cell r="E102">
            <v>0</v>
          </cell>
          <cell r="F102" t="str">
            <v/>
          </cell>
          <cell r="G102" t="str">
            <v/>
          </cell>
          <cell r="H102" t="str">
            <v xml:space="preserve"> </v>
          </cell>
          <cell r="I102">
            <v>0</v>
          </cell>
          <cell r="J102" t="str">
            <v>Мангистауская обл.-1</v>
          </cell>
          <cell r="K102">
            <v>0</v>
          </cell>
          <cell r="L102">
            <v>0</v>
          </cell>
          <cell r="M102" t="e">
            <v>#VALUE!</v>
          </cell>
          <cell r="N102" t="e">
            <v>#VALUE!</v>
          </cell>
          <cell r="O102" t="e">
            <v>#VALUE!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 t="str">
            <v/>
          </cell>
          <cell r="W102" t="str">
            <v/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Мангистауская обл.-1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 t="str">
            <v>РАМАЗАНОВ Есенгелды</v>
          </cell>
          <cell r="D104">
            <v>37291</v>
          </cell>
          <cell r="E104" t="str">
            <v>КМС</v>
          </cell>
          <cell r="F104">
            <v>34</v>
          </cell>
          <cell r="G104" t="str">
            <v>Мангистау. обл.</v>
          </cell>
          <cell r="H104" t="str">
            <v xml:space="preserve"> </v>
          </cell>
          <cell r="I104" t="str">
            <v>Мангистауская обл.-2</v>
          </cell>
          <cell r="J104" t="str">
            <v>Мангистауская обл.-2</v>
          </cell>
          <cell r="K104" t="str">
            <v>Бурбасов Е.К.</v>
          </cell>
          <cell r="L104">
            <v>0</v>
          </cell>
          <cell r="M104" t="str">
            <v>РАМАЗАНОВ</v>
          </cell>
          <cell r="N104" t="str">
            <v>Е</v>
          </cell>
          <cell r="O104" t="str">
            <v>РАМАЗАНОВ Е.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 t="str">
            <v>Мангистауская обл.-2</v>
          </cell>
          <cell r="V104">
            <v>34</v>
          </cell>
          <cell r="W104">
            <v>0</v>
          </cell>
        </row>
        <row r="105">
          <cell r="A105">
            <v>117</v>
          </cell>
          <cell r="B105">
            <v>17</v>
          </cell>
          <cell r="C105" t="str">
            <v>ЖАДЬКО Ярослав</v>
          </cell>
          <cell r="D105">
            <v>37622</v>
          </cell>
          <cell r="E105" t="str">
            <v>I</v>
          </cell>
          <cell r="F105">
            <v>0</v>
          </cell>
          <cell r="G105" t="str">
            <v>Мангистауская обл.</v>
          </cell>
          <cell r="H105" t="str">
            <v xml:space="preserve"> </v>
          </cell>
          <cell r="I105">
            <v>0</v>
          </cell>
          <cell r="J105" t="str">
            <v>Мангистауская обл.-2</v>
          </cell>
          <cell r="K105">
            <v>0</v>
          </cell>
          <cell r="L105">
            <v>0</v>
          </cell>
          <cell r="M105" t="str">
            <v>ЖАДЬКО</v>
          </cell>
          <cell r="N105" t="str">
            <v>Я</v>
          </cell>
          <cell r="O105" t="str">
            <v>ЖАДЬКО Я.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118</v>
          </cell>
          <cell r="B106">
            <v>18</v>
          </cell>
          <cell r="C106" t="str">
            <v>БАКЫТ Алимжан</v>
          </cell>
          <cell r="D106">
            <v>38718</v>
          </cell>
          <cell r="E106" t="str">
            <v>I</v>
          </cell>
          <cell r="F106">
            <v>0</v>
          </cell>
          <cell r="G106" t="str">
            <v>Мангистауская обл.</v>
          </cell>
          <cell r="H106" t="str">
            <v xml:space="preserve"> </v>
          </cell>
          <cell r="I106">
            <v>0</v>
          </cell>
          <cell r="J106" t="str">
            <v>Мангистауская обл.-2</v>
          </cell>
          <cell r="K106">
            <v>0</v>
          </cell>
          <cell r="L106">
            <v>0</v>
          </cell>
          <cell r="M106" t="str">
            <v>БАКЫТ</v>
          </cell>
          <cell r="N106" t="str">
            <v>А</v>
          </cell>
          <cell r="O106" t="str">
            <v>БАКЫТ А.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 t="str">
            <v>Мангистауская обл.-2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 t="str">
            <v>Мангистауская обл.-2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 t="str">
            <v>САТЫБАЛДИЕВ Ерасыл</v>
          </cell>
          <cell r="D109">
            <v>37622</v>
          </cell>
          <cell r="E109" t="str">
            <v>I</v>
          </cell>
          <cell r="F109">
            <v>0</v>
          </cell>
          <cell r="G109" t="str">
            <v>Алма-Атинская обл.</v>
          </cell>
          <cell r="H109" t="str">
            <v xml:space="preserve"> </v>
          </cell>
          <cell r="I109" t="str">
            <v>Алма-Атинская обл.</v>
          </cell>
          <cell r="J109" t="str">
            <v>Алма-Атинская обл.</v>
          </cell>
          <cell r="K109" t="str">
            <v>Дюсембинов Н.</v>
          </cell>
          <cell r="L109">
            <v>0</v>
          </cell>
          <cell r="M109" t="str">
            <v>САТЫБАЛДИЕВ</v>
          </cell>
          <cell r="N109" t="str">
            <v>Е</v>
          </cell>
          <cell r="O109" t="str">
            <v>САТЫБАЛДИЕВ Е.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 t="str">
            <v>Алма-Атинская обл.</v>
          </cell>
          <cell r="V109">
            <v>0</v>
          </cell>
          <cell r="W109">
            <v>0</v>
          </cell>
        </row>
        <row r="110">
          <cell r="A110">
            <v>122</v>
          </cell>
          <cell r="B110">
            <v>22</v>
          </cell>
          <cell r="C110" t="str">
            <v>БЕКЕН Диас</v>
          </cell>
          <cell r="D110">
            <v>38438</v>
          </cell>
          <cell r="E110" t="str">
            <v>I</v>
          </cell>
          <cell r="F110">
            <v>0</v>
          </cell>
          <cell r="G110" t="str">
            <v>Алма-Атинская обл.</v>
          </cell>
          <cell r="H110" t="str">
            <v xml:space="preserve"> </v>
          </cell>
          <cell r="I110">
            <v>0</v>
          </cell>
          <cell r="J110" t="str">
            <v>Алма-Атинская обл.</v>
          </cell>
          <cell r="K110">
            <v>0</v>
          </cell>
          <cell r="L110">
            <v>0</v>
          </cell>
          <cell r="M110" t="str">
            <v>БЕКЕН</v>
          </cell>
          <cell r="N110" t="str">
            <v>Д</v>
          </cell>
          <cell r="O110" t="str">
            <v>БЕКЕН Д.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123</v>
          </cell>
          <cell r="B111">
            <v>23</v>
          </cell>
          <cell r="C111" t="str">
            <v>САКЕШ Алихан</v>
          </cell>
          <cell r="D111">
            <v>39083</v>
          </cell>
          <cell r="E111" t="str">
            <v>I</v>
          </cell>
          <cell r="F111">
            <v>0</v>
          </cell>
          <cell r="G111" t="str">
            <v>Алма-Атинская обл.</v>
          </cell>
          <cell r="H111" t="str">
            <v xml:space="preserve"> </v>
          </cell>
          <cell r="I111">
            <v>0</v>
          </cell>
          <cell r="J111" t="str">
            <v>Алма-Атинская обл.</v>
          </cell>
          <cell r="K111">
            <v>0</v>
          </cell>
          <cell r="L111">
            <v>0</v>
          </cell>
          <cell r="M111" t="str">
            <v>САКЕШ</v>
          </cell>
          <cell r="N111" t="str">
            <v>А</v>
          </cell>
          <cell r="O111" t="str">
            <v>САКЕШ А.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124</v>
          </cell>
          <cell r="B112">
            <v>24</v>
          </cell>
          <cell r="C112" t="str">
            <v>ТОЛСУБАЕВ Мейржан</v>
          </cell>
          <cell r="D112">
            <v>38353</v>
          </cell>
          <cell r="E112" t="str">
            <v>I</v>
          </cell>
          <cell r="F112">
            <v>0</v>
          </cell>
          <cell r="G112" t="str">
            <v>Алма-Атинская обл.</v>
          </cell>
          <cell r="H112" t="str">
            <v xml:space="preserve"> </v>
          </cell>
          <cell r="I112">
            <v>0</v>
          </cell>
          <cell r="J112" t="str">
            <v>Алма-Атинская обл.</v>
          </cell>
          <cell r="K112">
            <v>0</v>
          </cell>
          <cell r="L112">
            <v>0</v>
          </cell>
          <cell r="M112" t="str">
            <v>ТОЛСУБАЕВ</v>
          </cell>
          <cell r="N112" t="str">
            <v>М</v>
          </cell>
          <cell r="O112" t="str">
            <v>ТОЛСУБАЕВ М.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 t="str">
            <v>Алма-Атинская обл.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 t="str">
            <v>КУНАНБАЙ Бекзат</v>
          </cell>
          <cell r="D114">
            <v>37072</v>
          </cell>
          <cell r="E114" t="str">
            <v>КМС</v>
          </cell>
          <cell r="F114">
            <v>0</v>
          </cell>
          <cell r="G114" t="str">
            <v>Жамбылская обл.</v>
          </cell>
          <cell r="H114" t="str">
            <v xml:space="preserve"> </v>
          </cell>
          <cell r="I114" t="str">
            <v>Жамбылская обл.-2</v>
          </cell>
          <cell r="J114" t="str">
            <v>Жамбылская обл.-2</v>
          </cell>
          <cell r="K114" t="str">
            <v>Раймбеков Т.К.</v>
          </cell>
          <cell r="L114">
            <v>0</v>
          </cell>
          <cell r="M114" t="str">
            <v>КУНАНБАЙ</v>
          </cell>
          <cell r="N114" t="str">
            <v>Б</v>
          </cell>
          <cell r="O114" t="str">
            <v>КУНАНБАЙ Б.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 t="str">
            <v>Жамбылская обл.-2</v>
          </cell>
          <cell r="V114">
            <v>0</v>
          </cell>
          <cell r="W114">
            <v>0</v>
          </cell>
        </row>
        <row r="115">
          <cell r="A115">
            <v>127</v>
          </cell>
          <cell r="B115">
            <v>27</v>
          </cell>
          <cell r="C115" t="str">
            <v>АБИЛ Темирлан</v>
          </cell>
          <cell r="D115">
            <v>38788</v>
          </cell>
          <cell r="E115" t="str">
            <v>КМС</v>
          </cell>
          <cell r="F115">
            <v>0</v>
          </cell>
          <cell r="G115" t="str">
            <v>Жамбылская обл.</v>
          </cell>
          <cell r="H115" t="str">
            <v xml:space="preserve"> </v>
          </cell>
          <cell r="I115">
            <v>0</v>
          </cell>
          <cell r="J115" t="str">
            <v>Жамбылская обл.-2</v>
          </cell>
          <cell r="K115">
            <v>0</v>
          </cell>
          <cell r="L115">
            <v>0</v>
          </cell>
          <cell r="M115" t="str">
            <v>АБИЛ</v>
          </cell>
          <cell r="N115" t="str">
            <v>Т</v>
          </cell>
          <cell r="O115" t="str">
            <v>АБИЛ Т.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128</v>
          </cell>
          <cell r="B116">
            <v>28</v>
          </cell>
          <cell r="C116" t="str">
            <v>БАЙНАЗАРОВ Аслан</v>
          </cell>
          <cell r="D116">
            <v>37680</v>
          </cell>
          <cell r="E116" t="str">
            <v>КМС</v>
          </cell>
          <cell r="F116">
            <v>0</v>
          </cell>
          <cell r="G116" t="str">
            <v>Жамбылская обл.</v>
          </cell>
          <cell r="H116" t="str">
            <v xml:space="preserve"> </v>
          </cell>
          <cell r="I116">
            <v>0</v>
          </cell>
          <cell r="J116" t="str">
            <v>Жамбылская обл.-2</v>
          </cell>
          <cell r="K116">
            <v>0</v>
          </cell>
          <cell r="L116">
            <v>0</v>
          </cell>
          <cell r="M116" t="str">
            <v>БАЙНАЗАРОВ</v>
          </cell>
          <cell r="N116" t="str">
            <v>А</v>
          </cell>
          <cell r="O116" t="str">
            <v>БАЙНАЗАРОВ А.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 t="str">
            <v>Жамбылская обл.-2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 t="str">
            <v xml:space="preserve"> </v>
          </cell>
          <cell r="I118">
            <v>0</v>
          </cell>
          <cell r="J118" t="str">
            <v>Жамбылская обл.-2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 t="str">
            <v>КУАНЫШПАЙУЛЫ Дидар</v>
          </cell>
          <cell r="D119">
            <v>38532</v>
          </cell>
          <cell r="E119" t="str">
            <v>II</v>
          </cell>
          <cell r="F119">
            <v>0</v>
          </cell>
          <cell r="G119" t="str">
            <v>Актюбинск. обл.</v>
          </cell>
          <cell r="H119" t="str">
            <v xml:space="preserve"> </v>
          </cell>
          <cell r="I119" t="str">
            <v>Актюбинск-3</v>
          </cell>
          <cell r="J119" t="str">
            <v>Актюбинск-3</v>
          </cell>
          <cell r="K119" t="str">
            <v>Саламатов К.</v>
          </cell>
          <cell r="L119">
            <v>0</v>
          </cell>
          <cell r="M119" t="str">
            <v>КУАНЫШПАЙУЛЫ</v>
          </cell>
          <cell r="N119" t="str">
            <v>Д</v>
          </cell>
          <cell r="O119" t="str">
            <v>КУАНЫШПАЙУЛЫ Д.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 t="str">
            <v>Актюбинская обл.-3</v>
          </cell>
          <cell r="V119">
            <v>0</v>
          </cell>
          <cell r="W119">
            <v>0</v>
          </cell>
        </row>
        <row r="120">
          <cell r="A120">
            <v>132</v>
          </cell>
          <cell r="B120">
            <v>32</v>
          </cell>
          <cell r="C120" t="str">
            <v>БЕРЕКЕШОВ Болат</v>
          </cell>
          <cell r="D120">
            <v>38014</v>
          </cell>
          <cell r="E120" t="str">
            <v>II</v>
          </cell>
          <cell r="F120">
            <v>0</v>
          </cell>
          <cell r="G120" t="str">
            <v>Актюбинск. обл.</v>
          </cell>
          <cell r="H120" t="str">
            <v xml:space="preserve"> </v>
          </cell>
          <cell r="I120">
            <v>0</v>
          </cell>
          <cell r="J120" t="str">
            <v>Актюбинск-3</v>
          </cell>
          <cell r="K120">
            <v>0</v>
          </cell>
          <cell r="L120">
            <v>0</v>
          </cell>
          <cell r="M120" t="str">
            <v>БЕРЕКЕШОВ</v>
          </cell>
          <cell r="N120" t="str">
            <v>Б</v>
          </cell>
          <cell r="O120" t="str">
            <v>БЕРЕКЕШОВ Б.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133</v>
          </cell>
          <cell r="B121">
            <v>33</v>
          </cell>
          <cell r="C121" t="str">
            <v>ТУРАЛ Ануар</v>
          </cell>
          <cell r="D121">
            <v>39062</v>
          </cell>
          <cell r="E121" t="str">
            <v>II</v>
          </cell>
          <cell r="F121">
            <v>0</v>
          </cell>
          <cell r="G121" t="str">
            <v>Актюбинск. обл.</v>
          </cell>
          <cell r="H121" t="str">
            <v xml:space="preserve"> </v>
          </cell>
          <cell r="I121">
            <v>0</v>
          </cell>
          <cell r="J121" t="str">
            <v>Актюбинск-3</v>
          </cell>
          <cell r="K121">
            <v>0</v>
          </cell>
          <cell r="L121">
            <v>0</v>
          </cell>
          <cell r="M121" t="str">
            <v>ТУРАЛ</v>
          </cell>
          <cell r="N121" t="str">
            <v>А</v>
          </cell>
          <cell r="O121" t="str">
            <v>ТУРАЛ А.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134</v>
          </cell>
          <cell r="B122">
            <v>34</v>
          </cell>
          <cell r="C122" t="str">
            <v>АДЕЛЬХАНОВ Алдиар</v>
          </cell>
          <cell r="D122">
            <v>37987</v>
          </cell>
          <cell r="E122" t="str">
            <v>II</v>
          </cell>
          <cell r="F122">
            <v>0</v>
          </cell>
          <cell r="G122" t="str">
            <v>Актюбинск. обл.</v>
          </cell>
          <cell r="H122" t="str">
            <v xml:space="preserve"> </v>
          </cell>
          <cell r="I122">
            <v>0</v>
          </cell>
          <cell r="J122" t="str">
            <v>Актюбинск-3</v>
          </cell>
          <cell r="K122">
            <v>0</v>
          </cell>
          <cell r="L122">
            <v>0</v>
          </cell>
          <cell r="M122" t="str">
            <v>АДЕЛЬХАНОВ</v>
          </cell>
          <cell r="N122" t="str">
            <v>А</v>
          </cell>
          <cell r="O122" t="str">
            <v>АДЕЛЬХАНОВ А.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 t="str">
            <v xml:space="preserve"> </v>
          </cell>
          <cell r="I123">
            <v>0</v>
          </cell>
          <cell r="J123" t="str">
            <v>Актюбинск-3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 t="str">
            <v>ОРЫНБАСАР Ернар</v>
          </cell>
          <cell r="D124">
            <v>38718</v>
          </cell>
          <cell r="E124" t="str">
            <v>I</v>
          </cell>
          <cell r="F124">
            <v>0</v>
          </cell>
          <cell r="G124" t="str">
            <v>Атырауская обл.</v>
          </cell>
          <cell r="H124" t="str">
            <v xml:space="preserve"> </v>
          </cell>
          <cell r="I124" t="str">
            <v>Атырауская обл.</v>
          </cell>
          <cell r="J124" t="str">
            <v>Атырауская обл.</v>
          </cell>
          <cell r="K124" t="str">
            <v>Мурзахметов А.С.</v>
          </cell>
          <cell r="L124">
            <v>0</v>
          </cell>
          <cell r="M124" t="str">
            <v>ОРЫНБАСАР</v>
          </cell>
          <cell r="N124" t="str">
            <v>Е</v>
          </cell>
          <cell r="O124" t="str">
            <v>ОРЫНБАСАР Е.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 t="str">
            <v>Атырауская обл.</v>
          </cell>
          <cell r="V124">
            <v>0</v>
          </cell>
          <cell r="W124">
            <v>0</v>
          </cell>
        </row>
        <row r="125">
          <cell r="A125">
            <v>137</v>
          </cell>
          <cell r="B125">
            <v>37</v>
          </cell>
          <cell r="C125" t="str">
            <v>НАСИХАН Махамбет</v>
          </cell>
          <cell r="D125">
            <v>36892</v>
          </cell>
          <cell r="E125" t="str">
            <v>I</v>
          </cell>
          <cell r="F125">
            <v>0</v>
          </cell>
          <cell r="G125" t="str">
            <v>Атырауская обл.</v>
          </cell>
          <cell r="H125" t="str">
            <v xml:space="preserve"> </v>
          </cell>
          <cell r="I125">
            <v>0</v>
          </cell>
          <cell r="J125" t="str">
            <v>Атырауская обл.</v>
          </cell>
          <cell r="K125">
            <v>0</v>
          </cell>
          <cell r="L125">
            <v>0</v>
          </cell>
          <cell r="M125" t="str">
            <v>НАСИХАН</v>
          </cell>
          <cell r="N125" t="str">
            <v>М</v>
          </cell>
          <cell r="O125" t="str">
            <v>НАСИХАН М.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138</v>
          </cell>
          <cell r="B126">
            <v>38</v>
          </cell>
          <cell r="C126" t="str">
            <v>АМИДОЛЛА Шерхан</v>
          </cell>
          <cell r="D126">
            <v>37987</v>
          </cell>
          <cell r="E126" t="str">
            <v>I</v>
          </cell>
          <cell r="F126">
            <v>0</v>
          </cell>
          <cell r="G126" t="str">
            <v>Атырауская обл.</v>
          </cell>
          <cell r="H126" t="str">
            <v xml:space="preserve"> </v>
          </cell>
          <cell r="I126">
            <v>0</v>
          </cell>
          <cell r="J126" t="str">
            <v>Атырауская обл.</v>
          </cell>
          <cell r="K126">
            <v>0</v>
          </cell>
          <cell r="L126">
            <v>0</v>
          </cell>
          <cell r="M126" t="str">
            <v>АМИДОЛЛА</v>
          </cell>
          <cell r="N126" t="str">
            <v>Ш</v>
          </cell>
          <cell r="O126" t="str">
            <v>АМИДОЛЛА Ш.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139</v>
          </cell>
          <cell r="B127">
            <v>39</v>
          </cell>
          <cell r="C127" t="str">
            <v>ШАПИХ Аманат</v>
          </cell>
          <cell r="D127">
            <v>37622</v>
          </cell>
          <cell r="E127" t="str">
            <v>I</v>
          </cell>
          <cell r="F127">
            <v>0</v>
          </cell>
          <cell r="G127" t="str">
            <v>Атырауская обл.</v>
          </cell>
          <cell r="H127" t="str">
            <v xml:space="preserve"> </v>
          </cell>
          <cell r="I127">
            <v>0</v>
          </cell>
          <cell r="J127" t="str">
            <v>Атырауская обл.</v>
          </cell>
          <cell r="K127">
            <v>0</v>
          </cell>
          <cell r="L127">
            <v>0</v>
          </cell>
          <cell r="M127" t="str">
            <v>ШАПИХ</v>
          </cell>
          <cell r="N127" t="str">
            <v>А</v>
          </cell>
          <cell r="O127" t="str">
            <v>ШАПИХ А.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 t="str">
            <v>Атырауская обл.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38"/>
  <sheetViews>
    <sheetView topLeftCell="E1" workbookViewId="0">
      <selection activeCell="DH5" sqref="DH5"/>
    </sheetView>
  </sheetViews>
  <sheetFormatPr defaultRowHeight="13.5" outlineLevelCol="1" x14ac:dyDescent="0.25"/>
  <cols>
    <col min="1" max="1" width="4.140625" style="159" hidden="1" customWidth="1" outlineLevel="1"/>
    <col min="2" max="2" width="6.7109375" style="159" hidden="1" customWidth="1" outlineLevel="1"/>
    <col min="3" max="3" width="5" style="159" hidden="1" customWidth="1" outlineLevel="1"/>
    <col min="4" max="4" width="3.42578125" style="159" hidden="1" customWidth="1" outlineLevel="1"/>
    <col min="5" max="5" width="3.5703125" style="159" customWidth="1" collapsed="1"/>
    <col min="6" max="6" width="6.85546875" style="289" hidden="1" customWidth="1" outlineLevel="1"/>
    <col min="7" max="7" width="21.28515625" style="159" customWidth="1" collapsed="1"/>
    <col min="8" max="8" width="5.7109375" style="159" customWidth="1"/>
    <col min="9" max="9" width="1.140625" style="159" customWidth="1"/>
    <col min="10" max="10" width="6.28515625" style="159" customWidth="1"/>
    <col min="11" max="12" width="1.140625" style="159" customWidth="1"/>
    <col min="13" max="13" width="6.28515625" style="159" customWidth="1"/>
    <col min="14" max="15" width="1.140625" style="159" customWidth="1"/>
    <col min="16" max="16" width="6.28515625" style="159" customWidth="1"/>
    <col min="17" max="18" width="1.140625" style="159" customWidth="1"/>
    <col min="19" max="19" width="6.28515625" style="159" customWidth="1"/>
    <col min="20" max="21" width="1.140625" style="159" customWidth="1"/>
    <col min="22" max="22" width="6.28515625" style="159" customWidth="1"/>
    <col min="23" max="24" width="1.140625" style="159" customWidth="1"/>
    <col min="25" max="25" width="6.28515625" style="159" customWidth="1"/>
    <col min="26" max="26" width="1.140625" style="159" customWidth="1"/>
    <col min="27" max="29" width="4.140625" style="159" customWidth="1"/>
    <col min="30" max="30" width="8.5703125" style="163" customWidth="1"/>
    <col min="31" max="31" width="27.85546875" style="159" hidden="1" customWidth="1" outlineLevel="1"/>
    <col min="32" max="32" width="20" style="159" hidden="1" customWidth="1" outlineLevel="1"/>
    <col min="33" max="34" width="9.140625" style="161" hidden="1" customWidth="1" outlineLevel="1"/>
    <col min="35" max="35" width="6.42578125" style="159" hidden="1" customWidth="1" outlineLevel="1" collapsed="1"/>
    <col min="36" max="36" width="21.7109375" style="159" hidden="1" customWidth="1" outlineLevel="1"/>
    <col min="37" max="37" width="4.28515625" style="159" hidden="1" customWidth="1" outlineLevel="1"/>
    <col min="38" max="38" width="4.28515625" style="163" hidden="1" customWidth="1" outlineLevel="1"/>
    <col min="39" max="39" width="4.28515625" style="159" hidden="1" customWidth="1" outlineLevel="1"/>
    <col min="40" max="40" width="4.28515625" style="163" hidden="1" customWidth="1" outlineLevel="1"/>
    <col min="41" max="41" width="4.28515625" style="159" hidden="1" customWidth="1" outlineLevel="1"/>
    <col min="42" max="42" width="4.28515625" style="163" hidden="1" customWidth="1" outlineLevel="1"/>
    <col min="43" max="43" width="4.28515625" style="159" hidden="1" customWidth="1" outlineLevel="1"/>
    <col min="44" max="44" width="4.28515625" style="163" hidden="1" customWidth="1" outlineLevel="1"/>
    <col min="45" max="45" width="4.28515625" style="159" hidden="1" customWidth="1" outlineLevel="1"/>
    <col min="46" max="46" width="4.28515625" style="163" hidden="1" customWidth="1" outlineLevel="1"/>
    <col min="47" max="77" width="9.140625" style="159" hidden="1" customWidth="1" outlineLevel="1"/>
    <col min="78" max="79" width="0" style="159" hidden="1" customWidth="1" outlineLevel="1"/>
    <col min="80" max="110" width="4.85546875" style="159" hidden="1" customWidth="1" outlineLevel="1"/>
    <col min="111" max="111" width="9.140625" style="159" collapsed="1"/>
    <col min="112" max="16384" width="9.140625" style="159"/>
  </cols>
  <sheetData>
    <row r="1" spans="1:110" ht="20.100000000000001" customHeight="1" x14ac:dyDescent="0.35">
      <c r="E1" s="421" t="s">
        <v>93</v>
      </c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160"/>
      <c r="AK1" s="162"/>
      <c r="AM1" s="164">
        <v>1</v>
      </c>
    </row>
    <row r="2" spans="1:110" ht="20.100000000000001" customHeight="1" thickBot="1" x14ac:dyDescent="0.35">
      <c r="E2" s="422" t="s">
        <v>0</v>
      </c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160"/>
      <c r="AK2" s="165"/>
      <c r="AM2" s="166"/>
    </row>
    <row r="3" spans="1:110" ht="12" customHeight="1" x14ac:dyDescent="0.3">
      <c r="E3" s="423" t="s">
        <v>94</v>
      </c>
      <c r="F3" s="423"/>
      <c r="G3" s="42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423" t="s">
        <v>95</v>
      </c>
      <c r="Z3" s="423"/>
      <c r="AA3" s="423"/>
      <c r="AB3" s="423"/>
      <c r="AC3" s="423"/>
      <c r="AD3" s="167"/>
      <c r="AI3" s="168" t="str">
        <f>IF(F12=0," ","2-4")</f>
        <v>2-4</v>
      </c>
      <c r="AJ3" s="169" t="str">
        <f>IF(F12=0," ",CONCATENATE(G8,"-",G12))</f>
        <v>МАНГИСТАУССКАЯ обл.-Свободн.</v>
      </c>
      <c r="AK3" s="170"/>
      <c r="AL3" s="171"/>
      <c r="AM3" s="170"/>
      <c r="AN3" s="171"/>
      <c r="AO3" s="170"/>
      <c r="AP3" s="171"/>
      <c r="AQ3" s="172"/>
      <c r="AR3" s="173"/>
      <c r="AS3" s="172"/>
      <c r="AT3" s="174"/>
      <c r="AU3" s="175"/>
      <c r="AV3" s="176" t="str">
        <f t="shared" ref="AV3:AV34" si="0">IF(AK3+AL3&lt;&gt;0,SUM(AX3:BB3),"")</f>
        <v/>
      </c>
      <c r="AW3" s="176" t="str">
        <f t="shared" ref="AW3:AW62" si="1">IF(AK3+AL3&lt;&gt;0,SUM(BD3:BH3),"")</f>
        <v/>
      </c>
      <c r="AX3" s="177">
        <f t="shared" ref="AX3:AX32" si="2">IF(AK3&gt;AL3,1,0)</f>
        <v>0</v>
      </c>
      <c r="AY3" s="177">
        <f t="shared" ref="AY3:AY32" si="3">IF(AM3&gt;AN3,1,0)</f>
        <v>0</v>
      </c>
      <c r="AZ3" s="177">
        <f t="shared" ref="AZ3:AZ32" si="4">IF(AO3&gt;AP3,1,0)</f>
        <v>0</v>
      </c>
      <c r="BA3" s="177">
        <f t="shared" ref="BA3:BA32" si="5">IF(AQ3&gt;AR3,1,0)</f>
        <v>0</v>
      </c>
      <c r="BB3" s="177">
        <f t="shared" ref="BB3:BB32" si="6">IF(AS3&gt;AT3,1,0)</f>
        <v>0</v>
      </c>
      <c r="BC3" s="178"/>
      <c r="BD3" s="177">
        <f t="shared" ref="BD3:BD32" si="7">IF(AL3&gt;AK3,1,0)</f>
        <v>0</v>
      </c>
      <c r="BE3" s="177">
        <f t="shared" ref="BE3:BE32" si="8">IF(AN3&gt;AM3,1,0)</f>
        <v>0</v>
      </c>
      <c r="BF3" s="177">
        <f t="shared" ref="BF3:BF32" si="9">IF(AP3&gt;AO3,1,0)</f>
        <v>0</v>
      </c>
      <c r="BG3" s="177">
        <f t="shared" ref="BG3:BG32" si="10">IF(AR3&gt;AQ3,1,0)</f>
        <v>0</v>
      </c>
      <c r="BH3" s="177">
        <f t="shared" ref="BH3:BH32" si="11">IF(AT3&gt;AS3,1,0)</f>
        <v>0</v>
      </c>
      <c r="BI3" s="178"/>
      <c r="BJ3" s="177" t="str">
        <f t="shared" ref="BJ3:BJ32" si="12">IF(AK3&gt;AL3,AL3,IF(AL3&gt;AK3,-AK3,""))</f>
        <v/>
      </c>
      <c r="BK3" s="177" t="str">
        <f t="shared" ref="BK3:BK32" si="13">IF(AM3&gt;AN3,", "&amp;AN3,IF(AN3&gt;AM3,", "&amp;-AM3,""))</f>
        <v/>
      </c>
      <c r="BL3" s="177" t="str">
        <f t="shared" ref="BL3:BL32" si="14">IF(AO3&gt;AP3,", "&amp;AP3,IF(AP3&gt;AO3,", "&amp;-AO3,""))</f>
        <v/>
      </c>
      <c r="BM3" s="177" t="str">
        <f t="shared" ref="BM3:BM32" si="15">IF(AQ3&gt;AR3,", "&amp;AR3,IF(AR3&gt;AQ3,", "&amp;-AQ3,""))</f>
        <v/>
      </c>
      <c r="BN3" s="177" t="str">
        <f t="shared" ref="BN3:BN32" si="16">IF(AS3&gt;AT3,", "&amp;AT3,IF(AT3&gt;AS3,", "&amp;-AS3,""))</f>
        <v/>
      </c>
      <c r="BO3" s="178"/>
      <c r="BP3" s="177" t="str">
        <f t="shared" ref="BP3:BP32" si="17">IF(AL3&gt;AK3,AK3,IF(AK3&gt;AL3,-AL3,""))</f>
        <v/>
      </c>
      <c r="BQ3" s="177" t="str">
        <f t="shared" ref="BQ3:BQ32" si="18">IF(AN3&gt;AM3,", "&amp;AM3,IF(AM3&gt;AN3,", "&amp;-AN3,""))</f>
        <v/>
      </c>
      <c r="BR3" s="177" t="str">
        <f t="shared" ref="BR3:BR32" si="19">IF(AP3&gt;AO3,", "&amp;AO3,IF(AO3&gt;AP3,", "&amp;-AP3,""))</f>
        <v/>
      </c>
      <c r="BS3" s="177" t="str">
        <f t="shared" ref="BS3:BS32" si="20">IF(AR3&gt;AQ3,", "&amp;AQ3,IF(AQ3&gt;AR3,", "&amp;-AR3,""))</f>
        <v/>
      </c>
      <c r="BT3" s="177" t="str">
        <f t="shared" ref="BT3:BT32" si="21">IF(AT3&gt;AS3,", "&amp;AS3,IF(AS3&gt;AT3,", "&amp;-AT3,""))</f>
        <v/>
      </c>
      <c r="BU3" s="178"/>
      <c r="BV3" s="179" t="str">
        <f>CONCATENATE(,BJ3,BK3,BL3,BM3,BN3,)</f>
        <v/>
      </c>
      <c r="BW3" s="179" t="str">
        <f>CONCATENATE(,BP3,BQ3,BR3,BS3,BT3,)</f>
        <v/>
      </c>
      <c r="BX3" s="179" t="str">
        <f>IF(AV3&gt;AW3,BV3,IF(AW3&gt;AV3,BW3,""))</f>
        <v/>
      </c>
      <c r="BY3" s="159" t="str">
        <f>IF(AV3&gt;AW3,AW3&amp;" : "&amp;AV3,IF(AW3&gt;AV3,AV3&amp;" : "&amp;AW3,""))</f>
        <v/>
      </c>
      <c r="BZ3" s="424" t="str">
        <f>Z4</f>
        <v>Группа № 1</v>
      </c>
    </row>
    <row r="4" spans="1:110" ht="12" customHeight="1" thickBot="1" x14ac:dyDescent="0.3">
      <c r="E4" s="427" t="s">
        <v>96</v>
      </c>
      <c r="F4" s="427"/>
      <c r="G4" s="427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428" t="s">
        <v>97</v>
      </c>
      <c r="AA4" s="428"/>
      <c r="AB4" s="428"/>
      <c r="AC4" s="428"/>
      <c r="AD4" s="181"/>
      <c r="AI4" s="182" t="str">
        <f>IF(F14=0," ","1-5")</f>
        <v xml:space="preserve"> </v>
      </c>
      <c r="AJ4" s="183" t="str">
        <f>IF(F14=0," ",CONCATENATE(G6,"-",G14))</f>
        <v xml:space="preserve"> </v>
      </c>
      <c r="AK4" s="170"/>
      <c r="AL4" s="171"/>
      <c r="AM4" s="170"/>
      <c r="AN4" s="171"/>
      <c r="AO4" s="170"/>
      <c r="AP4" s="171"/>
      <c r="AQ4" s="170"/>
      <c r="AR4" s="171"/>
      <c r="AS4" s="170"/>
      <c r="AT4" s="184"/>
      <c r="AU4" s="175"/>
      <c r="AV4" s="176" t="str">
        <f t="shared" si="0"/>
        <v/>
      </c>
      <c r="AW4" s="176" t="str">
        <f t="shared" si="1"/>
        <v/>
      </c>
      <c r="AX4" s="177">
        <f t="shared" si="2"/>
        <v>0</v>
      </c>
      <c r="AY4" s="177">
        <f t="shared" si="3"/>
        <v>0</v>
      </c>
      <c r="AZ4" s="177">
        <f t="shared" si="4"/>
        <v>0</v>
      </c>
      <c r="BA4" s="177">
        <f t="shared" si="5"/>
        <v>0</v>
      </c>
      <c r="BB4" s="177">
        <f t="shared" si="6"/>
        <v>0</v>
      </c>
      <c r="BC4" s="178"/>
      <c r="BD4" s="177">
        <f t="shared" si="7"/>
        <v>0</v>
      </c>
      <c r="BE4" s="177">
        <f t="shared" si="8"/>
        <v>0</v>
      </c>
      <c r="BF4" s="177">
        <f t="shared" si="9"/>
        <v>0</v>
      </c>
      <c r="BG4" s="177">
        <f t="shared" si="10"/>
        <v>0</v>
      </c>
      <c r="BH4" s="177">
        <f t="shared" si="11"/>
        <v>0</v>
      </c>
      <c r="BI4" s="178"/>
      <c r="BJ4" s="177" t="str">
        <f t="shared" si="12"/>
        <v/>
      </c>
      <c r="BK4" s="177" t="str">
        <f t="shared" si="13"/>
        <v/>
      </c>
      <c r="BL4" s="177" t="str">
        <f t="shared" si="14"/>
        <v/>
      </c>
      <c r="BM4" s="177" t="str">
        <f t="shared" si="15"/>
        <v/>
      </c>
      <c r="BN4" s="177" t="str">
        <f t="shared" si="16"/>
        <v/>
      </c>
      <c r="BO4" s="178"/>
      <c r="BP4" s="177" t="str">
        <f t="shared" si="17"/>
        <v/>
      </c>
      <c r="BQ4" s="177" t="str">
        <f t="shared" si="18"/>
        <v/>
      </c>
      <c r="BR4" s="177" t="str">
        <f t="shared" si="19"/>
        <v/>
      </c>
      <c r="BS4" s="177" t="str">
        <f t="shared" si="20"/>
        <v/>
      </c>
      <c r="BT4" s="177" t="str">
        <f t="shared" si="21"/>
        <v/>
      </c>
      <c r="BU4" s="178"/>
      <c r="BV4" s="179" t="str">
        <f t="shared" ref="BV4:BV17" si="22">CONCATENATE(,BJ4,BK4,BL4,BM4,BN4,)</f>
        <v/>
      </c>
      <c r="BW4" s="179" t="str">
        <f t="shared" ref="BW4:BW17" si="23">CONCATENATE(,BP4,BQ4,BR4,BS4,BT4,)</f>
        <v/>
      </c>
      <c r="BX4" s="179" t="str">
        <f t="shared" ref="BX4:BX17" si="24">IF(AV4&gt;AW4,BV4,IF(AW4&gt;AV4,BW4,""))</f>
        <v/>
      </c>
      <c r="BY4" s="159" t="str">
        <f t="shared" ref="BY4:BY17" si="25">IF(AV4&gt;AW4,AW4&amp;" : "&amp;AV4,IF(AW4&gt;AV4,AV4&amp;" : "&amp;AW4,""))</f>
        <v/>
      </c>
      <c r="BZ4" s="425"/>
      <c r="CB4" s="185"/>
      <c r="CC4" s="186" t="s">
        <v>98</v>
      </c>
      <c r="CD4" s="186" t="s">
        <v>99</v>
      </c>
      <c r="CE4" s="186" t="s">
        <v>100</v>
      </c>
      <c r="CF4" s="186" t="s">
        <v>101</v>
      </c>
      <c r="CG4" s="186" t="s">
        <v>102</v>
      </c>
      <c r="CH4" s="186" t="s">
        <v>103</v>
      </c>
      <c r="CI4" s="186" t="s">
        <v>104</v>
      </c>
      <c r="CJ4" s="186" t="s">
        <v>105</v>
      </c>
      <c r="CK4" s="186" t="s">
        <v>106</v>
      </c>
      <c r="CL4" s="186" t="s">
        <v>107</v>
      </c>
      <c r="CN4" s="185"/>
      <c r="CO4" s="186" t="s">
        <v>47</v>
      </c>
      <c r="CP4" s="186" t="s">
        <v>48</v>
      </c>
      <c r="CQ4" s="186" t="s">
        <v>49</v>
      </c>
      <c r="CR4" s="186" t="s">
        <v>108</v>
      </c>
      <c r="CS4" s="186" t="s">
        <v>50</v>
      </c>
      <c r="CT4" s="186" t="s">
        <v>51</v>
      </c>
      <c r="CU4" s="187"/>
      <c r="CV4" s="188" t="s">
        <v>109</v>
      </c>
      <c r="CW4" s="188" t="s">
        <v>110</v>
      </c>
      <c r="CX4" s="188"/>
      <c r="CZ4" s="188" t="s">
        <v>109</v>
      </c>
      <c r="DA4" s="188" t="s">
        <v>110</v>
      </c>
      <c r="DC4" s="189"/>
      <c r="DE4" s="189"/>
      <c r="DF4" s="189"/>
    </row>
    <row r="5" spans="1:110" ht="12" customHeight="1" thickTop="1" thickBot="1" x14ac:dyDescent="0.3">
      <c r="A5" s="190" t="s">
        <v>111</v>
      </c>
      <c r="B5" s="191" t="s">
        <v>4</v>
      </c>
      <c r="C5" s="191" t="s">
        <v>112</v>
      </c>
      <c r="D5" s="192" t="s">
        <v>113</v>
      </c>
      <c r="E5" s="193" t="s">
        <v>2</v>
      </c>
      <c r="F5" s="194"/>
      <c r="G5" s="195" t="s">
        <v>82</v>
      </c>
      <c r="H5" s="196" t="s">
        <v>6</v>
      </c>
      <c r="I5" s="429">
        <v>1</v>
      </c>
      <c r="J5" s="429"/>
      <c r="K5" s="429"/>
      <c r="L5" s="429">
        <v>2</v>
      </c>
      <c r="M5" s="429"/>
      <c r="N5" s="429"/>
      <c r="O5" s="429">
        <v>3</v>
      </c>
      <c r="P5" s="429"/>
      <c r="Q5" s="429"/>
      <c r="R5" s="429">
        <v>4</v>
      </c>
      <c r="S5" s="429"/>
      <c r="T5" s="429"/>
      <c r="U5" s="429"/>
      <c r="V5" s="429"/>
      <c r="W5" s="429"/>
      <c r="X5" s="429"/>
      <c r="Y5" s="429"/>
      <c r="Z5" s="429"/>
      <c r="AA5" s="193" t="s">
        <v>109</v>
      </c>
      <c r="AB5" s="193" t="s">
        <v>114</v>
      </c>
      <c r="AC5" s="193" t="s">
        <v>110</v>
      </c>
      <c r="AD5" s="197"/>
      <c r="AI5" s="182" t="e">
        <f>IF(#REF!=0," ","3-6")</f>
        <v>#REF!</v>
      </c>
      <c r="AJ5" s="183" t="e">
        <f>IF(#REF!=0," ",CONCATENATE(G10,"-",#REF!))</f>
        <v>#REF!</v>
      </c>
      <c r="AK5" s="170"/>
      <c r="AL5" s="171"/>
      <c r="AM5" s="170"/>
      <c r="AN5" s="171"/>
      <c r="AO5" s="170"/>
      <c r="AP5" s="171"/>
      <c r="AQ5" s="170"/>
      <c r="AR5" s="171"/>
      <c r="AS5" s="170"/>
      <c r="AT5" s="184"/>
      <c r="AU5" s="175"/>
      <c r="AV5" s="176" t="str">
        <f t="shared" si="0"/>
        <v/>
      </c>
      <c r="AW5" s="176" t="str">
        <f t="shared" si="1"/>
        <v/>
      </c>
      <c r="AX5" s="177">
        <f t="shared" si="2"/>
        <v>0</v>
      </c>
      <c r="AY5" s="177">
        <f t="shared" si="3"/>
        <v>0</v>
      </c>
      <c r="AZ5" s="177">
        <f t="shared" si="4"/>
        <v>0</v>
      </c>
      <c r="BA5" s="177">
        <f t="shared" si="5"/>
        <v>0</v>
      </c>
      <c r="BB5" s="177">
        <f t="shared" si="6"/>
        <v>0</v>
      </c>
      <c r="BC5" s="178"/>
      <c r="BD5" s="177">
        <f t="shared" si="7"/>
        <v>0</v>
      </c>
      <c r="BE5" s="177">
        <f t="shared" si="8"/>
        <v>0</v>
      </c>
      <c r="BF5" s="177">
        <f t="shared" si="9"/>
        <v>0</v>
      </c>
      <c r="BG5" s="177">
        <f t="shared" si="10"/>
        <v>0</v>
      </c>
      <c r="BH5" s="177">
        <f t="shared" si="11"/>
        <v>0</v>
      </c>
      <c r="BI5" s="178"/>
      <c r="BJ5" s="177" t="str">
        <f t="shared" si="12"/>
        <v/>
      </c>
      <c r="BK5" s="177" t="str">
        <f t="shared" si="13"/>
        <v/>
      </c>
      <c r="BL5" s="177" t="str">
        <f t="shared" si="14"/>
        <v/>
      </c>
      <c r="BM5" s="177" t="str">
        <f t="shared" si="15"/>
        <v/>
      </c>
      <c r="BN5" s="177" t="str">
        <f t="shared" si="16"/>
        <v/>
      </c>
      <c r="BO5" s="178"/>
      <c r="BP5" s="177" t="str">
        <f t="shared" si="17"/>
        <v/>
      </c>
      <c r="BQ5" s="177" t="str">
        <f t="shared" si="18"/>
        <v/>
      </c>
      <c r="BR5" s="177" t="str">
        <f t="shared" si="19"/>
        <v/>
      </c>
      <c r="BS5" s="177" t="str">
        <f t="shared" si="20"/>
        <v/>
      </c>
      <c r="BT5" s="177" t="str">
        <f t="shared" si="21"/>
        <v/>
      </c>
      <c r="BU5" s="178"/>
      <c r="BV5" s="179" t="str">
        <f t="shared" si="22"/>
        <v/>
      </c>
      <c r="BW5" s="179" t="str">
        <f t="shared" si="23"/>
        <v/>
      </c>
      <c r="BX5" s="179" t="str">
        <f t="shared" si="24"/>
        <v/>
      </c>
      <c r="BY5" s="159" t="str">
        <f t="shared" si="25"/>
        <v/>
      </c>
      <c r="BZ5" s="425"/>
      <c r="CB5" s="185">
        <v>1</v>
      </c>
      <c r="CC5" s="198" t="e">
        <f>((AV15+AV9)/(AW15+AW9))/10</f>
        <v>#VALUE!</v>
      </c>
      <c r="CD5" s="198" t="e">
        <f>((AV15+AW6)/(AW15+AV6))/10</f>
        <v>#VALUE!</v>
      </c>
      <c r="CE5" s="198" t="e">
        <f>((AV15+AV4)/(AW15+AW4))/10</f>
        <v>#VALUE!</v>
      </c>
      <c r="CF5" s="198" t="e">
        <f>((AV15+AW13)/(AW15+AV13))/10</f>
        <v>#VALUE!</v>
      </c>
      <c r="CG5" s="198" t="e">
        <f>((AV9+AW6)/(AW9+AV6))/10</f>
        <v>#VALUE!</v>
      </c>
      <c r="CH5" s="198" t="e">
        <f>((AV9+AV4)/(AW9+AW4))/10</f>
        <v>#VALUE!</v>
      </c>
      <c r="CI5" s="198" t="e">
        <f>((AV9+AW13)/(AV13+AW9))/10</f>
        <v>#VALUE!</v>
      </c>
      <c r="CJ5" s="198" t="e">
        <f>((AW6+AV4)/(AV6+AW4))/10</f>
        <v>#VALUE!</v>
      </c>
      <c r="CK5" s="198" t="e">
        <f>((AW6+AW13)/(AV6+AV13))/10</f>
        <v>#VALUE!</v>
      </c>
      <c r="CL5" s="198" t="e">
        <f>((AV4+AW13)/(AW4+AV13))/10</f>
        <v>#VALUE!</v>
      </c>
      <c r="CN5" s="185">
        <v>1</v>
      </c>
      <c r="CO5" s="199"/>
      <c r="CP5" s="200">
        <f>IF(AV15&gt;AW15,CV5+0.1,CV5-0.1)</f>
        <v>3.9</v>
      </c>
      <c r="CQ5" s="200">
        <f>IF(AV9&gt;AW9,CV5+0.1,CV5-0.1)</f>
        <v>3.9</v>
      </c>
      <c r="CR5" s="200">
        <f>IF(AW6&gt;AV6,CV5+0.1,CV5-0.1)</f>
        <v>3.9</v>
      </c>
      <c r="CS5" s="200">
        <f>IF(AV4&gt;AW4,CV5+0.1,CV5-0.1)</f>
        <v>3.9</v>
      </c>
      <c r="CT5" s="200">
        <f>IF(AW13&gt;AV13,CV5+0.1,CV5-0.1)</f>
        <v>3.9</v>
      </c>
      <c r="CU5" s="201"/>
      <c r="CV5" s="446">
        <f>AA6</f>
        <v>4</v>
      </c>
      <c r="CW5" s="446" t="e">
        <f>IF(AND(CV5=CV7,CV5=CV9),CC5,(IF(AND(CV5=CV7,CV5=CV11),CD5,(IF(AND(CV5=CV7,CV5=CV13),CE5,(IF(AND(CV5=CV7,CV5=CV15),CF5,(IF(AND(CV5=CV9,CV5=CV11),CG5,(IF(AND(CV5=CV9,CV5=CV13),CH5,(IF(AND(CV5=CV9,CV5=CV15),CI5,(IF(AND(CV5=CV11,CV5=CV13),CJ5,(IF(AND(CV5=CV11,CV5=CV15),CK5,(IF(AND(CV5=CV13,CV5=CV15),CL5,999)))))))))))))))))))</f>
        <v>#REF!</v>
      </c>
      <c r="CX5" s="446" t="e">
        <f>IF(DC5=1,CV5+CW5,CW5)</f>
        <v>#REF!</v>
      </c>
      <c r="CZ5" s="446">
        <f>CV5</f>
        <v>4</v>
      </c>
      <c r="DA5" s="448" t="e">
        <f>IF(CZ5=CZ7,CP5,(IF(CZ5=CZ9,CQ5,(IF(CZ5=CZ11,CR5,(IF(CZ5=CZ13,CS5,(IF(CZ5=CZ15,CT5,999)))))))))</f>
        <v>#REF!</v>
      </c>
      <c r="DC5" s="446" t="e">
        <f>IF(CW5&lt;&gt;999,1,0)</f>
        <v>#REF!</v>
      </c>
      <c r="DE5" s="448" t="e">
        <f>IF(DC5=1,CX5,DA5)</f>
        <v>#REF!</v>
      </c>
      <c r="DF5" s="446" t="e">
        <f>IF(DE5&lt;&gt;999,DE5,CZ5)</f>
        <v>#REF!</v>
      </c>
    </row>
    <row r="6" spans="1:110" ht="12" customHeight="1" thickTop="1" x14ac:dyDescent="0.25">
      <c r="A6" s="450" t="str">
        <f>AI3</f>
        <v>2-4</v>
      </c>
      <c r="B6" s="452">
        <v>43550</v>
      </c>
      <c r="C6" s="454">
        <v>0.66666666666666663</v>
      </c>
      <c r="D6" s="456">
        <v>3</v>
      </c>
      <c r="E6" s="458">
        <v>1</v>
      </c>
      <c r="F6" s="460">
        <v>25</v>
      </c>
      <c r="G6" s="202" t="s">
        <v>29</v>
      </c>
      <c r="H6" s="462"/>
      <c r="I6" s="464"/>
      <c r="J6" s="464"/>
      <c r="K6" s="465"/>
      <c r="L6" s="203"/>
      <c r="M6" s="204">
        <v>2</v>
      </c>
      <c r="N6" s="205"/>
      <c r="O6" s="203"/>
      <c r="P6" s="204">
        <v>2</v>
      </c>
      <c r="Q6" s="205"/>
      <c r="R6" s="203"/>
      <c r="S6" s="204" t="str">
        <f>IF(AK6=0," ",IF(AW6&gt;AV6,2,$AK$1))</f>
        <v xml:space="preserve"> </v>
      </c>
      <c r="T6" s="205"/>
      <c r="U6" s="468"/>
      <c r="V6" s="469"/>
      <c r="W6" s="469"/>
      <c r="X6" s="469"/>
      <c r="Y6" s="469"/>
      <c r="Z6" s="470"/>
      <c r="AA6" s="477">
        <v>4</v>
      </c>
      <c r="AB6" s="478"/>
      <c r="AC6" s="477">
        <v>1</v>
      </c>
      <c r="AD6" s="206"/>
      <c r="AE6" s="445">
        <f>IF(F6="","",VLOOKUP(F6,'[1]Список участников'!A:L,8,FALSE))</f>
        <v>23</v>
      </c>
      <c r="AG6" s="430">
        <f>IF(F6&gt;0,1,0)</f>
        <v>1</v>
      </c>
      <c r="AH6" s="430" t="e">
        <f>SUM(AG6:AG17)</f>
        <v>#REF!</v>
      </c>
      <c r="AI6" s="182" t="str">
        <f>IF(F12=0," ","4-1")</f>
        <v>4-1</v>
      </c>
      <c r="AJ6" s="183" t="str">
        <f>IF(F12=0," ",CONCATENATE(G12,"-",G6))</f>
        <v>Свободн.-КАРАГАНДИНСКАЯ обл.</v>
      </c>
      <c r="AK6" s="170"/>
      <c r="AL6" s="171"/>
      <c r="AM6" s="170"/>
      <c r="AN6" s="171"/>
      <c r="AO6" s="170"/>
      <c r="AP6" s="171"/>
      <c r="AQ6" s="170"/>
      <c r="AR6" s="171"/>
      <c r="AS6" s="170"/>
      <c r="AT6" s="184"/>
      <c r="AU6" s="175"/>
      <c r="AV6" s="176" t="str">
        <f t="shared" si="0"/>
        <v/>
      </c>
      <c r="AW6" s="176" t="str">
        <f t="shared" si="1"/>
        <v/>
      </c>
      <c r="AX6" s="177">
        <f t="shared" si="2"/>
        <v>0</v>
      </c>
      <c r="AY6" s="177">
        <f t="shared" si="3"/>
        <v>0</v>
      </c>
      <c r="AZ6" s="177">
        <f t="shared" si="4"/>
        <v>0</v>
      </c>
      <c r="BA6" s="177">
        <f t="shared" si="5"/>
        <v>0</v>
      </c>
      <c r="BB6" s="177">
        <f t="shared" si="6"/>
        <v>0</v>
      </c>
      <c r="BC6" s="178"/>
      <c r="BD6" s="177">
        <f t="shared" si="7"/>
        <v>0</v>
      </c>
      <c r="BE6" s="177">
        <f t="shared" si="8"/>
        <v>0</v>
      </c>
      <c r="BF6" s="177">
        <f t="shared" si="9"/>
        <v>0</v>
      </c>
      <c r="BG6" s="177">
        <f t="shared" si="10"/>
        <v>0</v>
      </c>
      <c r="BH6" s="177">
        <f t="shared" si="11"/>
        <v>0</v>
      </c>
      <c r="BI6" s="178"/>
      <c r="BJ6" s="177" t="str">
        <f t="shared" si="12"/>
        <v/>
      </c>
      <c r="BK6" s="177" t="str">
        <f t="shared" si="13"/>
        <v/>
      </c>
      <c r="BL6" s="177" t="str">
        <f t="shared" si="14"/>
        <v/>
      </c>
      <c r="BM6" s="177" t="str">
        <f t="shared" si="15"/>
        <v/>
      </c>
      <c r="BN6" s="177" t="str">
        <f t="shared" si="16"/>
        <v/>
      </c>
      <c r="BO6" s="178"/>
      <c r="BP6" s="177" t="str">
        <f t="shared" si="17"/>
        <v/>
      </c>
      <c r="BQ6" s="177" t="str">
        <f t="shared" si="18"/>
        <v/>
      </c>
      <c r="BR6" s="177" t="str">
        <f t="shared" si="19"/>
        <v/>
      </c>
      <c r="BS6" s="177" t="str">
        <f t="shared" si="20"/>
        <v/>
      </c>
      <c r="BT6" s="177" t="str">
        <f t="shared" si="21"/>
        <v/>
      </c>
      <c r="BU6" s="178"/>
      <c r="BV6" s="179" t="str">
        <f t="shared" si="22"/>
        <v/>
      </c>
      <c r="BW6" s="179" t="str">
        <f t="shared" si="23"/>
        <v/>
      </c>
      <c r="BX6" s="179" t="str">
        <f t="shared" si="24"/>
        <v/>
      </c>
      <c r="BY6" s="159" t="str">
        <f t="shared" si="25"/>
        <v/>
      </c>
      <c r="BZ6" s="425"/>
      <c r="CB6" s="185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N6" s="185">
        <v>2</v>
      </c>
      <c r="CO6" s="200">
        <f>IF(AW15&gt;AV15,CV7+0.1,CV7-0.1)</f>
        <v>2.9</v>
      </c>
      <c r="CP6" s="199"/>
      <c r="CQ6" s="200">
        <f>IF(AW12&gt;AV12,CV7+0.1,CV7-0.1)</f>
        <v>2.9</v>
      </c>
      <c r="CR6" s="200">
        <f>IF(AV3&gt;AW3,CV7+0.1,CV7-0.1)</f>
        <v>2.9</v>
      </c>
      <c r="CS6" s="200">
        <f>IF(AV10&gt;AW10,CV7+0.1,CV7-0.1)</f>
        <v>2.9</v>
      </c>
      <c r="CT6" s="200">
        <f>IF(AW7&gt;AV7,CV7,CV7-0.1)</f>
        <v>2.9</v>
      </c>
      <c r="CU6" s="201"/>
      <c r="CV6" s="447"/>
      <c r="CW6" s="447"/>
      <c r="CX6" s="447"/>
      <c r="CZ6" s="447"/>
      <c r="DA6" s="449"/>
      <c r="DC6" s="447"/>
      <c r="DE6" s="449"/>
      <c r="DF6" s="447"/>
    </row>
    <row r="7" spans="1:110" ht="12" customHeight="1" x14ac:dyDescent="0.25">
      <c r="A7" s="451"/>
      <c r="B7" s="453"/>
      <c r="C7" s="455"/>
      <c r="D7" s="457"/>
      <c r="E7" s="459"/>
      <c r="F7" s="461"/>
      <c r="G7" s="207"/>
      <c r="H7" s="463"/>
      <c r="I7" s="466"/>
      <c r="J7" s="466"/>
      <c r="K7" s="467"/>
      <c r="L7" s="431" t="s">
        <v>115</v>
      </c>
      <c r="M7" s="432"/>
      <c r="N7" s="433"/>
      <c r="O7" s="431" t="s">
        <v>115</v>
      </c>
      <c r="P7" s="432"/>
      <c r="Q7" s="433"/>
      <c r="R7" s="431" t="str">
        <f>IF(AW6&gt;AV6,BX6,BY6)</f>
        <v/>
      </c>
      <c r="S7" s="432"/>
      <c r="T7" s="433"/>
      <c r="U7" s="471"/>
      <c r="V7" s="472"/>
      <c r="W7" s="472"/>
      <c r="X7" s="472"/>
      <c r="Y7" s="472"/>
      <c r="Z7" s="473"/>
      <c r="AA7" s="444"/>
      <c r="AB7" s="442"/>
      <c r="AC7" s="444"/>
      <c r="AD7" s="206"/>
      <c r="AE7" s="445"/>
      <c r="AG7" s="430"/>
      <c r="AH7" s="430"/>
      <c r="AI7" s="182" t="e">
        <f>IF(#REF!=0," ","6-2")</f>
        <v>#REF!</v>
      </c>
      <c r="AJ7" s="183" t="e">
        <f>IF(#REF!=0," ",CONCATENATE(#REF!,"-",G8))</f>
        <v>#REF!</v>
      </c>
      <c r="AK7" s="170"/>
      <c r="AL7" s="171"/>
      <c r="AM7" s="170"/>
      <c r="AN7" s="171"/>
      <c r="AO7" s="170"/>
      <c r="AP7" s="171"/>
      <c r="AQ7" s="170"/>
      <c r="AR7" s="171"/>
      <c r="AS7" s="170"/>
      <c r="AT7" s="184"/>
      <c r="AU7" s="175"/>
      <c r="AV7" s="176" t="str">
        <f t="shared" si="0"/>
        <v/>
      </c>
      <c r="AW7" s="176" t="str">
        <f t="shared" si="1"/>
        <v/>
      </c>
      <c r="AX7" s="177">
        <f t="shared" si="2"/>
        <v>0</v>
      </c>
      <c r="AY7" s="177">
        <f t="shared" si="3"/>
        <v>0</v>
      </c>
      <c r="AZ7" s="177">
        <f t="shared" si="4"/>
        <v>0</v>
      </c>
      <c r="BA7" s="177">
        <f t="shared" si="5"/>
        <v>0</v>
      </c>
      <c r="BB7" s="177">
        <f t="shared" si="6"/>
        <v>0</v>
      </c>
      <c r="BC7" s="178"/>
      <c r="BD7" s="177">
        <f t="shared" si="7"/>
        <v>0</v>
      </c>
      <c r="BE7" s="177">
        <f t="shared" si="8"/>
        <v>0</v>
      </c>
      <c r="BF7" s="177">
        <f t="shared" si="9"/>
        <v>0</v>
      </c>
      <c r="BG7" s="177">
        <f t="shared" si="10"/>
        <v>0</v>
      </c>
      <c r="BH7" s="177">
        <f t="shared" si="11"/>
        <v>0</v>
      </c>
      <c r="BI7" s="178"/>
      <c r="BJ7" s="177" t="str">
        <f t="shared" si="12"/>
        <v/>
      </c>
      <c r="BK7" s="177" t="str">
        <f t="shared" si="13"/>
        <v/>
      </c>
      <c r="BL7" s="177" t="str">
        <f t="shared" si="14"/>
        <v/>
      </c>
      <c r="BM7" s="177" t="str">
        <f t="shared" si="15"/>
        <v/>
      </c>
      <c r="BN7" s="177" t="str">
        <f t="shared" si="16"/>
        <v/>
      </c>
      <c r="BO7" s="178"/>
      <c r="BP7" s="177" t="str">
        <f t="shared" si="17"/>
        <v/>
      </c>
      <c r="BQ7" s="177" t="str">
        <f t="shared" si="18"/>
        <v/>
      </c>
      <c r="BR7" s="177" t="str">
        <f t="shared" si="19"/>
        <v/>
      </c>
      <c r="BS7" s="177" t="str">
        <f t="shared" si="20"/>
        <v/>
      </c>
      <c r="BT7" s="177" t="str">
        <f t="shared" si="21"/>
        <v/>
      </c>
      <c r="BU7" s="178"/>
      <c r="BV7" s="179" t="str">
        <f t="shared" si="22"/>
        <v/>
      </c>
      <c r="BW7" s="179" t="str">
        <f t="shared" si="23"/>
        <v/>
      </c>
      <c r="BX7" s="179" t="str">
        <f t="shared" si="24"/>
        <v/>
      </c>
      <c r="BY7" s="159" t="str">
        <f t="shared" si="25"/>
        <v/>
      </c>
      <c r="BZ7" s="425"/>
      <c r="CB7" s="185">
        <v>2</v>
      </c>
      <c r="CC7" s="186" t="s">
        <v>116</v>
      </c>
      <c r="CD7" s="186" t="s">
        <v>117</v>
      </c>
      <c r="CE7" s="186" t="s">
        <v>118</v>
      </c>
      <c r="CF7" s="186" t="s">
        <v>119</v>
      </c>
      <c r="CG7" s="186" t="s">
        <v>102</v>
      </c>
      <c r="CH7" s="186" t="s">
        <v>103</v>
      </c>
      <c r="CI7" s="186" t="s">
        <v>104</v>
      </c>
      <c r="CJ7" s="186" t="s">
        <v>105</v>
      </c>
      <c r="CK7" s="186" t="s">
        <v>106</v>
      </c>
      <c r="CL7" s="186" t="s">
        <v>107</v>
      </c>
      <c r="CN7" s="185">
        <v>3</v>
      </c>
      <c r="CO7" s="200">
        <f>IF(AW9&gt;AV9,CV9+0.1,CV9-0.1)</f>
        <v>1.9</v>
      </c>
      <c r="CP7" s="200">
        <f>IF(AV12&gt;AW12,CV9+0.1,CV9-0.1)</f>
        <v>1.9</v>
      </c>
      <c r="CQ7" s="208"/>
      <c r="CR7" s="200">
        <f>IF(AV16&gt;AW16,CV9+0.1,CV9-0.1)</f>
        <v>1.9</v>
      </c>
      <c r="CS7" s="200">
        <f>IF(AW8&gt;AV8,CV9+0.1,CV9-0.1)</f>
        <v>1.9</v>
      </c>
      <c r="CT7" s="200">
        <f>IF(AV5&gt;AW5,CV9+0.1,CV9-0.1)</f>
        <v>1.9</v>
      </c>
      <c r="CU7" s="187"/>
      <c r="CV7" s="446">
        <f>AA8</f>
        <v>3</v>
      </c>
      <c r="CW7" s="446" t="e">
        <f>IF(AND(CV7=CV5,CV7=CV9),CC8,(IF(AND(CV7=CV5,CV7=CV11),CD8,(IF(AND(CV7=CV5,CV7=CV13),CE8,(IF(AND(CV7=CV5,CV7=CV15),CF8,(IF(AND(CV7=CV9,CV7=CV11),CG8,(IF(AND(CV7=CV9,CV7=CV13),CH8,(IF(AND(CV7=CV9,CV7=CV15),CI8,(IF(AND(CV7=CV11,CV7=CV13),CJ8,(IF(AND(CV7=CV11,CV7=CV15),CK8,(IF(AND(CV7=CV13,CV7=CV15),CL8,999)))))))))))))))))))</f>
        <v>#REF!</v>
      </c>
      <c r="CX7" s="446" t="e">
        <f>IF(DC7=1,CV7+CW7,CW7)</f>
        <v>#REF!</v>
      </c>
      <c r="CZ7" s="446">
        <f>CV7</f>
        <v>3</v>
      </c>
      <c r="DA7" s="448" t="e">
        <f>IF(CZ7=CZ5,CO6,(IF(CZ7=CZ9,CQ6,(IF(CZ7=CZ11,CR6,(IF(CZ7=CZ13,CS6,(IF(CZ7=CZ15,CT6,999)))))))))</f>
        <v>#REF!</v>
      </c>
      <c r="DC7" s="446" t="e">
        <f>IF(CW7&lt;&gt;999,1,0)</f>
        <v>#REF!</v>
      </c>
      <c r="DE7" s="448" t="e">
        <f>IF(DC7=1,CX7,DA7)</f>
        <v>#REF!</v>
      </c>
      <c r="DF7" s="446" t="e">
        <f>IF(DE7&lt;&gt;999,DE7,CZ7)</f>
        <v>#REF!</v>
      </c>
    </row>
    <row r="8" spans="1:110" ht="12" customHeight="1" x14ac:dyDescent="0.25">
      <c r="A8" s="479" t="str">
        <f>AI9</f>
        <v>1-3</v>
      </c>
      <c r="B8" s="480">
        <v>43550</v>
      </c>
      <c r="C8" s="489">
        <v>0.66666666666666663</v>
      </c>
      <c r="D8" s="482">
        <v>4</v>
      </c>
      <c r="E8" s="483">
        <v>2</v>
      </c>
      <c r="F8" s="484">
        <v>40</v>
      </c>
      <c r="G8" s="202" t="s">
        <v>120</v>
      </c>
      <c r="H8" s="463"/>
      <c r="I8" s="209"/>
      <c r="J8" s="210">
        <v>1</v>
      </c>
      <c r="K8" s="211"/>
      <c r="L8" s="485"/>
      <c r="M8" s="486"/>
      <c r="N8" s="487"/>
      <c r="O8" s="212"/>
      <c r="P8" s="210">
        <v>2</v>
      </c>
      <c r="Q8" s="211"/>
      <c r="R8" s="212"/>
      <c r="S8" s="210" t="str">
        <f>IF(AK3=0," ",IF(AV3&gt;AW3,2,$AK$1))</f>
        <v xml:space="preserve"> </v>
      </c>
      <c r="T8" s="211"/>
      <c r="U8" s="471"/>
      <c r="V8" s="472"/>
      <c r="W8" s="472"/>
      <c r="X8" s="472"/>
      <c r="Y8" s="472"/>
      <c r="Z8" s="473"/>
      <c r="AA8" s="443">
        <v>3</v>
      </c>
      <c r="AB8" s="441"/>
      <c r="AC8" s="443">
        <v>2</v>
      </c>
      <c r="AD8" s="206"/>
      <c r="AE8" s="445">
        <f>IF(F8="","",VLOOKUP(F8,'[1]Список участников'!A:L,8,FALSE))</f>
        <v>0</v>
      </c>
      <c r="AG8" s="430">
        <f>IF(F8&gt;0,1,0)</f>
        <v>1</v>
      </c>
      <c r="AH8" s="430"/>
      <c r="AI8" s="182" t="str">
        <f>IF(F14=0," ","5-3")</f>
        <v xml:space="preserve"> </v>
      </c>
      <c r="AJ8" s="183" t="str">
        <f>IF(F14=0," ",CONCATENATE(G14,"-",G10))</f>
        <v xml:space="preserve"> </v>
      </c>
      <c r="AK8" s="170"/>
      <c r="AL8" s="171"/>
      <c r="AM8" s="170"/>
      <c r="AN8" s="171"/>
      <c r="AO8" s="170"/>
      <c r="AP8" s="171"/>
      <c r="AQ8" s="170"/>
      <c r="AR8" s="171"/>
      <c r="AS8" s="170"/>
      <c r="AT8" s="184"/>
      <c r="AU8" s="175"/>
      <c r="AV8" s="176" t="str">
        <f t="shared" si="0"/>
        <v/>
      </c>
      <c r="AW8" s="176" t="str">
        <f t="shared" si="1"/>
        <v/>
      </c>
      <c r="AX8" s="177">
        <f t="shared" si="2"/>
        <v>0</v>
      </c>
      <c r="AY8" s="177">
        <f t="shared" si="3"/>
        <v>0</v>
      </c>
      <c r="AZ8" s="177">
        <f t="shared" si="4"/>
        <v>0</v>
      </c>
      <c r="BA8" s="177">
        <f t="shared" si="5"/>
        <v>0</v>
      </c>
      <c r="BB8" s="177">
        <f t="shared" si="6"/>
        <v>0</v>
      </c>
      <c r="BC8" s="178"/>
      <c r="BD8" s="177">
        <f t="shared" si="7"/>
        <v>0</v>
      </c>
      <c r="BE8" s="177">
        <f t="shared" si="8"/>
        <v>0</v>
      </c>
      <c r="BF8" s="177">
        <f t="shared" si="9"/>
        <v>0</v>
      </c>
      <c r="BG8" s="177">
        <f t="shared" si="10"/>
        <v>0</v>
      </c>
      <c r="BH8" s="177">
        <f t="shared" si="11"/>
        <v>0</v>
      </c>
      <c r="BI8" s="178"/>
      <c r="BJ8" s="177" t="str">
        <f t="shared" si="12"/>
        <v/>
      </c>
      <c r="BK8" s="177" t="str">
        <f t="shared" si="13"/>
        <v/>
      </c>
      <c r="BL8" s="177" t="str">
        <f t="shared" si="14"/>
        <v/>
      </c>
      <c r="BM8" s="177" t="str">
        <f t="shared" si="15"/>
        <v/>
      </c>
      <c r="BN8" s="177" t="str">
        <f t="shared" si="16"/>
        <v/>
      </c>
      <c r="BO8" s="178"/>
      <c r="BP8" s="177" t="str">
        <f t="shared" si="17"/>
        <v/>
      </c>
      <c r="BQ8" s="177" t="str">
        <f t="shared" si="18"/>
        <v/>
      </c>
      <c r="BR8" s="177" t="str">
        <f t="shared" si="19"/>
        <v/>
      </c>
      <c r="BS8" s="177" t="str">
        <f t="shared" si="20"/>
        <v/>
      </c>
      <c r="BT8" s="177" t="str">
        <f t="shared" si="21"/>
        <v/>
      </c>
      <c r="BU8" s="178"/>
      <c r="BV8" s="179" t="str">
        <f t="shared" si="22"/>
        <v/>
      </c>
      <c r="BW8" s="179" t="str">
        <f t="shared" si="23"/>
        <v/>
      </c>
      <c r="BX8" s="179" t="str">
        <f t="shared" si="24"/>
        <v/>
      </c>
      <c r="BY8" s="159" t="str">
        <f t="shared" si="25"/>
        <v/>
      </c>
      <c r="BZ8" s="425"/>
      <c r="CB8" s="185"/>
      <c r="CC8" s="198" t="e">
        <f>((AW15+AW12)/(AV15+AV12))/10</f>
        <v>#VALUE!</v>
      </c>
      <c r="CD8" s="198" t="e">
        <f>((AW15+AV3)/(AV15+AW3))/10</f>
        <v>#VALUE!</v>
      </c>
      <c r="CE8" s="198" t="e">
        <f>((AW15+AV10)/(AV15+AW10))/10</f>
        <v>#VALUE!</v>
      </c>
      <c r="CF8" s="198" t="e">
        <f>((AW15+AW7)/(AV15+AV7))/10</f>
        <v>#VALUE!</v>
      </c>
      <c r="CG8" s="198" t="e">
        <f>((AW12+AV3)/(AV12+AW3))/10</f>
        <v>#VALUE!</v>
      </c>
      <c r="CH8" s="198" t="e">
        <f>((AW12+AV10)/(AV12+AW10))/10</f>
        <v>#VALUE!</v>
      </c>
      <c r="CI8" s="198" t="e">
        <f>((AW12+AW7)/(AV12+AV7))/10</f>
        <v>#VALUE!</v>
      </c>
      <c r="CJ8" s="198" t="e">
        <f>((AV3+AV10)/(AW3+AW10))/10</f>
        <v>#VALUE!</v>
      </c>
      <c r="CK8" s="198" t="e">
        <f>((AV3+AW7)/(AW3+AV7))/10</f>
        <v>#VALUE!</v>
      </c>
      <c r="CL8" s="198" t="e">
        <f>((AV10+AW10)/(AW7+AV7))/10</f>
        <v>#VALUE!</v>
      </c>
      <c r="CN8" s="185">
        <v>4</v>
      </c>
      <c r="CO8" s="200">
        <f>IF(AV6&gt;AW6,CV11+0.1,CV11-0.1)</f>
        <v>-0.1</v>
      </c>
      <c r="CP8" s="200">
        <f>IF(AW3&gt;AV3,CV11+0.1,CV11-0.1)</f>
        <v>-0.1</v>
      </c>
      <c r="CQ8" s="200">
        <f>IF(AW16&gt;AV16,CV11+0.1,CV11-0.1)</f>
        <v>-0.1</v>
      </c>
      <c r="CR8" s="199"/>
      <c r="CS8" s="200">
        <f>IF(AW14&gt;AV14,CV11+0.1,CV11-0.1)</f>
        <v>-0.1</v>
      </c>
      <c r="CT8" s="200">
        <f>IF(AV11&gt;AW11,CV11+0.1,CV11-0.1)</f>
        <v>-0.1</v>
      </c>
      <c r="CU8" s="201"/>
      <c r="CV8" s="447"/>
      <c r="CW8" s="447"/>
      <c r="CX8" s="447"/>
      <c r="CZ8" s="447"/>
      <c r="DA8" s="449"/>
      <c r="DC8" s="447"/>
      <c r="DE8" s="449"/>
      <c r="DF8" s="447"/>
    </row>
    <row r="9" spans="1:110" ht="12" customHeight="1" x14ac:dyDescent="0.25">
      <c r="A9" s="451"/>
      <c r="B9" s="481"/>
      <c r="C9" s="455"/>
      <c r="D9" s="457"/>
      <c r="E9" s="459"/>
      <c r="F9" s="461"/>
      <c r="G9" s="207"/>
      <c r="H9" s="463"/>
      <c r="I9" s="437" t="s">
        <v>121</v>
      </c>
      <c r="J9" s="435"/>
      <c r="K9" s="436"/>
      <c r="L9" s="488"/>
      <c r="M9" s="466"/>
      <c r="N9" s="467"/>
      <c r="O9" s="431" t="s">
        <v>122</v>
      </c>
      <c r="P9" s="432"/>
      <c r="Q9" s="433"/>
      <c r="R9" s="434" t="str">
        <f>IF(AV3&gt;AW3,BX3,BY3)</f>
        <v/>
      </c>
      <c r="S9" s="435"/>
      <c r="T9" s="436"/>
      <c r="U9" s="471"/>
      <c r="V9" s="472"/>
      <c r="W9" s="472"/>
      <c r="X9" s="472"/>
      <c r="Y9" s="472"/>
      <c r="Z9" s="473"/>
      <c r="AA9" s="444"/>
      <c r="AB9" s="442"/>
      <c r="AC9" s="444"/>
      <c r="AD9" s="206"/>
      <c r="AE9" s="445"/>
      <c r="AG9" s="430"/>
      <c r="AH9" s="430"/>
      <c r="AI9" s="182" t="s">
        <v>116</v>
      </c>
      <c r="AJ9" s="183" t="str">
        <f>IF(F10=0," ",CONCATENATE(G6,"-",G10))</f>
        <v>КАРАГАНДИНСКАЯ обл.-ТУРКЕСТАНСКАЯ обл.</v>
      </c>
      <c r="AK9" s="170"/>
      <c r="AL9" s="171"/>
      <c r="AM9" s="170"/>
      <c r="AN9" s="171"/>
      <c r="AO9" s="170"/>
      <c r="AP9" s="171"/>
      <c r="AQ9" s="170"/>
      <c r="AR9" s="171"/>
      <c r="AS9" s="170"/>
      <c r="AT9" s="184"/>
      <c r="AU9" s="175"/>
      <c r="AV9" s="176" t="str">
        <f t="shared" si="0"/>
        <v/>
      </c>
      <c r="AW9" s="176" t="str">
        <f t="shared" si="1"/>
        <v/>
      </c>
      <c r="AX9" s="177">
        <f t="shared" si="2"/>
        <v>0</v>
      </c>
      <c r="AY9" s="177">
        <f t="shared" si="3"/>
        <v>0</v>
      </c>
      <c r="AZ9" s="177">
        <f t="shared" si="4"/>
        <v>0</v>
      </c>
      <c r="BA9" s="177">
        <f t="shared" si="5"/>
        <v>0</v>
      </c>
      <c r="BB9" s="177">
        <f t="shared" si="6"/>
        <v>0</v>
      </c>
      <c r="BC9" s="178"/>
      <c r="BD9" s="177">
        <f t="shared" si="7"/>
        <v>0</v>
      </c>
      <c r="BE9" s="177">
        <f t="shared" si="8"/>
        <v>0</v>
      </c>
      <c r="BF9" s="177">
        <f t="shared" si="9"/>
        <v>0</v>
      </c>
      <c r="BG9" s="177">
        <f t="shared" si="10"/>
        <v>0</v>
      </c>
      <c r="BH9" s="177">
        <f t="shared" si="11"/>
        <v>0</v>
      </c>
      <c r="BI9" s="178"/>
      <c r="BJ9" s="177" t="str">
        <f t="shared" si="12"/>
        <v/>
      </c>
      <c r="BK9" s="177" t="str">
        <f t="shared" si="13"/>
        <v/>
      </c>
      <c r="BL9" s="177" t="str">
        <f t="shared" si="14"/>
        <v/>
      </c>
      <c r="BM9" s="177" t="str">
        <f t="shared" si="15"/>
        <v/>
      </c>
      <c r="BN9" s="177" t="str">
        <f t="shared" si="16"/>
        <v/>
      </c>
      <c r="BO9" s="178"/>
      <c r="BP9" s="177" t="str">
        <f t="shared" si="17"/>
        <v/>
      </c>
      <c r="BQ9" s="177" t="str">
        <f t="shared" si="18"/>
        <v/>
      </c>
      <c r="BR9" s="177" t="str">
        <f t="shared" si="19"/>
        <v/>
      </c>
      <c r="BS9" s="177" t="str">
        <f t="shared" si="20"/>
        <v/>
      </c>
      <c r="BT9" s="177" t="str">
        <f t="shared" si="21"/>
        <v/>
      </c>
      <c r="BU9" s="178"/>
      <c r="BV9" s="179" t="str">
        <f t="shared" si="22"/>
        <v/>
      </c>
      <c r="BW9" s="179" t="str">
        <f t="shared" si="23"/>
        <v/>
      </c>
      <c r="BX9" s="179" t="str">
        <f t="shared" si="24"/>
        <v/>
      </c>
      <c r="BY9" s="159" t="str">
        <f t="shared" si="25"/>
        <v/>
      </c>
      <c r="BZ9" s="425"/>
      <c r="CB9" s="185">
        <v>3</v>
      </c>
      <c r="CC9" s="186" t="s">
        <v>123</v>
      </c>
      <c r="CD9" s="186" t="s">
        <v>117</v>
      </c>
      <c r="CE9" s="186" t="s">
        <v>118</v>
      </c>
      <c r="CF9" s="186" t="s">
        <v>119</v>
      </c>
      <c r="CG9" s="186" t="s">
        <v>99</v>
      </c>
      <c r="CH9" s="186" t="s">
        <v>100</v>
      </c>
      <c r="CI9" s="186" t="s">
        <v>101</v>
      </c>
      <c r="CJ9" s="186" t="s">
        <v>105</v>
      </c>
      <c r="CK9" s="186" t="s">
        <v>106</v>
      </c>
      <c r="CL9" s="186" t="s">
        <v>107</v>
      </c>
      <c r="CN9" s="185">
        <v>5</v>
      </c>
      <c r="CO9" s="200">
        <f>IF(AW4&gt;AV4,CV13+0.1,CV13-0.1)</f>
        <v>-0.1</v>
      </c>
      <c r="CP9" s="200">
        <f>IF(AW10&gt;AV10,CV13+0.1,CV13-0.1)</f>
        <v>-0.1</v>
      </c>
      <c r="CQ9" s="200">
        <f>IF(AV8&gt;AW8,CV13+0.1,CV13-0.1)</f>
        <v>-0.1</v>
      </c>
      <c r="CR9" s="200">
        <f>IF(AV14&gt;AW14,CV13+0.1,CV13-0.1)</f>
        <v>-0.1</v>
      </c>
      <c r="CS9" s="208"/>
      <c r="CT9" s="200">
        <f>IF(AV17&gt;AW17,CV13+0.1,CV13-0.1)</f>
        <v>-0.1</v>
      </c>
      <c r="CU9" s="187"/>
      <c r="CV9" s="446">
        <f>AA10</f>
        <v>2</v>
      </c>
      <c r="CW9" s="446" t="e">
        <f>IF(AND(CV9=CV5,CV9=CV7),CC10,(IF(AND(CV9=CV5,CV9=CV11),CD10,(IF(AND(CV9=CV5,CV9=CV13),CE10,(IF(AND(CV9=CV5,CV9=CV15),CF10,(IF(AND(CV9=CV7,CV9=CV11),CG10,(IF(AND(CV9=CV7,CV9=CV13),CH10,(IF(AND(CV9=CV7,CV9=CV15),CI10,(IF(AND(CV9=CV11,CV9=CV13),CJ10,(IF(AND(CV9=CV11,CV9=CV15),CK10,(IF(AND(CV9=CV13,CV9=CV15),CL10,999)))))))))))))))))))</f>
        <v>#REF!</v>
      </c>
      <c r="CX9" s="446" t="e">
        <f>IF(DC9=1,CV9+CW9,CW9)</f>
        <v>#REF!</v>
      </c>
      <c r="CZ9" s="446">
        <f>CV9</f>
        <v>2</v>
      </c>
      <c r="DA9" s="448" t="e">
        <f>IF(CZ9=CZ5,CO7,(IF(CZ9=CZ7,CP7,(IF(CZ9=CZ11,CR7,(IF(CZ9=CZ13,CS7,(IF(CZ9=CZ15,CT7,999)))))))))</f>
        <v>#REF!</v>
      </c>
      <c r="DC9" s="446" t="e">
        <f>IF(CW9&lt;&gt;999,1,0)</f>
        <v>#REF!</v>
      </c>
      <c r="DE9" s="448" t="e">
        <f>IF(DC9=1,CX9,DA9)</f>
        <v>#REF!</v>
      </c>
      <c r="DF9" s="446" t="e">
        <f>IF(DE9&lt;&gt;999,DE9,CZ9)</f>
        <v>#REF!</v>
      </c>
    </row>
    <row r="10" spans="1:110" ht="12" customHeight="1" x14ac:dyDescent="0.25">
      <c r="A10" s="479" t="str">
        <f>AI6</f>
        <v>4-1</v>
      </c>
      <c r="B10" s="480">
        <v>43550</v>
      </c>
      <c r="C10" s="489">
        <v>0.72222222222222221</v>
      </c>
      <c r="D10" s="482">
        <v>5</v>
      </c>
      <c r="E10" s="483">
        <v>3</v>
      </c>
      <c r="F10" s="484">
        <v>74</v>
      </c>
      <c r="G10" s="202" t="s">
        <v>35</v>
      </c>
      <c r="H10" s="463"/>
      <c r="I10" s="209"/>
      <c r="J10" s="210">
        <v>1</v>
      </c>
      <c r="K10" s="211"/>
      <c r="L10" s="212"/>
      <c r="M10" s="210">
        <v>1</v>
      </c>
      <c r="N10" s="211"/>
      <c r="O10" s="485"/>
      <c r="P10" s="486"/>
      <c r="Q10" s="487"/>
      <c r="R10" s="212"/>
      <c r="S10" s="210" t="str">
        <f>IF(AK16=0," ",IF(AV16&gt;AW16,2,$AK$1))</f>
        <v xml:space="preserve"> </v>
      </c>
      <c r="T10" s="211"/>
      <c r="U10" s="471"/>
      <c r="V10" s="472"/>
      <c r="W10" s="472"/>
      <c r="X10" s="472"/>
      <c r="Y10" s="472"/>
      <c r="Z10" s="473"/>
      <c r="AA10" s="443">
        <v>2</v>
      </c>
      <c r="AB10" s="441"/>
      <c r="AC10" s="443">
        <v>3</v>
      </c>
      <c r="AD10" s="206"/>
      <c r="AE10" s="445">
        <f>IF(F10="","",VLOOKUP(F10,'[1]Список участников'!A:L,8,FALSE))</f>
        <v>0</v>
      </c>
      <c r="AG10" s="430">
        <f>IF(F10&gt;0,1,0)</f>
        <v>1</v>
      </c>
      <c r="AH10" s="430"/>
      <c r="AI10" s="182" t="str">
        <f>IF(F14=0," ","2-5")</f>
        <v xml:space="preserve"> </v>
      </c>
      <c r="AJ10" s="183" t="str">
        <f>IF(F14=0," ",CONCATENATE(G8,"-",G14))</f>
        <v xml:space="preserve"> </v>
      </c>
      <c r="AK10" s="170"/>
      <c r="AL10" s="171"/>
      <c r="AM10" s="170"/>
      <c r="AN10" s="171"/>
      <c r="AO10" s="170"/>
      <c r="AP10" s="171"/>
      <c r="AQ10" s="170"/>
      <c r="AR10" s="171"/>
      <c r="AS10" s="170"/>
      <c r="AT10" s="184"/>
      <c r="AU10" s="175"/>
      <c r="AV10" s="176" t="str">
        <f t="shared" si="0"/>
        <v/>
      </c>
      <c r="AW10" s="176" t="str">
        <f t="shared" si="1"/>
        <v/>
      </c>
      <c r="AX10" s="177">
        <f t="shared" si="2"/>
        <v>0</v>
      </c>
      <c r="AY10" s="177">
        <f t="shared" si="3"/>
        <v>0</v>
      </c>
      <c r="AZ10" s="177">
        <f t="shared" si="4"/>
        <v>0</v>
      </c>
      <c r="BA10" s="177">
        <f t="shared" si="5"/>
        <v>0</v>
      </c>
      <c r="BB10" s="177">
        <f t="shared" si="6"/>
        <v>0</v>
      </c>
      <c r="BC10" s="178"/>
      <c r="BD10" s="177">
        <f t="shared" si="7"/>
        <v>0</v>
      </c>
      <c r="BE10" s="177">
        <f t="shared" si="8"/>
        <v>0</v>
      </c>
      <c r="BF10" s="177">
        <f t="shared" si="9"/>
        <v>0</v>
      </c>
      <c r="BG10" s="177">
        <f t="shared" si="10"/>
        <v>0</v>
      </c>
      <c r="BH10" s="177">
        <f t="shared" si="11"/>
        <v>0</v>
      </c>
      <c r="BI10" s="178"/>
      <c r="BJ10" s="177" t="str">
        <f t="shared" si="12"/>
        <v/>
      </c>
      <c r="BK10" s="177" t="str">
        <f t="shared" si="13"/>
        <v/>
      </c>
      <c r="BL10" s="177" t="str">
        <f t="shared" si="14"/>
        <v/>
      </c>
      <c r="BM10" s="177" t="str">
        <f t="shared" si="15"/>
        <v/>
      </c>
      <c r="BN10" s="177" t="str">
        <f t="shared" si="16"/>
        <v/>
      </c>
      <c r="BO10" s="178"/>
      <c r="BP10" s="177" t="str">
        <f t="shared" si="17"/>
        <v/>
      </c>
      <c r="BQ10" s="177" t="str">
        <f t="shared" si="18"/>
        <v/>
      </c>
      <c r="BR10" s="177" t="str">
        <f t="shared" si="19"/>
        <v/>
      </c>
      <c r="BS10" s="177" t="str">
        <f t="shared" si="20"/>
        <v/>
      </c>
      <c r="BT10" s="177" t="str">
        <f t="shared" si="21"/>
        <v/>
      </c>
      <c r="BU10" s="178"/>
      <c r="BV10" s="179" t="str">
        <f t="shared" si="22"/>
        <v/>
      </c>
      <c r="BW10" s="179" t="str">
        <f t="shared" si="23"/>
        <v/>
      </c>
      <c r="BX10" s="179" t="str">
        <f t="shared" si="24"/>
        <v/>
      </c>
      <c r="BY10" s="159" t="str">
        <f t="shared" si="25"/>
        <v/>
      </c>
      <c r="BZ10" s="425"/>
      <c r="CB10" s="185"/>
      <c r="CC10" s="198" t="e">
        <f>((AW9+AV12)/(AV9+AW12))/10</f>
        <v>#VALUE!</v>
      </c>
      <c r="CD10" s="198" t="e">
        <f>((AW9+AV16)/(AV9+AW16))/10</f>
        <v>#VALUE!</v>
      </c>
      <c r="CE10" s="198" t="e">
        <f>((AW9+AW8)/(AV9+AV8))/10</f>
        <v>#VALUE!</v>
      </c>
      <c r="CF10" s="198" t="e">
        <f>((AW9+AV5)/(AV9+AW5))/10</f>
        <v>#VALUE!</v>
      </c>
      <c r="CG10" s="198" t="e">
        <f>((AV12+AV16)/(AW12+AW16))/10</f>
        <v>#VALUE!</v>
      </c>
      <c r="CH10" s="198" t="e">
        <f>((AV12+AW8)/(AW12+AV8))/10</f>
        <v>#VALUE!</v>
      </c>
      <c r="CI10" s="198" t="e">
        <f>((AV12+AV5)/(AW12+AW5))/10</f>
        <v>#VALUE!</v>
      </c>
      <c r="CJ10" s="198" t="e">
        <f>((AV16+AW8)/(AW16+AV8))/10</f>
        <v>#VALUE!</v>
      </c>
      <c r="CK10" s="198" t="e">
        <f>((AV16+AV5)/(AW16+AW5))/10</f>
        <v>#VALUE!</v>
      </c>
      <c r="CL10" s="198" t="e">
        <f>((AW8+AV5)/(AV8+AW5))/10</f>
        <v>#VALUE!</v>
      </c>
      <c r="CN10" s="185">
        <v>6</v>
      </c>
      <c r="CO10" s="200" t="e">
        <f>IF(AV13&gt;AW13,CV15+0.1,CV15-0.1)</f>
        <v>#REF!</v>
      </c>
      <c r="CP10" s="200" t="e">
        <f>IF(AV7&gt;AW7,CV15+0.1,CV15-0.1)</f>
        <v>#REF!</v>
      </c>
      <c r="CQ10" s="200" t="e">
        <f>IF(AW5&gt;AV5,CV15+0.1,CV15-0.1)</f>
        <v>#REF!</v>
      </c>
      <c r="CR10" s="200" t="e">
        <f>IF(AW11&gt;AV11,CV15+0.1,CV15-0.1)</f>
        <v>#REF!</v>
      </c>
      <c r="CS10" s="200" t="e">
        <f>IF(AW17&gt;AV17,CV15+0.1,CV15-0.1)</f>
        <v>#REF!</v>
      </c>
      <c r="CT10" s="199"/>
      <c r="CU10" s="201"/>
      <c r="CV10" s="447"/>
      <c r="CW10" s="447"/>
      <c r="CX10" s="447"/>
      <c r="CZ10" s="447"/>
      <c r="DA10" s="449"/>
      <c r="DC10" s="447"/>
      <c r="DE10" s="449"/>
      <c r="DF10" s="447"/>
    </row>
    <row r="11" spans="1:110" ht="12" customHeight="1" x14ac:dyDescent="0.25">
      <c r="A11" s="451"/>
      <c r="B11" s="481"/>
      <c r="C11" s="455"/>
      <c r="D11" s="457"/>
      <c r="E11" s="459"/>
      <c r="F11" s="461"/>
      <c r="G11" s="207"/>
      <c r="H11" s="463"/>
      <c r="I11" s="437" t="s">
        <v>121</v>
      </c>
      <c r="J11" s="435"/>
      <c r="K11" s="436"/>
      <c r="L11" s="431" t="s">
        <v>124</v>
      </c>
      <c r="M11" s="432"/>
      <c r="N11" s="433"/>
      <c r="O11" s="488"/>
      <c r="P11" s="466"/>
      <c r="Q11" s="467"/>
      <c r="R11" s="434" t="str">
        <f>IF(AV16&gt;AW16,BX16,BY16)</f>
        <v/>
      </c>
      <c r="S11" s="435"/>
      <c r="T11" s="436"/>
      <c r="U11" s="471"/>
      <c r="V11" s="472"/>
      <c r="W11" s="472"/>
      <c r="X11" s="472"/>
      <c r="Y11" s="472"/>
      <c r="Z11" s="473"/>
      <c r="AA11" s="444"/>
      <c r="AB11" s="442"/>
      <c r="AC11" s="444"/>
      <c r="AD11" s="206"/>
      <c r="AE11" s="445"/>
      <c r="AG11" s="430"/>
      <c r="AH11" s="430"/>
      <c r="AI11" s="182" t="e">
        <f>IF(#REF!=0," ","4-6")</f>
        <v>#REF!</v>
      </c>
      <c r="AJ11" s="183" t="e">
        <f>IF(#REF!=0," ",CONCATENATE(G12,"-",#REF!))</f>
        <v>#REF!</v>
      </c>
      <c r="AK11" s="170"/>
      <c r="AL11" s="171"/>
      <c r="AM11" s="170"/>
      <c r="AN11" s="171"/>
      <c r="AO11" s="170"/>
      <c r="AP11" s="171"/>
      <c r="AQ11" s="170"/>
      <c r="AR11" s="171"/>
      <c r="AS11" s="170"/>
      <c r="AT11" s="184"/>
      <c r="AU11" s="175"/>
      <c r="AV11" s="176" t="str">
        <f t="shared" si="0"/>
        <v/>
      </c>
      <c r="AW11" s="176" t="str">
        <f t="shared" si="1"/>
        <v/>
      </c>
      <c r="AX11" s="177">
        <f t="shared" si="2"/>
        <v>0</v>
      </c>
      <c r="AY11" s="177">
        <f t="shared" si="3"/>
        <v>0</v>
      </c>
      <c r="AZ11" s="177">
        <f t="shared" si="4"/>
        <v>0</v>
      </c>
      <c r="BA11" s="177">
        <f t="shared" si="5"/>
        <v>0</v>
      </c>
      <c r="BB11" s="177">
        <f t="shared" si="6"/>
        <v>0</v>
      </c>
      <c r="BC11" s="178"/>
      <c r="BD11" s="177">
        <f t="shared" si="7"/>
        <v>0</v>
      </c>
      <c r="BE11" s="177">
        <f t="shared" si="8"/>
        <v>0</v>
      </c>
      <c r="BF11" s="177">
        <f t="shared" si="9"/>
        <v>0</v>
      </c>
      <c r="BG11" s="177">
        <f t="shared" si="10"/>
        <v>0</v>
      </c>
      <c r="BH11" s="177">
        <f t="shared" si="11"/>
        <v>0</v>
      </c>
      <c r="BI11" s="178"/>
      <c r="BJ11" s="177" t="str">
        <f t="shared" si="12"/>
        <v/>
      </c>
      <c r="BK11" s="177" t="str">
        <f t="shared" si="13"/>
        <v/>
      </c>
      <c r="BL11" s="177" t="str">
        <f t="shared" si="14"/>
        <v/>
      </c>
      <c r="BM11" s="177" t="str">
        <f t="shared" si="15"/>
        <v/>
      </c>
      <c r="BN11" s="177" t="str">
        <f t="shared" si="16"/>
        <v/>
      </c>
      <c r="BO11" s="178"/>
      <c r="BP11" s="177" t="str">
        <f t="shared" si="17"/>
        <v/>
      </c>
      <c r="BQ11" s="177" t="str">
        <f t="shared" si="18"/>
        <v/>
      </c>
      <c r="BR11" s="177" t="str">
        <f t="shared" si="19"/>
        <v/>
      </c>
      <c r="BS11" s="177" t="str">
        <f t="shared" si="20"/>
        <v/>
      </c>
      <c r="BT11" s="177" t="str">
        <f t="shared" si="21"/>
        <v/>
      </c>
      <c r="BU11" s="178"/>
      <c r="BV11" s="179" t="str">
        <f t="shared" si="22"/>
        <v/>
      </c>
      <c r="BW11" s="179" t="str">
        <f t="shared" si="23"/>
        <v/>
      </c>
      <c r="BX11" s="179" t="str">
        <f t="shared" si="24"/>
        <v/>
      </c>
      <c r="BY11" s="159" t="str">
        <f t="shared" si="25"/>
        <v/>
      </c>
      <c r="BZ11" s="425"/>
      <c r="CB11" s="185">
        <v>4</v>
      </c>
      <c r="CC11" s="186" t="s">
        <v>123</v>
      </c>
      <c r="CD11" s="186" t="s">
        <v>116</v>
      </c>
      <c r="CE11" s="186" t="s">
        <v>118</v>
      </c>
      <c r="CF11" s="186" t="s">
        <v>119</v>
      </c>
      <c r="CG11" s="186" t="s">
        <v>98</v>
      </c>
      <c r="CH11" s="186" t="s">
        <v>100</v>
      </c>
      <c r="CI11" s="186" t="s">
        <v>101</v>
      </c>
      <c r="CJ11" s="186" t="s">
        <v>103</v>
      </c>
      <c r="CK11" s="186" t="s">
        <v>104</v>
      </c>
      <c r="CL11" s="186" t="s">
        <v>107</v>
      </c>
      <c r="CN11" s="201"/>
      <c r="CO11" s="187"/>
      <c r="CP11" s="187"/>
      <c r="CQ11" s="187"/>
      <c r="CR11" s="187"/>
      <c r="CS11" s="187"/>
      <c r="CT11" s="187"/>
      <c r="CU11" s="187"/>
      <c r="CV11" s="446">
        <f>AA12</f>
        <v>0</v>
      </c>
      <c r="CW11" s="446" t="e">
        <f>IF(AND(CV11=CV5,CV11=CV7),CC12,(IF(AND(CV11=CV5,CV11=CV9),CD12,(IF(AND(CV11=CV5,CV11=CV13),CE12,(IF(AND(CV11=CV5,CV11=CV15),CF12,(IF(AND(CV11=CV7,CV11=CV9),CG12,(IF(AND(CV11=CV7,CV11=CV13),CH12,(IF(AND(CV11=CV7,CV11=CV15),CI12,(IF(AND(CV11=CV9,CV11=CV13),CJ12,(IF(AND(CV11=CV9,CV11=CV15),CK12,(IF(AND(CV11=CV13,CV11=CV15),CL12,999)))))))))))))))))))</f>
        <v>#REF!</v>
      </c>
      <c r="CX11" s="446" t="e">
        <f>IF(DC11=1,CV11+CW11,CW11)</f>
        <v>#REF!</v>
      </c>
      <c r="CZ11" s="446">
        <f>CV11</f>
        <v>0</v>
      </c>
      <c r="DA11" s="448">
        <f>IF(CZ11=CZ5,CO8,(IF(CZ11=CZ7,CP8,(IF(CZ11=CZ9,CQ8,(IF(CZ11=CZ13,CS8,(IF(CZ11=CZ15,CT8,999)))))))))</f>
        <v>-0.1</v>
      </c>
      <c r="DC11" s="446" t="e">
        <f>IF(CW11&lt;&gt;999,1,0)</f>
        <v>#REF!</v>
      </c>
      <c r="DE11" s="448" t="e">
        <f>IF(DC11=1,CX11,DA11)</f>
        <v>#REF!</v>
      </c>
      <c r="DF11" s="446" t="e">
        <f>IF(DE11&lt;&gt;999,DE11,CZ11)</f>
        <v>#REF!</v>
      </c>
    </row>
    <row r="12" spans="1:110" ht="12" customHeight="1" x14ac:dyDescent="0.25">
      <c r="A12" s="479" t="str">
        <f>AI12</f>
        <v>3-2</v>
      </c>
      <c r="B12" s="480">
        <v>43550</v>
      </c>
      <c r="C12" s="489">
        <v>0.72222222222222221</v>
      </c>
      <c r="D12" s="482">
        <v>6</v>
      </c>
      <c r="E12" s="483">
        <v>4</v>
      </c>
      <c r="F12" s="484">
        <v>88</v>
      </c>
      <c r="G12" s="202" t="s">
        <v>125</v>
      </c>
      <c r="H12" s="463"/>
      <c r="I12" s="209"/>
      <c r="J12" s="210" t="str">
        <f>IF(AK6=0," ",IF(AV6&gt;AW6,2,$AK$1))</f>
        <v xml:space="preserve"> </v>
      </c>
      <c r="K12" s="211"/>
      <c r="L12" s="212"/>
      <c r="M12" s="210" t="str">
        <f>IF(AK3=0," ",IF(AW3&gt;AV3,2,$AK$1))</f>
        <v xml:space="preserve"> </v>
      </c>
      <c r="N12" s="211"/>
      <c r="O12" s="212"/>
      <c r="P12" s="210" t="str">
        <f>IF(AK16=0," ",IF(AW16&gt;AV16,2,$AK$1))</f>
        <v xml:space="preserve"> </v>
      </c>
      <c r="Q12" s="211"/>
      <c r="R12" s="485"/>
      <c r="S12" s="486"/>
      <c r="T12" s="487"/>
      <c r="U12" s="471"/>
      <c r="V12" s="472"/>
      <c r="W12" s="472"/>
      <c r="X12" s="472"/>
      <c r="Y12" s="472"/>
      <c r="Z12" s="473"/>
      <c r="AA12" s="443"/>
      <c r="AB12" s="441"/>
      <c r="AC12" s="443"/>
      <c r="AD12" s="206"/>
      <c r="AE12" s="445">
        <f>IF(F12="","",VLOOKUP(F12,'[1]Список участников'!A:L,8,FALSE))</f>
        <v>0</v>
      </c>
      <c r="AG12" s="430">
        <f>IF(F12&gt;0,1,0)</f>
        <v>1</v>
      </c>
      <c r="AH12" s="430"/>
      <c r="AI12" s="182" t="s">
        <v>126</v>
      </c>
      <c r="AJ12" s="183" t="str">
        <f>CONCATENATE(G10,"-",G8)</f>
        <v>ТУРКЕСТАНСКАЯ обл.-МАНГИСТАУССКАЯ обл.</v>
      </c>
      <c r="AK12" s="170"/>
      <c r="AL12" s="171"/>
      <c r="AM12" s="170"/>
      <c r="AN12" s="171"/>
      <c r="AO12" s="170"/>
      <c r="AP12" s="171"/>
      <c r="AQ12" s="170"/>
      <c r="AR12" s="171"/>
      <c r="AS12" s="170"/>
      <c r="AT12" s="184"/>
      <c r="AU12" s="175"/>
      <c r="AV12" s="176" t="str">
        <f t="shared" si="0"/>
        <v/>
      </c>
      <c r="AW12" s="176" t="str">
        <f t="shared" si="1"/>
        <v/>
      </c>
      <c r="AX12" s="177">
        <f t="shared" si="2"/>
        <v>0</v>
      </c>
      <c r="AY12" s="177">
        <f t="shared" si="3"/>
        <v>0</v>
      </c>
      <c r="AZ12" s="177">
        <f t="shared" si="4"/>
        <v>0</v>
      </c>
      <c r="BA12" s="177">
        <f t="shared" si="5"/>
        <v>0</v>
      </c>
      <c r="BB12" s="177">
        <f t="shared" si="6"/>
        <v>0</v>
      </c>
      <c r="BC12" s="178"/>
      <c r="BD12" s="177">
        <f t="shared" si="7"/>
        <v>0</v>
      </c>
      <c r="BE12" s="177">
        <f t="shared" si="8"/>
        <v>0</v>
      </c>
      <c r="BF12" s="177">
        <f t="shared" si="9"/>
        <v>0</v>
      </c>
      <c r="BG12" s="177">
        <f t="shared" si="10"/>
        <v>0</v>
      </c>
      <c r="BH12" s="177">
        <f t="shared" si="11"/>
        <v>0</v>
      </c>
      <c r="BI12" s="178"/>
      <c r="BJ12" s="177" t="str">
        <f t="shared" si="12"/>
        <v/>
      </c>
      <c r="BK12" s="177" t="str">
        <f t="shared" si="13"/>
        <v/>
      </c>
      <c r="BL12" s="177" t="str">
        <f t="shared" si="14"/>
        <v/>
      </c>
      <c r="BM12" s="177" t="str">
        <f t="shared" si="15"/>
        <v/>
      </c>
      <c r="BN12" s="177" t="str">
        <f t="shared" si="16"/>
        <v/>
      </c>
      <c r="BO12" s="178"/>
      <c r="BP12" s="177" t="str">
        <f t="shared" si="17"/>
        <v/>
      </c>
      <c r="BQ12" s="177" t="str">
        <f t="shared" si="18"/>
        <v/>
      </c>
      <c r="BR12" s="177" t="str">
        <f t="shared" si="19"/>
        <v/>
      </c>
      <c r="BS12" s="177" t="str">
        <f t="shared" si="20"/>
        <v/>
      </c>
      <c r="BT12" s="177" t="str">
        <f t="shared" si="21"/>
        <v/>
      </c>
      <c r="BU12" s="178"/>
      <c r="BV12" s="179" t="str">
        <f t="shared" si="22"/>
        <v/>
      </c>
      <c r="BW12" s="179" t="str">
        <f t="shared" si="23"/>
        <v/>
      </c>
      <c r="BX12" s="179" t="str">
        <f t="shared" si="24"/>
        <v/>
      </c>
      <c r="BY12" s="159" t="str">
        <f t="shared" si="25"/>
        <v/>
      </c>
      <c r="BZ12" s="425"/>
      <c r="CB12" s="185"/>
      <c r="CC12" s="198" t="e">
        <f>((AV6+AW3)/(AW6+AV3))/10</f>
        <v>#VALUE!</v>
      </c>
      <c r="CD12" s="198" t="e">
        <f>((AV6+AW16)/(AW6+AV16))/10</f>
        <v>#VALUE!</v>
      </c>
      <c r="CE12" s="198" t="e">
        <f>((AV6+AW14)/(AW6+AV14))/10</f>
        <v>#VALUE!</v>
      </c>
      <c r="CF12" s="198" t="e">
        <f>((AV6+AV11)/(AW6+AW11))/10</f>
        <v>#VALUE!</v>
      </c>
      <c r="CG12" s="198" t="e">
        <f>((AW3+AW16)/(AV3+AV16))/10</f>
        <v>#VALUE!</v>
      </c>
      <c r="CH12" s="198" t="e">
        <f>((AW3+AW14)/(AV3+AV14))/10</f>
        <v>#VALUE!</v>
      </c>
      <c r="CI12" s="198" t="e">
        <f>((AW3+AV11)/(AV3+AW11))/10</f>
        <v>#VALUE!</v>
      </c>
      <c r="CJ12" s="198" t="e">
        <f>((AW16+AW14)/(AV16+AV14))/10</f>
        <v>#VALUE!</v>
      </c>
      <c r="CK12" s="198" t="e">
        <f>((AW16+AV11)/(AV16+AW11))/10</f>
        <v>#VALUE!</v>
      </c>
      <c r="CL12" s="198" t="e">
        <f>((AW14+AV11)/(AV14+AW11))/10</f>
        <v>#VALUE!</v>
      </c>
      <c r="CN12" s="201"/>
      <c r="CO12" s="201"/>
      <c r="CP12" s="201"/>
      <c r="CQ12" s="201"/>
      <c r="CR12" s="201"/>
      <c r="CS12" s="201"/>
      <c r="CT12" s="201"/>
      <c r="CU12" s="201"/>
      <c r="CV12" s="447"/>
      <c r="CW12" s="447"/>
      <c r="CX12" s="447"/>
      <c r="CZ12" s="447"/>
      <c r="DA12" s="449"/>
      <c r="DC12" s="447"/>
      <c r="DE12" s="449"/>
      <c r="DF12" s="447"/>
    </row>
    <row r="13" spans="1:110" ht="12" customHeight="1" thickBot="1" x14ac:dyDescent="0.3">
      <c r="A13" s="451"/>
      <c r="B13" s="481"/>
      <c r="C13" s="455"/>
      <c r="D13" s="457"/>
      <c r="E13" s="458"/>
      <c r="F13" s="505"/>
      <c r="G13" s="213"/>
      <c r="H13" s="506"/>
      <c r="I13" s="490" t="str">
        <f>IF(AV6&gt;AW6,BX6,BY6)</f>
        <v/>
      </c>
      <c r="J13" s="439"/>
      <c r="K13" s="440"/>
      <c r="L13" s="438" t="str">
        <f>IF(AW3&gt;AV3,BX3,BY3)</f>
        <v/>
      </c>
      <c r="M13" s="439"/>
      <c r="N13" s="440"/>
      <c r="O13" s="438" t="str">
        <f>IF(AW16&gt;AV16,BX16,BY16)</f>
        <v/>
      </c>
      <c r="P13" s="439"/>
      <c r="Q13" s="440"/>
      <c r="R13" s="507"/>
      <c r="S13" s="464"/>
      <c r="T13" s="465"/>
      <c r="U13" s="474"/>
      <c r="V13" s="475"/>
      <c r="W13" s="475"/>
      <c r="X13" s="475"/>
      <c r="Y13" s="475"/>
      <c r="Z13" s="476"/>
      <c r="AA13" s="477"/>
      <c r="AB13" s="478"/>
      <c r="AC13" s="477"/>
      <c r="AD13" s="206"/>
      <c r="AE13" s="445"/>
      <c r="AG13" s="430"/>
      <c r="AH13" s="430"/>
      <c r="AI13" s="182" t="e">
        <f>IF(#REF!=0," ","6-1")</f>
        <v>#REF!</v>
      </c>
      <c r="AJ13" s="183" t="e">
        <f>IF(#REF!=0," ",CONCATENATE(#REF!,"-",G6))</f>
        <v>#REF!</v>
      </c>
      <c r="AK13" s="170"/>
      <c r="AL13" s="171"/>
      <c r="AM13" s="170"/>
      <c r="AN13" s="171"/>
      <c r="AO13" s="170"/>
      <c r="AP13" s="171"/>
      <c r="AQ13" s="170"/>
      <c r="AR13" s="171"/>
      <c r="AS13" s="170"/>
      <c r="AT13" s="184"/>
      <c r="AU13" s="175"/>
      <c r="AV13" s="176" t="str">
        <f t="shared" si="0"/>
        <v/>
      </c>
      <c r="AW13" s="176" t="str">
        <f t="shared" si="1"/>
        <v/>
      </c>
      <c r="AX13" s="177">
        <f t="shared" si="2"/>
        <v>0</v>
      </c>
      <c r="AY13" s="177">
        <f t="shared" si="3"/>
        <v>0</v>
      </c>
      <c r="AZ13" s="177">
        <f t="shared" si="4"/>
        <v>0</v>
      </c>
      <c r="BA13" s="177">
        <f t="shared" si="5"/>
        <v>0</v>
      </c>
      <c r="BB13" s="177">
        <f t="shared" si="6"/>
        <v>0</v>
      </c>
      <c r="BC13" s="178"/>
      <c r="BD13" s="177">
        <f t="shared" si="7"/>
        <v>0</v>
      </c>
      <c r="BE13" s="177">
        <f t="shared" si="8"/>
        <v>0</v>
      </c>
      <c r="BF13" s="177">
        <f t="shared" si="9"/>
        <v>0</v>
      </c>
      <c r="BG13" s="177">
        <f t="shared" si="10"/>
        <v>0</v>
      </c>
      <c r="BH13" s="177">
        <f t="shared" si="11"/>
        <v>0</v>
      </c>
      <c r="BI13" s="178"/>
      <c r="BJ13" s="177" t="str">
        <f t="shared" si="12"/>
        <v/>
      </c>
      <c r="BK13" s="177" t="str">
        <f t="shared" si="13"/>
        <v/>
      </c>
      <c r="BL13" s="177" t="str">
        <f t="shared" si="14"/>
        <v/>
      </c>
      <c r="BM13" s="177" t="str">
        <f t="shared" si="15"/>
        <v/>
      </c>
      <c r="BN13" s="177" t="str">
        <f t="shared" si="16"/>
        <v/>
      </c>
      <c r="BO13" s="178"/>
      <c r="BP13" s="177" t="str">
        <f t="shared" si="17"/>
        <v/>
      </c>
      <c r="BQ13" s="177" t="str">
        <f t="shared" si="18"/>
        <v/>
      </c>
      <c r="BR13" s="177" t="str">
        <f t="shared" si="19"/>
        <v/>
      </c>
      <c r="BS13" s="177" t="str">
        <f t="shared" si="20"/>
        <v/>
      </c>
      <c r="BT13" s="177" t="str">
        <f t="shared" si="21"/>
        <v/>
      </c>
      <c r="BU13" s="178"/>
      <c r="BV13" s="179" t="str">
        <f t="shared" si="22"/>
        <v/>
      </c>
      <c r="BW13" s="179" t="str">
        <f t="shared" si="23"/>
        <v/>
      </c>
      <c r="BX13" s="179" t="str">
        <f t="shared" si="24"/>
        <v/>
      </c>
      <c r="BY13" s="159" t="str">
        <f t="shared" si="25"/>
        <v/>
      </c>
      <c r="BZ13" s="425"/>
      <c r="CB13" s="185">
        <v>5</v>
      </c>
      <c r="CC13" s="186" t="s">
        <v>123</v>
      </c>
      <c r="CD13" s="186" t="s">
        <v>116</v>
      </c>
      <c r="CE13" s="186" t="s">
        <v>117</v>
      </c>
      <c r="CF13" s="186" t="s">
        <v>119</v>
      </c>
      <c r="CG13" s="186" t="s">
        <v>98</v>
      </c>
      <c r="CH13" s="186" t="s">
        <v>99</v>
      </c>
      <c r="CI13" s="186" t="s">
        <v>101</v>
      </c>
      <c r="CJ13" s="186" t="s">
        <v>102</v>
      </c>
      <c r="CK13" s="186" t="s">
        <v>104</v>
      </c>
      <c r="CL13" s="186" t="s">
        <v>106</v>
      </c>
      <c r="CN13" s="201"/>
      <c r="CO13" s="187"/>
      <c r="CP13" s="187"/>
      <c r="CQ13" s="187"/>
      <c r="CR13" s="187"/>
      <c r="CS13" s="187"/>
      <c r="CT13" s="187"/>
      <c r="CU13" s="187"/>
      <c r="CV13" s="446">
        <f>AA14</f>
        <v>0</v>
      </c>
      <c r="CW13" s="446" t="e">
        <f>IF(AND(CV13=CV5,CV13=CV7),CC14,(IF(AND(CV13=CV5,CV13=CV9),CD14,(IF(AND(CV13=CV5,CV13=CV11),CE14,(IF(AND(CV13=CV5,CV13=CV15),CF14,(IF(AND(CV13=CV7,CV13=CV9),CG14,(IF(AND(CV13=CV7,CV13=CV11),CH14,(IF(AND(CV13=CV7,CV13=CV15),CI14,(IF(AND(CV13=CV9,CV13=CV11),CJ14,(IF(AND(CV13=CV9,CV13=CV15),CK14,(IF(AND(CV13=CV11,CV13=CV15),CL14,999)))))))))))))))))))</f>
        <v>#REF!</v>
      </c>
      <c r="CX13" s="446" t="e">
        <f>IF(DC13=1,CV13+CW13,CW13)</f>
        <v>#REF!</v>
      </c>
      <c r="CZ13" s="446">
        <f>CV13</f>
        <v>0</v>
      </c>
      <c r="DA13" s="448">
        <f>IF(CZ13=CZ5,CO9,(IF(CZ13=CZ7,CP9,(IF(CZ13=CZ9,CQ9,(IF(CZ13=CZ11,CR9,(IF(CZ13=CZ15,CT9,999)))))))))</f>
        <v>-0.1</v>
      </c>
      <c r="DC13" s="446" t="e">
        <f>IF(CW13&lt;&gt;999,1,0)</f>
        <v>#REF!</v>
      </c>
      <c r="DE13" s="448" t="e">
        <f>IF(DC13=1,CX13,DA13)</f>
        <v>#REF!</v>
      </c>
      <c r="DF13" s="446" t="e">
        <f>IF(DE13&lt;&gt;999,DE13,CZ13)</f>
        <v>#REF!</v>
      </c>
    </row>
    <row r="14" spans="1:110" ht="12" customHeight="1" thickTop="1" x14ac:dyDescent="0.25">
      <c r="A14" s="479" t="str">
        <f>AI15</f>
        <v>1-2</v>
      </c>
      <c r="B14" s="480">
        <v>43550</v>
      </c>
      <c r="C14" s="489">
        <v>0.77777777777777779</v>
      </c>
      <c r="D14" s="491">
        <v>7</v>
      </c>
      <c r="E14" s="493"/>
      <c r="F14" s="495"/>
      <c r="G14" s="214"/>
      <c r="H14" s="497" t="str">
        <f>IF(F14=0,"",VLOOKUP(F14,'[1]Список участников'!A:H,5,FALSE))</f>
        <v/>
      </c>
      <c r="I14" s="215"/>
      <c r="J14" s="216" t="str">
        <f>IF(AK4=0," ",IF(AW4&gt;AV4,2,$AK$1))</f>
        <v xml:space="preserve"> </v>
      </c>
      <c r="K14" s="215"/>
      <c r="L14" s="215"/>
      <c r="M14" s="216" t="str">
        <f>IF(AK10=0," ",IF(AW10&gt;AV10,2,$AK$1))</f>
        <v xml:space="preserve"> </v>
      </c>
      <c r="N14" s="215"/>
      <c r="O14" s="215"/>
      <c r="P14" s="216" t="str">
        <f>IF(AK8=0," ",IF(AV8&gt;AW8,2,$AK$1))</f>
        <v xml:space="preserve"> </v>
      </c>
      <c r="Q14" s="215"/>
      <c r="R14" s="215"/>
      <c r="S14" s="216" t="str">
        <f>IF(AK14=0," ",IF(AV14&gt;AW14,2,$AK$1))</f>
        <v xml:space="preserve"> </v>
      </c>
      <c r="T14" s="215"/>
      <c r="U14" s="499"/>
      <c r="V14" s="499"/>
      <c r="W14" s="499"/>
      <c r="X14" s="215"/>
      <c r="Y14" s="216" t="str">
        <f>IF(AK17=0," ",IF(AV17&gt;AW17,2,$AK$1))</f>
        <v xml:space="preserve"> </v>
      </c>
      <c r="Z14" s="215"/>
      <c r="AA14" s="501"/>
      <c r="AB14" s="503"/>
      <c r="AC14" s="501"/>
      <c r="AD14" s="206"/>
      <c r="AE14" s="445" t="str">
        <f>IF(F14="","",VLOOKUP(F14,'[1]Список участников'!A:L,8,FALSE))</f>
        <v/>
      </c>
      <c r="AG14" s="430">
        <f>IF(F14&gt;0,1,0)</f>
        <v>0</v>
      </c>
      <c r="AH14" s="430"/>
      <c r="AI14" s="182" t="str">
        <f>IF(F14=0," ","5-4")</f>
        <v xml:space="preserve"> </v>
      </c>
      <c r="AJ14" s="183" t="str">
        <f>IF(F14=0," ",CONCATENATE(G14,"-",G12))</f>
        <v xml:space="preserve"> </v>
      </c>
      <c r="AK14" s="170"/>
      <c r="AL14" s="171"/>
      <c r="AM14" s="170"/>
      <c r="AN14" s="171"/>
      <c r="AO14" s="170"/>
      <c r="AP14" s="171"/>
      <c r="AQ14" s="170"/>
      <c r="AR14" s="171"/>
      <c r="AS14" s="170"/>
      <c r="AT14" s="184"/>
      <c r="AU14" s="175"/>
      <c r="AV14" s="176" t="str">
        <f t="shared" si="0"/>
        <v/>
      </c>
      <c r="AW14" s="176" t="str">
        <f t="shared" si="1"/>
        <v/>
      </c>
      <c r="AX14" s="177">
        <f t="shared" si="2"/>
        <v>0</v>
      </c>
      <c r="AY14" s="177">
        <f t="shared" si="3"/>
        <v>0</v>
      </c>
      <c r="AZ14" s="177">
        <f t="shared" si="4"/>
        <v>0</v>
      </c>
      <c r="BA14" s="177">
        <f t="shared" si="5"/>
        <v>0</v>
      </c>
      <c r="BB14" s="177">
        <f t="shared" si="6"/>
        <v>0</v>
      </c>
      <c r="BC14" s="178"/>
      <c r="BD14" s="177">
        <f t="shared" si="7"/>
        <v>0</v>
      </c>
      <c r="BE14" s="177">
        <f t="shared" si="8"/>
        <v>0</v>
      </c>
      <c r="BF14" s="177">
        <f t="shared" si="9"/>
        <v>0</v>
      </c>
      <c r="BG14" s="177">
        <f t="shared" si="10"/>
        <v>0</v>
      </c>
      <c r="BH14" s="177">
        <f t="shared" si="11"/>
        <v>0</v>
      </c>
      <c r="BI14" s="178"/>
      <c r="BJ14" s="177" t="str">
        <f t="shared" si="12"/>
        <v/>
      </c>
      <c r="BK14" s="177" t="str">
        <f t="shared" si="13"/>
        <v/>
      </c>
      <c r="BL14" s="177" t="str">
        <f t="shared" si="14"/>
        <v/>
      </c>
      <c r="BM14" s="177" t="str">
        <f t="shared" si="15"/>
        <v/>
      </c>
      <c r="BN14" s="177" t="str">
        <f t="shared" si="16"/>
        <v/>
      </c>
      <c r="BO14" s="178"/>
      <c r="BP14" s="177" t="str">
        <f t="shared" si="17"/>
        <v/>
      </c>
      <c r="BQ14" s="177" t="str">
        <f t="shared" si="18"/>
        <v/>
      </c>
      <c r="BR14" s="177" t="str">
        <f t="shared" si="19"/>
        <v/>
      </c>
      <c r="BS14" s="177" t="str">
        <f t="shared" si="20"/>
        <v/>
      </c>
      <c r="BT14" s="177" t="str">
        <f t="shared" si="21"/>
        <v/>
      </c>
      <c r="BU14" s="178"/>
      <c r="BV14" s="179" t="str">
        <f t="shared" si="22"/>
        <v/>
      </c>
      <c r="BW14" s="179" t="str">
        <f t="shared" si="23"/>
        <v/>
      </c>
      <c r="BX14" s="179" t="str">
        <f t="shared" si="24"/>
        <v/>
      </c>
      <c r="BY14" s="159" t="str">
        <f t="shared" si="25"/>
        <v/>
      </c>
      <c r="BZ14" s="425"/>
      <c r="CB14" s="185"/>
      <c r="CC14" s="198" t="e">
        <f>((AW4+AW10)/(AV4+AV10))/10</f>
        <v>#VALUE!</v>
      </c>
      <c r="CD14" s="198" t="e">
        <f>((AW4+AV8)/(AV4+AW8))/10</f>
        <v>#VALUE!</v>
      </c>
      <c r="CE14" s="198" t="e">
        <f>((AW4+AV14)/(AV4+AW14))/10</f>
        <v>#VALUE!</v>
      </c>
      <c r="CF14" s="198" t="e">
        <f>((AW4+AV17)/(AV4+AW17))/10</f>
        <v>#VALUE!</v>
      </c>
      <c r="CG14" s="198" t="e">
        <f>((AW10+AV8)/(AV10+AW8))/10</f>
        <v>#VALUE!</v>
      </c>
      <c r="CH14" s="198" t="e">
        <f>((AW10+AV14)/(AV10+AW14))/10</f>
        <v>#VALUE!</v>
      </c>
      <c r="CI14" s="198" t="e">
        <f>((AW10+AV17)/(AV10+AW17))/10</f>
        <v>#VALUE!</v>
      </c>
      <c r="CJ14" s="198" t="e">
        <f>((AV8+AV14)/(AW8+AW14))/10</f>
        <v>#VALUE!</v>
      </c>
      <c r="CK14" s="198" t="e">
        <f>((AV8+AV17)/(AW8+AW17))/10</f>
        <v>#VALUE!</v>
      </c>
      <c r="CL14" s="198" t="e">
        <f>((AV14+AV17)/(AW14+AW17))/10</f>
        <v>#VALUE!</v>
      </c>
      <c r="CN14" s="201"/>
      <c r="CO14" s="201"/>
      <c r="CP14" s="201"/>
      <c r="CQ14" s="201"/>
      <c r="CR14" s="201"/>
      <c r="CS14" s="201"/>
      <c r="CT14" s="201"/>
      <c r="CU14" s="201"/>
      <c r="CV14" s="447"/>
      <c r="CW14" s="447"/>
      <c r="CX14" s="447"/>
      <c r="CZ14" s="447"/>
      <c r="DA14" s="449"/>
      <c r="DC14" s="447"/>
      <c r="DE14" s="449"/>
      <c r="DF14" s="447"/>
    </row>
    <row r="15" spans="1:110" ht="12" customHeight="1" x14ac:dyDescent="0.25">
      <c r="A15" s="451"/>
      <c r="B15" s="481"/>
      <c r="C15" s="455"/>
      <c r="D15" s="492"/>
      <c r="E15" s="494"/>
      <c r="F15" s="496"/>
      <c r="G15" s="217"/>
      <c r="H15" s="498"/>
      <c r="I15" s="490" t="str">
        <f>IF(AW4&gt;AV4,BX4,BY4)</f>
        <v/>
      </c>
      <c r="J15" s="439"/>
      <c r="K15" s="439"/>
      <c r="L15" s="490" t="str">
        <f>IF(AW10&gt;AV10,BX10,BY10)</f>
        <v/>
      </c>
      <c r="M15" s="439"/>
      <c r="N15" s="439"/>
      <c r="O15" s="490" t="str">
        <f>IF(AV8&gt;AW8,BX8,BY8)</f>
        <v/>
      </c>
      <c r="P15" s="439"/>
      <c r="Q15" s="439"/>
      <c r="R15" s="490" t="str">
        <f>IF(AV14&gt;AW14,BX14,BY14)</f>
        <v/>
      </c>
      <c r="S15" s="439"/>
      <c r="T15" s="439"/>
      <c r="U15" s="500"/>
      <c r="V15" s="500"/>
      <c r="W15" s="500"/>
      <c r="X15" s="490" t="str">
        <f>IF(AV17&gt;AW17,BX17,BY17)</f>
        <v/>
      </c>
      <c r="Y15" s="439"/>
      <c r="Z15" s="439"/>
      <c r="AA15" s="502"/>
      <c r="AB15" s="504"/>
      <c r="AC15" s="502"/>
      <c r="AD15" s="206"/>
      <c r="AE15" s="445"/>
      <c r="AG15" s="430"/>
      <c r="AH15" s="430"/>
      <c r="AI15" s="182" t="s">
        <v>123</v>
      </c>
      <c r="AJ15" s="183" t="str">
        <f>CONCATENATE(G6,"-",G8)</f>
        <v>КАРАГАНДИНСКАЯ обл.-МАНГИСТАУССКАЯ обл.</v>
      </c>
      <c r="AK15" s="170"/>
      <c r="AL15" s="171"/>
      <c r="AM15" s="170"/>
      <c r="AN15" s="171"/>
      <c r="AO15" s="170"/>
      <c r="AP15" s="171"/>
      <c r="AQ15" s="170"/>
      <c r="AR15" s="171"/>
      <c r="AS15" s="170"/>
      <c r="AT15" s="184"/>
      <c r="AU15" s="175"/>
      <c r="AV15" s="176" t="str">
        <f t="shared" si="0"/>
        <v/>
      </c>
      <c r="AW15" s="176" t="str">
        <f t="shared" si="1"/>
        <v/>
      </c>
      <c r="AX15" s="177">
        <f t="shared" si="2"/>
        <v>0</v>
      </c>
      <c r="AY15" s="177">
        <f t="shared" si="3"/>
        <v>0</v>
      </c>
      <c r="AZ15" s="177">
        <f t="shared" si="4"/>
        <v>0</v>
      </c>
      <c r="BA15" s="177">
        <f t="shared" si="5"/>
        <v>0</v>
      </c>
      <c r="BB15" s="177">
        <f t="shared" si="6"/>
        <v>0</v>
      </c>
      <c r="BC15" s="178"/>
      <c r="BD15" s="177">
        <f t="shared" si="7"/>
        <v>0</v>
      </c>
      <c r="BE15" s="177">
        <f t="shared" si="8"/>
        <v>0</v>
      </c>
      <c r="BF15" s="177">
        <f t="shared" si="9"/>
        <v>0</v>
      </c>
      <c r="BG15" s="177">
        <f t="shared" si="10"/>
        <v>0</v>
      </c>
      <c r="BH15" s="177">
        <f t="shared" si="11"/>
        <v>0</v>
      </c>
      <c r="BI15" s="178"/>
      <c r="BJ15" s="177" t="str">
        <f t="shared" si="12"/>
        <v/>
      </c>
      <c r="BK15" s="177" t="str">
        <f t="shared" si="13"/>
        <v/>
      </c>
      <c r="BL15" s="177" t="str">
        <f t="shared" si="14"/>
        <v/>
      </c>
      <c r="BM15" s="177" t="str">
        <f t="shared" si="15"/>
        <v/>
      </c>
      <c r="BN15" s="177" t="str">
        <f t="shared" si="16"/>
        <v/>
      </c>
      <c r="BO15" s="178"/>
      <c r="BP15" s="177" t="str">
        <f t="shared" si="17"/>
        <v/>
      </c>
      <c r="BQ15" s="177" t="str">
        <f t="shared" si="18"/>
        <v/>
      </c>
      <c r="BR15" s="177" t="str">
        <f t="shared" si="19"/>
        <v/>
      </c>
      <c r="BS15" s="177" t="str">
        <f t="shared" si="20"/>
        <v/>
      </c>
      <c r="BT15" s="177" t="str">
        <f t="shared" si="21"/>
        <v/>
      </c>
      <c r="BU15" s="178"/>
      <c r="BV15" s="179" t="str">
        <f t="shared" si="22"/>
        <v/>
      </c>
      <c r="BW15" s="179" t="str">
        <f t="shared" si="23"/>
        <v/>
      </c>
      <c r="BX15" s="179" t="str">
        <f t="shared" si="24"/>
        <v/>
      </c>
      <c r="BY15" s="159" t="str">
        <f t="shared" si="25"/>
        <v/>
      </c>
      <c r="BZ15" s="425"/>
      <c r="CB15" s="185">
        <v>6</v>
      </c>
      <c r="CC15" s="186" t="s">
        <v>123</v>
      </c>
      <c r="CD15" s="186" t="s">
        <v>116</v>
      </c>
      <c r="CE15" s="186" t="s">
        <v>117</v>
      </c>
      <c r="CF15" s="186" t="s">
        <v>118</v>
      </c>
      <c r="CG15" s="186" t="s">
        <v>98</v>
      </c>
      <c r="CH15" s="186" t="s">
        <v>99</v>
      </c>
      <c r="CI15" s="186" t="s">
        <v>100</v>
      </c>
      <c r="CJ15" s="186" t="s">
        <v>102</v>
      </c>
      <c r="CK15" s="186" t="s">
        <v>103</v>
      </c>
      <c r="CL15" s="186" t="s">
        <v>105</v>
      </c>
      <c r="CN15" s="201"/>
      <c r="CO15" s="187"/>
      <c r="CP15" s="187"/>
      <c r="CQ15" s="187"/>
      <c r="CR15" s="187"/>
      <c r="CS15" s="187"/>
      <c r="CT15" s="187"/>
      <c r="CU15" s="187"/>
      <c r="CV15" s="446" t="e">
        <f>#REF!</f>
        <v>#REF!</v>
      </c>
      <c r="CW15" s="446" t="e">
        <f>IF(AND(CV15=CV5,CV15=CV7),CC16,(IF(AND(CV15=CV5,CV15=CV9),CD16,(IF(AND(CV15=CV5,CV15=CV11),CE16,(IF(AND(CV15=CV5,CV15=CV13),CF16,(IF(AND(CV15=CV7,CV15=CV9),CG16,(IF(AND(CV15=CV7,CV15=CV11),CH16,(IF(AND(CV15=CV7,CV15=CV13),CI16,(IF(AND(CV15=CV9,CV15=CV11),CJ16,(IF(AND(CV15=CV9,CV15=CV13),CK16,(IF(AND(CV15=CV11,CV15=CV13),CL16,999)))))))))))))))))))</f>
        <v>#REF!</v>
      </c>
      <c r="CX15" s="446" t="e">
        <f>IF(DC15=1,CV15+CW15,CW15)</f>
        <v>#REF!</v>
      </c>
      <c r="CZ15" s="446" t="e">
        <f>CV15</f>
        <v>#REF!</v>
      </c>
      <c r="DA15" s="448" t="e">
        <f>IF(CZ15=CZ5,CO10,(IF(CZ15=CZ7,CP10,(IF(CZ15=CZ9,CQ10,(IF(CZ15=CZ11,CR10,(IF(CZ15=CZ13,CS10,999)))))))))</f>
        <v>#REF!</v>
      </c>
      <c r="DC15" s="446" t="e">
        <f>IF(CW15&lt;&gt;999,1,0)</f>
        <v>#REF!</v>
      </c>
      <c r="DE15" s="448" t="e">
        <f>IF(DC15=1,CX15,DA15)</f>
        <v>#REF!</v>
      </c>
      <c r="DF15" s="446" t="e">
        <f>IF(DE15&lt;&gt;999,DE15,CZ15)</f>
        <v>#REF!</v>
      </c>
    </row>
    <row r="16" spans="1:110" ht="12" customHeight="1" x14ac:dyDescent="0.25">
      <c r="A16" s="479" t="str">
        <f>AI16</f>
        <v>3-4</v>
      </c>
      <c r="B16" s="480">
        <v>43550</v>
      </c>
      <c r="C16" s="489">
        <v>0.77777777777777779</v>
      </c>
      <c r="D16" s="491">
        <v>8</v>
      </c>
      <c r="E16" s="218"/>
      <c r="F16" s="219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06"/>
      <c r="AE16" s="445" t="e">
        <f>IF(#REF!="","",VLOOKUP(#REF!,'[1]Список участников'!A:L,8,FALSE))</f>
        <v>#REF!</v>
      </c>
      <c r="AG16" s="430" t="e">
        <f>IF(#REF!&gt;0,1,0)</f>
        <v>#REF!</v>
      </c>
      <c r="AH16" s="430"/>
      <c r="AI16" s="182" t="str">
        <f>IF(F12=0," ","3-4")</f>
        <v>3-4</v>
      </c>
      <c r="AJ16" s="183" t="str">
        <f>IF(F12=0," ",CONCATENATE(G10,"-",G12))</f>
        <v>ТУРКЕСТАНСКАЯ обл.-Свободн.</v>
      </c>
      <c r="AK16" s="170"/>
      <c r="AL16" s="171"/>
      <c r="AM16" s="170"/>
      <c r="AN16" s="171"/>
      <c r="AO16" s="170"/>
      <c r="AP16" s="171"/>
      <c r="AQ16" s="170"/>
      <c r="AR16" s="171"/>
      <c r="AS16" s="170"/>
      <c r="AT16" s="184"/>
      <c r="AU16" s="175"/>
      <c r="AV16" s="176" t="str">
        <f t="shared" si="0"/>
        <v/>
      </c>
      <c r="AW16" s="176" t="str">
        <f t="shared" si="1"/>
        <v/>
      </c>
      <c r="AX16" s="177">
        <f t="shared" si="2"/>
        <v>0</v>
      </c>
      <c r="AY16" s="177">
        <f t="shared" si="3"/>
        <v>0</v>
      </c>
      <c r="AZ16" s="177">
        <f t="shared" si="4"/>
        <v>0</v>
      </c>
      <c r="BA16" s="177">
        <f t="shared" si="5"/>
        <v>0</v>
      </c>
      <c r="BB16" s="177">
        <f t="shared" si="6"/>
        <v>0</v>
      </c>
      <c r="BC16" s="178"/>
      <c r="BD16" s="177">
        <f t="shared" si="7"/>
        <v>0</v>
      </c>
      <c r="BE16" s="177">
        <f t="shared" si="8"/>
        <v>0</v>
      </c>
      <c r="BF16" s="177">
        <f t="shared" si="9"/>
        <v>0</v>
      </c>
      <c r="BG16" s="177">
        <f t="shared" si="10"/>
        <v>0</v>
      </c>
      <c r="BH16" s="177">
        <f t="shared" si="11"/>
        <v>0</v>
      </c>
      <c r="BI16" s="178"/>
      <c r="BJ16" s="177" t="str">
        <f t="shared" si="12"/>
        <v/>
      </c>
      <c r="BK16" s="177" t="str">
        <f t="shared" si="13"/>
        <v/>
      </c>
      <c r="BL16" s="177" t="str">
        <f t="shared" si="14"/>
        <v/>
      </c>
      <c r="BM16" s="177" t="str">
        <f t="shared" si="15"/>
        <v/>
      </c>
      <c r="BN16" s="177" t="str">
        <f t="shared" si="16"/>
        <v/>
      </c>
      <c r="BO16" s="178"/>
      <c r="BP16" s="177" t="str">
        <f t="shared" si="17"/>
        <v/>
      </c>
      <c r="BQ16" s="177" t="str">
        <f t="shared" si="18"/>
        <v/>
      </c>
      <c r="BR16" s="177" t="str">
        <f t="shared" si="19"/>
        <v/>
      </c>
      <c r="BS16" s="177" t="str">
        <f t="shared" si="20"/>
        <v/>
      </c>
      <c r="BT16" s="177" t="str">
        <f t="shared" si="21"/>
        <v/>
      </c>
      <c r="BU16" s="178"/>
      <c r="BV16" s="179" t="str">
        <f t="shared" si="22"/>
        <v/>
      </c>
      <c r="BW16" s="179" t="str">
        <f t="shared" si="23"/>
        <v/>
      </c>
      <c r="BX16" s="179" t="str">
        <f t="shared" si="24"/>
        <v/>
      </c>
      <c r="BY16" s="159" t="str">
        <f t="shared" si="25"/>
        <v/>
      </c>
      <c r="BZ16" s="425"/>
      <c r="CB16" s="185"/>
      <c r="CC16" s="198" t="e">
        <f>((AV13+AV7)/(AW13+AW7))/10</f>
        <v>#VALUE!</v>
      </c>
      <c r="CD16" s="198" t="e">
        <f>((AV13+AW5)/(AW13+AV5))/10</f>
        <v>#VALUE!</v>
      </c>
      <c r="CE16" s="198" t="e">
        <f>((AV13+AW11)/(AW13+AV11))/10</f>
        <v>#VALUE!</v>
      </c>
      <c r="CF16" s="198" t="e">
        <f>((AV13+AW17)/(AW13+AV17))/10</f>
        <v>#VALUE!</v>
      </c>
      <c r="CG16" s="198" t="e">
        <f>((AV7+AW5)/(AW7+AV5))/10</f>
        <v>#VALUE!</v>
      </c>
      <c r="CH16" s="198" t="e">
        <f>((AV7+AW11)/(AW7+AV11))/10</f>
        <v>#VALUE!</v>
      </c>
      <c r="CI16" s="198" t="e">
        <f>((AV7+AW17)/(AW7+AV17))/10</f>
        <v>#VALUE!</v>
      </c>
      <c r="CJ16" s="198" t="e">
        <f>((AW5+AW11)/(AV5+AV11))/10</f>
        <v>#VALUE!</v>
      </c>
      <c r="CK16" s="198" t="e">
        <f>((AW5+AW17)/(AV5+AV17))/10</f>
        <v>#VALUE!</v>
      </c>
      <c r="CL16" s="198" t="e">
        <f>((AW11+AW17)/(AV11+AV17))/10</f>
        <v>#VALUE!</v>
      </c>
      <c r="CN16" s="201"/>
      <c r="CO16" s="201"/>
      <c r="CP16" s="201"/>
      <c r="CQ16" s="201"/>
      <c r="CR16" s="201"/>
      <c r="CS16" s="201"/>
      <c r="CT16" s="201"/>
      <c r="CU16" s="201"/>
      <c r="CV16" s="447"/>
      <c r="CW16" s="447"/>
      <c r="CX16" s="447"/>
      <c r="CZ16" s="447"/>
      <c r="DA16" s="449"/>
      <c r="DC16" s="447"/>
      <c r="DE16" s="449"/>
      <c r="DF16" s="447"/>
    </row>
    <row r="17" spans="1:110" ht="12" customHeight="1" thickBot="1" x14ac:dyDescent="0.3">
      <c r="A17" s="451"/>
      <c r="B17" s="481"/>
      <c r="C17" s="455"/>
      <c r="D17" s="492"/>
      <c r="E17" s="427" t="s">
        <v>96</v>
      </c>
      <c r="F17" s="427"/>
      <c r="G17" s="427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428" t="s">
        <v>127</v>
      </c>
      <c r="AB17" s="428"/>
      <c r="AC17" s="428"/>
      <c r="AD17" s="206"/>
      <c r="AE17" s="445"/>
      <c r="AG17" s="430"/>
      <c r="AH17" s="430"/>
      <c r="AI17" s="220" t="e">
        <f>IF(#REF!=0," ","5-6")</f>
        <v>#REF!</v>
      </c>
      <c r="AJ17" s="221" t="e">
        <f>IF(#REF!=0," ",CONCATENATE(G14,"-",#REF!))</f>
        <v>#REF!</v>
      </c>
      <c r="AK17" s="222"/>
      <c r="AL17" s="223"/>
      <c r="AM17" s="222"/>
      <c r="AN17" s="223"/>
      <c r="AO17" s="222"/>
      <c r="AP17" s="223"/>
      <c r="AQ17" s="222"/>
      <c r="AR17" s="223"/>
      <c r="AS17" s="222"/>
      <c r="AT17" s="224"/>
      <c r="AU17" s="175"/>
      <c r="AV17" s="176" t="str">
        <f t="shared" si="0"/>
        <v/>
      </c>
      <c r="AW17" s="176" t="str">
        <f t="shared" si="1"/>
        <v/>
      </c>
      <c r="AX17" s="177">
        <f t="shared" si="2"/>
        <v>0</v>
      </c>
      <c r="AY17" s="177">
        <f t="shared" si="3"/>
        <v>0</v>
      </c>
      <c r="AZ17" s="177">
        <f t="shared" si="4"/>
        <v>0</v>
      </c>
      <c r="BA17" s="177">
        <f t="shared" si="5"/>
        <v>0</v>
      </c>
      <c r="BB17" s="177">
        <f t="shared" si="6"/>
        <v>0</v>
      </c>
      <c r="BC17" s="178"/>
      <c r="BD17" s="177">
        <f t="shared" si="7"/>
        <v>0</v>
      </c>
      <c r="BE17" s="177">
        <f t="shared" si="8"/>
        <v>0</v>
      </c>
      <c r="BF17" s="177">
        <f t="shared" si="9"/>
        <v>0</v>
      </c>
      <c r="BG17" s="177">
        <f t="shared" si="10"/>
        <v>0</v>
      </c>
      <c r="BH17" s="177">
        <f t="shared" si="11"/>
        <v>0</v>
      </c>
      <c r="BI17" s="178"/>
      <c r="BJ17" s="177" t="str">
        <f t="shared" si="12"/>
        <v/>
      </c>
      <c r="BK17" s="177" t="str">
        <f t="shared" si="13"/>
        <v/>
      </c>
      <c r="BL17" s="177" t="str">
        <f t="shared" si="14"/>
        <v/>
      </c>
      <c r="BM17" s="177" t="str">
        <f t="shared" si="15"/>
        <v/>
      </c>
      <c r="BN17" s="177" t="str">
        <f t="shared" si="16"/>
        <v/>
      </c>
      <c r="BO17" s="178"/>
      <c r="BP17" s="177" t="str">
        <f t="shared" si="17"/>
        <v/>
      </c>
      <c r="BQ17" s="177" t="str">
        <f t="shared" si="18"/>
        <v/>
      </c>
      <c r="BR17" s="177" t="str">
        <f t="shared" si="19"/>
        <v/>
      </c>
      <c r="BS17" s="177" t="str">
        <f t="shared" si="20"/>
        <v/>
      </c>
      <c r="BT17" s="177" t="str">
        <f t="shared" si="21"/>
        <v/>
      </c>
      <c r="BU17" s="178"/>
      <c r="BV17" s="179" t="str">
        <f t="shared" si="22"/>
        <v/>
      </c>
      <c r="BW17" s="179" t="str">
        <f t="shared" si="23"/>
        <v/>
      </c>
      <c r="BX17" s="179" t="str">
        <f t="shared" si="24"/>
        <v/>
      </c>
      <c r="BY17" s="159" t="str">
        <f t="shared" si="25"/>
        <v/>
      </c>
      <c r="BZ17" s="426"/>
    </row>
    <row r="18" spans="1:110" ht="12" customHeight="1" thickTop="1" thickBot="1" x14ac:dyDescent="0.3">
      <c r="E18" s="193" t="s">
        <v>2</v>
      </c>
      <c r="F18" s="194"/>
      <c r="G18" s="195" t="s">
        <v>82</v>
      </c>
      <c r="H18" s="196" t="s">
        <v>6</v>
      </c>
      <c r="I18" s="429">
        <v>1</v>
      </c>
      <c r="J18" s="429"/>
      <c r="K18" s="429"/>
      <c r="L18" s="429">
        <v>2</v>
      </c>
      <c r="M18" s="429"/>
      <c r="N18" s="429"/>
      <c r="O18" s="429">
        <v>3</v>
      </c>
      <c r="P18" s="429"/>
      <c r="Q18" s="429"/>
      <c r="R18" s="429">
        <v>4</v>
      </c>
      <c r="S18" s="429"/>
      <c r="T18" s="429"/>
      <c r="U18" s="429"/>
      <c r="V18" s="429"/>
      <c r="W18" s="429"/>
      <c r="X18" s="429"/>
      <c r="Y18" s="429"/>
      <c r="Z18" s="429"/>
      <c r="AA18" s="193" t="s">
        <v>109</v>
      </c>
      <c r="AB18" s="193" t="s">
        <v>114</v>
      </c>
      <c r="AC18" s="193" t="s">
        <v>110</v>
      </c>
      <c r="AD18" s="225"/>
      <c r="AI18" s="168" t="str">
        <f>IF(F25=0," ","2-4")</f>
        <v>2-4</v>
      </c>
      <c r="AJ18" s="169" t="str">
        <f>IF(F25=0," ",CONCATENATE(G21,"-",G25))</f>
        <v>ВКО-Свободн.</v>
      </c>
      <c r="AK18" s="172"/>
      <c r="AL18" s="173"/>
      <c r="AM18" s="172"/>
      <c r="AN18" s="173"/>
      <c r="AO18" s="172"/>
      <c r="AP18" s="173"/>
      <c r="AQ18" s="172"/>
      <c r="AR18" s="173"/>
      <c r="AS18" s="172"/>
      <c r="AT18" s="174"/>
      <c r="AU18" s="175"/>
      <c r="AV18" s="176" t="str">
        <f t="shared" si="0"/>
        <v/>
      </c>
      <c r="AW18" s="176" t="str">
        <f t="shared" si="1"/>
        <v/>
      </c>
      <c r="AX18" s="177">
        <f t="shared" si="2"/>
        <v>0</v>
      </c>
      <c r="AY18" s="177">
        <f t="shared" si="3"/>
        <v>0</v>
      </c>
      <c r="AZ18" s="177">
        <f t="shared" si="4"/>
        <v>0</v>
      </c>
      <c r="BA18" s="177">
        <f t="shared" si="5"/>
        <v>0</v>
      </c>
      <c r="BB18" s="177">
        <f t="shared" si="6"/>
        <v>0</v>
      </c>
      <c r="BC18" s="178"/>
      <c r="BD18" s="177">
        <f t="shared" si="7"/>
        <v>0</v>
      </c>
      <c r="BE18" s="177">
        <f t="shared" si="8"/>
        <v>0</v>
      </c>
      <c r="BF18" s="177">
        <f t="shared" si="9"/>
        <v>0</v>
      </c>
      <c r="BG18" s="177">
        <f t="shared" si="10"/>
        <v>0</v>
      </c>
      <c r="BH18" s="177">
        <f t="shared" si="11"/>
        <v>0</v>
      </c>
      <c r="BI18" s="178"/>
      <c r="BJ18" s="177" t="str">
        <f t="shared" si="12"/>
        <v/>
      </c>
      <c r="BK18" s="177" t="str">
        <f t="shared" si="13"/>
        <v/>
      </c>
      <c r="BL18" s="177" t="str">
        <f t="shared" si="14"/>
        <v/>
      </c>
      <c r="BM18" s="177" t="str">
        <f t="shared" si="15"/>
        <v/>
      </c>
      <c r="BN18" s="177" t="str">
        <f t="shared" si="16"/>
        <v/>
      </c>
      <c r="BO18" s="178"/>
      <c r="BP18" s="177" t="str">
        <f t="shared" si="17"/>
        <v/>
      </c>
      <c r="BQ18" s="177" t="str">
        <f t="shared" si="18"/>
        <v/>
      </c>
      <c r="BR18" s="177" t="str">
        <f t="shared" si="19"/>
        <v/>
      </c>
      <c r="BS18" s="177" t="str">
        <f t="shared" si="20"/>
        <v/>
      </c>
      <c r="BT18" s="177" t="str">
        <f t="shared" si="21"/>
        <v/>
      </c>
      <c r="BU18" s="178"/>
      <c r="BV18" s="179" t="str">
        <f>CONCATENATE(,BJ18,BK18,BL18,BM18,BN18,)</f>
        <v/>
      </c>
      <c r="BW18" s="179" t="str">
        <f>CONCATENATE(,BP18,BQ18,BR18,BS18,BT18,)</f>
        <v/>
      </c>
      <c r="BX18" s="179" t="str">
        <f>IF(AV18&gt;AW18,BV18,IF(AW18&gt;AV18,BW18,""))</f>
        <v/>
      </c>
      <c r="BY18" s="159" t="str">
        <f>IF(AV18&gt;AW18,AW18&amp;" : "&amp;AV18,IF(AW18&gt;AV18,AV18&amp;" : "&amp;AW18,""))</f>
        <v/>
      </c>
      <c r="BZ18" s="424" t="str">
        <f>AA17</f>
        <v>Группа № 2</v>
      </c>
    </row>
    <row r="19" spans="1:110" ht="12" customHeight="1" thickTop="1" x14ac:dyDescent="0.25">
      <c r="E19" s="458">
        <v>1</v>
      </c>
      <c r="F19" s="460">
        <v>26</v>
      </c>
      <c r="G19" s="202" t="s">
        <v>33</v>
      </c>
      <c r="H19" s="462"/>
      <c r="I19" s="508"/>
      <c r="J19" s="508"/>
      <c r="K19" s="509"/>
      <c r="L19" s="226"/>
      <c r="M19" s="227" t="s">
        <v>48</v>
      </c>
      <c r="N19" s="228"/>
      <c r="O19" s="226"/>
      <c r="P19" s="227" t="s">
        <v>48</v>
      </c>
      <c r="Q19" s="228"/>
      <c r="R19" s="226"/>
      <c r="S19" s="227" t="str">
        <f>IF(AK21=0," ",IF(AW21&gt;AV21,2,$AK$1))</f>
        <v xml:space="preserve"> </v>
      </c>
      <c r="T19" s="228"/>
      <c r="U19" s="468"/>
      <c r="V19" s="469"/>
      <c r="W19" s="469"/>
      <c r="X19" s="469"/>
      <c r="Y19" s="469"/>
      <c r="Z19" s="470"/>
      <c r="AA19" s="477">
        <v>4</v>
      </c>
      <c r="AB19" s="478"/>
      <c r="AC19" s="477">
        <v>1</v>
      </c>
      <c r="AD19" s="181" t="s">
        <v>47</v>
      </c>
      <c r="AI19" s="182" t="str">
        <f>IF(F27=0," ","1-5")</f>
        <v xml:space="preserve"> </v>
      </c>
      <c r="AJ19" s="183" t="str">
        <f>IF(F27=0," ",CONCATENATE(G19,"-",G27))</f>
        <v xml:space="preserve"> </v>
      </c>
      <c r="AK19" s="170"/>
      <c r="AL19" s="171"/>
      <c r="AM19" s="170"/>
      <c r="AN19" s="171"/>
      <c r="AO19" s="170"/>
      <c r="AP19" s="171"/>
      <c r="AQ19" s="170"/>
      <c r="AR19" s="171"/>
      <c r="AS19" s="170"/>
      <c r="AT19" s="184"/>
      <c r="AU19" s="175"/>
      <c r="AV19" s="176" t="str">
        <f t="shared" si="0"/>
        <v/>
      </c>
      <c r="AW19" s="176" t="str">
        <f t="shared" si="1"/>
        <v/>
      </c>
      <c r="AX19" s="177">
        <f t="shared" si="2"/>
        <v>0</v>
      </c>
      <c r="AY19" s="177">
        <f t="shared" si="3"/>
        <v>0</v>
      </c>
      <c r="AZ19" s="177">
        <f t="shared" si="4"/>
        <v>0</v>
      </c>
      <c r="BA19" s="177">
        <f t="shared" si="5"/>
        <v>0</v>
      </c>
      <c r="BB19" s="177">
        <f t="shared" si="6"/>
        <v>0</v>
      </c>
      <c r="BC19" s="178"/>
      <c r="BD19" s="177">
        <f t="shared" si="7"/>
        <v>0</v>
      </c>
      <c r="BE19" s="177">
        <f t="shared" si="8"/>
        <v>0</v>
      </c>
      <c r="BF19" s="177">
        <f t="shared" si="9"/>
        <v>0</v>
      </c>
      <c r="BG19" s="177">
        <f t="shared" si="10"/>
        <v>0</v>
      </c>
      <c r="BH19" s="177">
        <f t="shared" si="11"/>
        <v>0</v>
      </c>
      <c r="BI19" s="178"/>
      <c r="BJ19" s="177" t="str">
        <f t="shared" si="12"/>
        <v/>
      </c>
      <c r="BK19" s="177" t="str">
        <f t="shared" si="13"/>
        <v/>
      </c>
      <c r="BL19" s="177" t="str">
        <f t="shared" si="14"/>
        <v/>
      </c>
      <c r="BM19" s="177" t="str">
        <f t="shared" si="15"/>
        <v/>
      </c>
      <c r="BN19" s="177" t="str">
        <f t="shared" si="16"/>
        <v/>
      </c>
      <c r="BO19" s="178"/>
      <c r="BP19" s="177" t="str">
        <f t="shared" si="17"/>
        <v/>
      </c>
      <c r="BQ19" s="177" t="str">
        <f t="shared" si="18"/>
        <v/>
      </c>
      <c r="BR19" s="177" t="str">
        <f t="shared" si="19"/>
        <v/>
      </c>
      <c r="BS19" s="177" t="str">
        <f t="shared" si="20"/>
        <v/>
      </c>
      <c r="BT19" s="177" t="str">
        <f t="shared" si="21"/>
        <v/>
      </c>
      <c r="BU19" s="178"/>
      <c r="BV19" s="179" t="str">
        <f t="shared" ref="BV19:BV32" si="26">CONCATENATE(,BJ19,BK19,BL19,BM19,BN19,)</f>
        <v/>
      </c>
      <c r="BW19" s="179" t="str">
        <f t="shared" ref="BW19:BW32" si="27">CONCATENATE(,BP19,BQ19,BR19,BS19,BT19,)</f>
        <v/>
      </c>
      <c r="BX19" s="179" t="str">
        <f t="shared" ref="BX19:BX32" si="28">IF(AV19&gt;AW19,BV19,IF(AW19&gt;AV19,BW19,""))</f>
        <v/>
      </c>
      <c r="BY19" s="159" t="str">
        <f t="shared" ref="BY19:BY32" si="29">IF(AV19&gt;AW19,AW19&amp;" : "&amp;AV19,IF(AW19&gt;AV19,AV19&amp;" : "&amp;AW19,""))</f>
        <v/>
      </c>
      <c r="BZ19" s="425"/>
      <c r="CB19" s="185"/>
      <c r="CC19" s="186" t="s">
        <v>98</v>
      </c>
      <c r="CD19" s="186" t="s">
        <v>99</v>
      </c>
      <c r="CE19" s="186" t="s">
        <v>100</v>
      </c>
      <c r="CF19" s="186" t="s">
        <v>101</v>
      </c>
      <c r="CG19" s="186" t="s">
        <v>102</v>
      </c>
      <c r="CH19" s="186" t="s">
        <v>103</v>
      </c>
      <c r="CI19" s="186" t="s">
        <v>104</v>
      </c>
      <c r="CJ19" s="186" t="s">
        <v>105</v>
      </c>
      <c r="CK19" s="186" t="s">
        <v>106</v>
      </c>
      <c r="CL19" s="186" t="s">
        <v>107</v>
      </c>
      <c r="CN19" s="185"/>
      <c r="CO19" s="186" t="s">
        <v>47</v>
      </c>
      <c r="CP19" s="186" t="s">
        <v>48</v>
      </c>
      <c r="CQ19" s="186" t="s">
        <v>49</v>
      </c>
      <c r="CR19" s="186" t="s">
        <v>108</v>
      </c>
      <c r="CS19" s="186" t="s">
        <v>50</v>
      </c>
      <c r="CT19" s="186" t="s">
        <v>51</v>
      </c>
      <c r="CU19" s="187"/>
      <c r="CV19" s="188" t="s">
        <v>109</v>
      </c>
      <c r="CW19" s="188" t="s">
        <v>110</v>
      </c>
      <c r="CX19" s="188"/>
      <c r="CZ19" s="188" t="s">
        <v>109</v>
      </c>
      <c r="DA19" s="188" t="s">
        <v>110</v>
      </c>
      <c r="DC19" s="189"/>
      <c r="DE19" s="189"/>
      <c r="DF19" s="189"/>
    </row>
    <row r="20" spans="1:110" ht="12" customHeight="1" x14ac:dyDescent="0.25">
      <c r="A20" s="190" t="s">
        <v>111</v>
      </c>
      <c r="B20" s="191" t="s">
        <v>4</v>
      </c>
      <c r="C20" s="191" t="s">
        <v>112</v>
      </c>
      <c r="D20" s="192" t="s">
        <v>113</v>
      </c>
      <c r="E20" s="459"/>
      <c r="F20" s="461"/>
      <c r="G20" s="207"/>
      <c r="H20" s="463"/>
      <c r="I20" s="510"/>
      <c r="J20" s="510"/>
      <c r="K20" s="511"/>
      <c r="L20" s="431" t="s">
        <v>115</v>
      </c>
      <c r="M20" s="432"/>
      <c r="N20" s="433"/>
      <c r="O20" s="431" t="s">
        <v>115</v>
      </c>
      <c r="P20" s="432"/>
      <c r="Q20" s="433"/>
      <c r="R20" s="431" t="str">
        <f>IF(AW21&gt;AV21,BX21,BY21)</f>
        <v/>
      </c>
      <c r="S20" s="432"/>
      <c r="T20" s="433"/>
      <c r="U20" s="471"/>
      <c r="V20" s="472"/>
      <c r="W20" s="472"/>
      <c r="X20" s="472"/>
      <c r="Y20" s="472"/>
      <c r="Z20" s="473"/>
      <c r="AA20" s="444"/>
      <c r="AB20" s="442"/>
      <c r="AC20" s="444"/>
      <c r="AD20" s="229"/>
      <c r="AI20" s="182" t="e">
        <f>IF(#REF!=0," ","3-6")</f>
        <v>#REF!</v>
      </c>
      <c r="AJ20" s="183" t="e">
        <f>IF(#REF!=0," ",CONCATENATE(G23,"-",#REF!))</f>
        <v>#REF!</v>
      </c>
      <c r="AK20" s="170"/>
      <c r="AL20" s="171"/>
      <c r="AM20" s="170"/>
      <c r="AN20" s="171"/>
      <c r="AO20" s="170"/>
      <c r="AP20" s="171"/>
      <c r="AQ20" s="170"/>
      <c r="AR20" s="171"/>
      <c r="AS20" s="170"/>
      <c r="AT20" s="184"/>
      <c r="AU20" s="175"/>
      <c r="AV20" s="176" t="str">
        <f t="shared" si="0"/>
        <v/>
      </c>
      <c r="AW20" s="176" t="str">
        <f t="shared" si="1"/>
        <v/>
      </c>
      <c r="AX20" s="177">
        <f t="shared" si="2"/>
        <v>0</v>
      </c>
      <c r="AY20" s="177">
        <f t="shared" si="3"/>
        <v>0</v>
      </c>
      <c r="AZ20" s="177">
        <f t="shared" si="4"/>
        <v>0</v>
      </c>
      <c r="BA20" s="177">
        <f t="shared" si="5"/>
        <v>0</v>
      </c>
      <c r="BB20" s="177">
        <f t="shared" si="6"/>
        <v>0</v>
      </c>
      <c r="BC20" s="178"/>
      <c r="BD20" s="177">
        <f t="shared" si="7"/>
        <v>0</v>
      </c>
      <c r="BE20" s="177">
        <f t="shared" si="8"/>
        <v>0</v>
      </c>
      <c r="BF20" s="177">
        <f t="shared" si="9"/>
        <v>0</v>
      </c>
      <c r="BG20" s="177">
        <f t="shared" si="10"/>
        <v>0</v>
      </c>
      <c r="BH20" s="177">
        <f t="shared" si="11"/>
        <v>0</v>
      </c>
      <c r="BI20" s="178"/>
      <c r="BJ20" s="177" t="str">
        <f t="shared" si="12"/>
        <v/>
      </c>
      <c r="BK20" s="177" t="str">
        <f t="shared" si="13"/>
        <v/>
      </c>
      <c r="BL20" s="177" t="str">
        <f t="shared" si="14"/>
        <v/>
      </c>
      <c r="BM20" s="177" t="str">
        <f t="shared" si="15"/>
        <v/>
      </c>
      <c r="BN20" s="177" t="str">
        <f t="shared" si="16"/>
        <v/>
      </c>
      <c r="BO20" s="178"/>
      <c r="BP20" s="177" t="str">
        <f t="shared" si="17"/>
        <v/>
      </c>
      <c r="BQ20" s="177" t="str">
        <f t="shared" si="18"/>
        <v/>
      </c>
      <c r="BR20" s="177" t="str">
        <f t="shared" si="19"/>
        <v/>
      </c>
      <c r="BS20" s="177" t="str">
        <f t="shared" si="20"/>
        <v/>
      </c>
      <c r="BT20" s="177" t="str">
        <f t="shared" si="21"/>
        <v/>
      </c>
      <c r="BU20" s="178"/>
      <c r="BV20" s="179" t="str">
        <f t="shared" si="26"/>
        <v/>
      </c>
      <c r="BW20" s="179" t="str">
        <f t="shared" si="27"/>
        <v/>
      </c>
      <c r="BX20" s="179" t="str">
        <f t="shared" si="28"/>
        <v/>
      </c>
      <c r="BY20" s="159" t="str">
        <f t="shared" si="29"/>
        <v/>
      </c>
      <c r="BZ20" s="425"/>
      <c r="CB20" s="185">
        <v>1</v>
      </c>
      <c r="CC20" s="198" t="e">
        <f>((AV30+AV24)/(AW30+AW24))/10</f>
        <v>#VALUE!</v>
      </c>
      <c r="CD20" s="198" t="e">
        <f>((AV30+AW21)/(AW30+AV21))/10</f>
        <v>#VALUE!</v>
      </c>
      <c r="CE20" s="198" t="e">
        <f>((AV30+AV19)/(AW30+AW19))/10</f>
        <v>#VALUE!</v>
      </c>
      <c r="CF20" s="198" t="e">
        <f>((AV30+AW28)/(AW30+AV28))/10</f>
        <v>#VALUE!</v>
      </c>
      <c r="CG20" s="198" t="e">
        <f>((AV24+AW21)/(AW24+AV21))/10</f>
        <v>#VALUE!</v>
      </c>
      <c r="CH20" s="198" t="e">
        <f>((AV24+AV19)/(AW24+AW19))/10</f>
        <v>#VALUE!</v>
      </c>
      <c r="CI20" s="198" t="e">
        <f>((AV24+AW28)/(AV28+AW24))/10</f>
        <v>#VALUE!</v>
      </c>
      <c r="CJ20" s="198" t="e">
        <f>((AW21+AV19)/(AV21+AW19))/10</f>
        <v>#VALUE!</v>
      </c>
      <c r="CK20" s="198" t="e">
        <f>((AW21+AW28)/(AV21+AV28))/10</f>
        <v>#VALUE!</v>
      </c>
      <c r="CL20" s="198" t="e">
        <f>((AV19+AW28)/(AW19+AV28))/10</f>
        <v>#VALUE!</v>
      </c>
      <c r="CN20" s="185">
        <v>1</v>
      </c>
      <c r="CO20" s="199"/>
      <c r="CP20" s="200">
        <f>IF(AV30&gt;AW30,CV20+0.1,CV20-0.1)</f>
        <v>3.9</v>
      </c>
      <c r="CQ20" s="200">
        <f>IF(AV24&gt;AW24,CV20+0.1,CV20-0.1)</f>
        <v>3.9</v>
      </c>
      <c r="CR20" s="200">
        <f>IF(AW21&gt;AV21,CV20+0.1,CV20-0.1)</f>
        <v>3.9</v>
      </c>
      <c r="CS20" s="200">
        <f>IF(AV19&gt;AW19,CV20+0.1,CV20-0.1)</f>
        <v>3.9</v>
      </c>
      <c r="CT20" s="200">
        <f>IF(AW28&gt;AV28,CV20+0.1,CV20-0.1)</f>
        <v>3.9</v>
      </c>
      <c r="CU20" s="201"/>
      <c r="CV20" s="446">
        <f>AA19</f>
        <v>4</v>
      </c>
      <c r="CW20" s="446" t="e">
        <f>IF(AND(CV20=CV22,CV20=CV24),CC20,(IF(AND(CV20=CV22,CV20=CV26),CD20,(IF(AND(CV20=CV22,CV20=CV28),CE20,(IF(AND(CV20=CV22,CV20=CV30),CF20,(IF(AND(CV20=CV24,CV20=CV26),CG20,(IF(AND(CV20=CV24,CV20=CV28),CH20,(IF(AND(CV20=CV24,CV20=CV30),CI20,(IF(AND(CV20=CV26,CV20=CV28),CJ20,(IF(AND(CV20=CV26,CV20=CV30),CK20,(IF(AND(CV20=CV28,CV20=CV30),CL20,999)))))))))))))))))))</f>
        <v>#REF!</v>
      </c>
      <c r="CX20" s="446" t="e">
        <f>IF(DC20=1,CV20+CW20,CW20)</f>
        <v>#REF!</v>
      </c>
      <c r="CZ20" s="446">
        <f>CV20</f>
        <v>4</v>
      </c>
      <c r="DA20" s="448" t="e">
        <f>IF(CZ20=CZ22,CP20,(IF(CZ20=CZ24,CQ20,(IF(CZ20=CZ26,CR20,(IF(CZ20=CZ28,CS20,(IF(CZ20=CZ30,CT20,999)))))))))</f>
        <v>#REF!</v>
      </c>
      <c r="DC20" s="446" t="e">
        <f>IF(CW20&lt;&gt;999,1,0)</f>
        <v>#REF!</v>
      </c>
      <c r="DE20" s="448" t="e">
        <f>IF(DC20=1,CX20,DA20)</f>
        <v>#REF!</v>
      </c>
      <c r="DF20" s="446" t="e">
        <f>IF(DE20&lt;&gt;999,DE20,CZ20)</f>
        <v>#REF!</v>
      </c>
    </row>
    <row r="21" spans="1:110" ht="12" customHeight="1" x14ac:dyDescent="0.25">
      <c r="A21" s="450" t="str">
        <f>AI18</f>
        <v>2-4</v>
      </c>
      <c r="B21" s="452">
        <v>43550</v>
      </c>
      <c r="C21" s="454">
        <v>0.66666666666666663</v>
      </c>
      <c r="D21" s="456">
        <v>5</v>
      </c>
      <c r="E21" s="483">
        <v>2</v>
      </c>
      <c r="F21" s="484">
        <v>39</v>
      </c>
      <c r="G21" s="202" t="s">
        <v>14</v>
      </c>
      <c r="H21" s="463"/>
      <c r="I21" s="230"/>
      <c r="J21" s="231" t="s">
        <v>47</v>
      </c>
      <c r="K21" s="232"/>
      <c r="L21" s="517"/>
      <c r="M21" s="518"/>
      <c r="N21" s="519"/>
      <c r="O21" s="233"/>
      <c r="P21" s="231" t="s">
        <v>48</v>
      </c>
      <c r="Q21" s="232"/>
      <c r="R21" s="233"/>
      <c r="S21" s="231" t="str">
        <f>IF(AK18=0," ",IF(AV18&gt;AW18,2,$AK$1))</f>
        <v xml:space="preserve"> </v>
      </c>
      <c r="T21" s="232"/>
      <c r="U21" s="471"/>
      <c r="V21" s="472"/>
      <c r="W21" s="472"/>
      <c r="X21" s="472"/>
      <c r="Y21" s="472"/>
      <c r="Z21" s="473"/>
      <c r="AA21" s="443">
        <v>3</v>
      </c>
      <c r="AB21" s="441"/>
      <c r="AC21" s="477">
        <v>2</v>
      </c>
      <c r="AD21" s="234"/>
      <c r="AE21" s="445">
        <f>IF(F19="","",VLOOKUP(F19,'[1]Список участников'!A:L,8,FALSE))</f>
        <v>19</v>
      </c>
      <c r="AG21" s="430">
        <f>IF(F19&gt;0,1,0)</f>
        <v>1</v>
      </c>
      <c r="AH21" s="430" t="e">
        <f>SUM(AG21:AG32)</f>
        <v>#REF!</v>
      </c>
      <c r="AI21" s="182" t="str">
        <f>IF(F25=0," ","4-1")</f>
        <v>4-1</v>
      </c>
      <c r="AJ21" s="183" t="str">
        <f>IF(F25=0," ",CONCATENATE(G25,"-",G19))</f>
        <v>Свободн.-г. ШЫМКЕНТ</v>
      </c>
      <c r="AK21" s="170"/>
      <c r="AL21" s="171"/>
      <c r="AM21" s="170"/>
      <c r="AN21" s="171"/>
      <c r="AO21" s="170"/>
      <c r="AP21" s="171"/>
      <c r="AQ21" s="170"/>
      <c r="AR21" s="171"/>
      <c r="AS21" s="170"/>
      <c r="AT21" s="184"/>
      <c r="AU21" s="175"/>
      <c r="AV21" s="176" t="str">
        <f t="shared" si="0"/>
        <v/>
      </c>
      <c r="AW21" s="176" t="str">
        <f t="shared" si="1"/>
        <v/>
      </c>
      <c r="AX21" s="177">
        <f t="shared" si="2"/>
        <v>0</v>
      </c>
      <c r="AY21" s="177">
        <f t="shared" si="3"/>
        <v>0</v>
      </c>
      <c r="AZ21" s="177">
        <f t="shared" si="4"/>
        <v>0</v>
      </c>
      <c r="BA21" s="177">
        <f t="shared" si="5"/>
        <v>0</v>
      </c>
      <c r="BB21" s="177">
        <f t="shared" si="6"/>
        <v>0</v>
      </c>
      <c r="BC21" s="178"/>
      <c r="BD21" s="177">
        <f t="shared" si="7"/>
        <v>0</v>
      </c>
      <c r="BE21" s="177">
        <f t="shared" si="8"/>
        <v>0</v>
      </c>
      <c r="BF21" s="177">
        <f t="shared" si="9"/>
        <v>0</v>
      </c>
      <c r="BG21" s="177">
        <f t="shared" si="10"/>
        <v>0</v>
      </c>
      <c r="BH21" s="177">
        <f t="shared" si="11"/>
        <v>0</v>
      </c>
      <c r="BI21" s="178"/>
      <c r="BJ21" s="177" t="str">
        <f t="shared" si="12"/>
        <v/>
      </c>
      <c r="BK21" s="177" t="str">
        <f t="shared" si="13"/>
        <v/>
      </c>
      <c r="BL21" s="177" t="str">
        <f t="shared" si="14"/>
        <v/>
      </c>
      <c r="BM21" s="177" t="str">
        <f t="shared" si="15"/>
        <v/>
      </c>
      <c r="BN21" s="177" t="str">
        <f t="shared" si="16"/>
        <v/>
      </c>
      <c r="BO21" s="178"/>
      <c r="BP21" s="177" t="str">
        <f t="shared" si="17"/>
        <v/>
      </c>
      <c r="BQ21" s="177" t="str">
        <f t="shared" si="18"/>
        <v/>
      </c>
      <c r="BR21" s="177" t="str">
        <f t="shared" si="19"/>
        <v/>
      </c>
      <c r="BS21" s="177" t="str">
        <f t="shared" si="20"/>
        <v/>
      </c>
      <c r="BT21" s="177" t="str">
        <f t="shared" si="21"/>
        <v/>
      </c>
      <c r="BU21" s="178"/>
      <c r="BV21" s="179" t="str">
        <f t="shared" si="26"/>
        <v/>
      </c>
      <c r="BW21" s="179" t="str">
        <f t="shared" si="27"/>
        <v/>
      </c>
      <c r="BX21" s="179" t="str">
        <f t="shared" si="28"/>
        <v/>
      </c>
      <c r="BY21" s="159" t="str">
        <f t="shared" si="29"/>
        <v/>
      </c>
      <c r="BZ21" s="425"/>
      <c r="CB21" s="185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N21" s="185">
        <v>2</v>
      </c>
      <c r="CO21" s="200">
        <f>IF(AW30&gt;AV30,CV22+0.1,CV22-0.1)</f>
        <v>2.9</v>
      </c>
      <c r="CP21" s="199"/>
      <c r="CQ21" s="200">
        <f>IF(AW27&gt;AV27,CV22+0.1,CV22-0.1)</f>
        <v>2.9</v>
      </c>
      <c r="CR21" s="200">
        <f>IF(AV18&gt;AW18,CV22+0.1,CV22-0.1)</f>
        <v>2.9</v>
      </c>
      <c r="CS21" s="200">
        <f>IF(AV25&gt;AW25,CV22+0.1,CV22-0.1)</f>
        <v>2.9</v>
      </c>
      <c r="CT21" s="200">
        <f>IF(AW22&gt;AV22,CV22,CV22-0.1)</f>
        <v>2.9</v>
      </c>
      <c r="CU21" s="201"/>
      <c r="CV21" s="447"/>
      <c r="CW21" s="447"/>
      <c r="CX21" s="447"/>
      <c r="CZ21" s="447"/>
      <c r="DA21" s="449"/>
      <c r="DC21" s="447"/>
      <c r="DE21" s="449"/>
      <c r="DF21" s="447"/>
    </row>
    <row r="22" spans="1:110" ht="12" customHeight="1" x14ac:dyDescent="0.25">
      <c r="A22" s="451"/>
      <c r="B22" s="453"/>
      <c r="C22" s="455"/>
      <c r="D22" s="457"/>
      <c r="E22" s="459"/>
      <c r="F22" s="461"/>
      <c r="G22" s="207"/>
      <c r="H22" s="463"/>
      <c r="I22" s="512" t="s">
        <v>121</v>
      </c>
      <c r="J22" s="432"/>
      <c r="K22" s="433"/>
      <c r="L22" s="521"/>
      <c r="M22" s="510"/>
      <c r="N22" s="511"/>
      <c r="O22" s="431" t="s">
        <v>122</v>
      </c>
      <c r="P22" s="432"/>
      <c r="Q22" s="433"/>
      <c r="R22" s="431" t="str">
        <f>IF(AV18&gt;AW18,BX18,BY18)</f>
        <v/>
      </c>
      <c r="S22" s="432"/>
      <c r="T22" s="433"/>
      <c r="U22" s="471"/>
      <c r="V22" s="472"/>
      <c r="W22" s="472"/>
      <c r="X22" s="472"/>
      <c r="Y22" s="472"/>
      <c r="Z22" s="473"/>
      <c r="AA22" s="444"/>
      <c r="AB22" s="442"/>
      <c r="AC22" s="444"/>
      <c r="AD22" s="234"/>
      <c r="AE22" s="445"/>
      <c r="AG22" s="430"/>
      <c r="AH22" s="430"/>
      <c r="AI22" s="182" t="e">
        <f>IF(#REF!=0," ","6-2")</f>
        <v>#REF!</v>
      </c>
      <c r="AJ22" s="183" t="e">
        <f>IF(#REF!=0," ",CONCATENATE(#REF!,"-",G21))</f>
        <v>#REF!</v>
      </c>
      <c r="AK22" s="170"/>
      <c r="AL22" s="171"/>
      <c r="AM22" s="170"/>
      <c r="AN22" s="171"/>
      <c r="AO22" s="170"/>
      <c r="AP22" s="171"/>
      <c r="AQ22" s="170"/>
      <c r="AR22" s="171"/>
      <c r="AS22" s="170"/>
      <c r="AT22" s="184"/>
      <c r="AU22" s="175"/>
      <c r="AV22" s="176" t="str">
        <f t="shared" si="0"/>
        <v/>
      </c>
      <c r="AW22" s="176" t="str">
        <f t="shared" si="1"/>
        <v/>
      </c>
      <c r="AX22" s="177">
        <f t="shared" si="2"/>
        <v>0</v>
      </c>
      <c r="AY22" s="177">
        <f t="shared" si="3"/>
        <v>0</v>
      </c>
      <c r="AZ22" s="177">
        <f t="shared" si="4"/>
        <v>0</v>
      </c>
      <c r="BA22" s="177">
        <f t="shared" si="5"/>
        <v>0</v>
      </c>
      <c r="BB22" s="177">
        <f t="shared" si="6"/>
        <v>0</v>
      </c>
      <c r="BC22" s="178"/>
      <c r="BD22" s="177">
        <f t="shared" si="7"/>
        <v>0</v>
      </c>
      <c r="BE22" s="177">
        <f t="shared" si="8"/>
        <v>0</v>
      </c>
      <c r="BF22" s="177">
        <f t="shared" si="9"/>
        <v>0</v>
      </c>
      <c r="BG22" s="177">
        <f t="shared" si="10"/>
        <v>0</v>
      </c>
      <c r="BH22" s="177">
        <f t="shared" si="11"/>
        <v>0</v>
      </c>
      <c r="BI22" s="178"/>
      <c r="BJ22" s="177" t="str">
        <f t="shared" si="12"/>
        <v/>
      </c>
      <c r="BK22" s="177" t="str">
        <f t="shared" si="13"/>
        <v/>
      </c>
      <c r="BL22" s="177" t="str">
        <f t="shared" si="14"/>
        <v/>
      </c>
      <c r="BM22" s="177" t="str">
        <f t="shared" si="15"/>
        <v/>
      </c>
      <c r="BN22" s="177" t="str">
        <f t="shared" si="16"/>
        <v/>
      </c>
      <c r="BO22" s="178"/>
      <c r="BP22" s="177" t="str">
        <f t="shared" si="17"/>
        <v/>
      </c>
      <c r="BQ22" s="177" t="str">
        <f t="shared" si="18"/>
        <v/>
      </c>
      <c r="BR22" s="177" t="str">
        <f t="shared" si="19"/>
        <v/>
      </c>
      <c r="BS22" s="177" t="str">
        <f t="shared" si="20"/>
        <v/>
      </c>
      <c r="BT22" s="177" t="str">
        <f t="shared" si="21"/>
        <v/>
      </c>
      <c r="BU22" s="178"/>
      <c r="BV22" s="179" t="str">
        <f t="shared" si="26"/>
        <v/>
      </c>
      <c r="BW22" s="179" t="str">
        <f t="shared" si="27"/>
        <v/>
      </c>
      <c r="BX22" s="179" t="str">
        <f t="shared" si="28"/>
        <v/>
      </c>
      <c r="BY22" s="159" t="str">
        <f t="shared" si="29"/>
        <v/>
      </c>
      <c r="BZ22" s="425"/>
      <c r="CB22" s="185">
        <v>2</v>
      </c>
      <c r="CC22" s="186" t="s">
        <v>116</v>
      </c>
      <c r="CD22" s="186" t="s">
        <v>117</v>
      </c>
      <c r="CE22" s="186" t="s">
        <v>118</v>
      </c>
      <c r="CF22" s="186" t="s">
        <v>119</v>
      </c>
      <c r="CG22" s="186" t="s">
        <v>102</v>
      </c>
      <c r="CH22" s="186" t="s">
        <v>103</v>
      </c>
      <c r="CI22" s="186" t="s">
        <v>104</v>
      </c>
      <c r="CJ22" s="186" t="s">
        <v>105</v>
      </c>
      <c r="CK22" s="186" t="s">
        <v>106</v>
      </c>
      <c r="CL22" s="186" t="s">
        <v>107</v>
      </c>
      <c r="CN22" s="185">
        <v>3</v>
      </c>
      <c r="CO22" s="200">
        <f>IF(AW24&gt;AV24,CV24+0.1,CV24-0.1)</f>
        <v>1.9</v>
      </c>
      <c r="CP22" s="200">
        <f>IF(AV27&gt;AW27,CV24+0.1,CV24-0.1)</f>
        <v>1.9</v>
      </c>
      <c r="CQ22" s="208"/>
      <c r="CR22" s="200">
        <f>IF(AV31&gt;AW31,CV24+0.1,CV24-0.1)</f>
        <v>1.9</v>
      </c>
      <c r="CS22" s="200">
        <f>IF(AW23&gt;AV23,CV24+0.1,CV24-0.1)</f>
        <v>1.9</v>
      </c>
      <c r="CT22" s="200">
        <f>IF(AV20&gt;AW20,CV24+0.1,CV24-0.1)</f>
        <v>1.9</v>
      </c>
      <c r="CU22" s="187"/>
      <c r="CV22" s="446">
        <f>AA21</f>
        <v>3</v>
      </c>
      <c r="CW22" s="446" t="e">
        <f>IF(AND(CV22=CV20,CV22=CV24),CC23,(IF(AND(CV22=CV20,CV22=CV26),CD23,(IF(AND(CV22=CV20,CV22=CV28),CE23,(IF(AND(CV22=CV20,CV22=CV30),CF23,(IF(AND(CV22=CV24,CV22=CV26),CG23,(IF(AND(CV22=CV24,CV22=CV28),CH23,(IF(AND(CV22=CV24,CV22=CV30),CI23,(IF(AND(CV22=CV26,CV22=CV28),CJ23,(IF(AND(CV22=CV26,CV22=CV30),CK23,(IF(AND(CV22=CV28,CV22=CV30),CL23,999)))))))))))))))))))</f>
        <v>#REF!</v>
      </c>
      <c r="CX22" s="446" t="e">
        <f>IF(DC22=1,CV22+CW22,CW22)</f>
        <v>#REF!</v>
      </c>
      <c r="CZ22" s="446">
        <f>CV22</f>
        <v>3</v>
      </c>
      <c r="DA22" s="448" t="e">
        <f>IF(CZ22=CZ20,CO21,(IF(CZ22=CZ24,CQ21,(IF(CZ22=CZ26,CR21,(IF(CZ22=CZ28,CS21,(IF(CZ22=CZ30,CT21,999)))))))))</f>
        <v>#REF!</v>
      </c>
      <c r="DC22" s="446" t="e">
        <f>IF(CW22&lt;&gt;999,1,0)</f>
        <v>#REF!</v>
      </c>
      <c r="DE22" s="448" t="e">
        <f>IF(DC22=1,CX22,DA22)</f>
        <v>#REF!</v>
      </c>
      <c r="DF22" s="446" t="e">
        <f>IF(DE22&lt;&gt;999,DE22,CZ22)</f>
        <v>#REF!</v>
      </c>
    </row>
    <row r="23" spans="1:110" ht="12" customHeight="1" x14ac:dyDescent="0.25">
      <c r="A23" s="479" t="str">
        <f>AI24</f>
        <v>1-3</v>
      </c>
      <c r="B23" s="480">
        <v>43550</v>
      </c>
      <c r="C23" s="489">
        <v>0.66666666666666663</v>
      </c>
      <c r="D23" s="482">
        <v>6</v>
      </c>
      <c r="E23" s="483">
        <v>3</v>
      </c>
      <c r="F23" s="484">
        <v>73</v>
      </c>
      <c r="G23" s="202" t="s">
        <v>128</v>
      </c>
      <c r="H23" s="463"/>
      <c r="I23" s="230"/>
      <c r="J23" s="231" t="s">
        <v>47</v>
      </c>
      <c r="K23" s="232"/>
      <c r="L23" s="233"/>
      <c r="M23" s="231" t="s">
        <v>47</v>
      </c>
      <c r="N23" s="232"/>
      <c r="O23" s="517"/>
      <c r="P23" s="518"/>
      <c r="Q23" s="519"/>
      <c r="R23" s="233"/>
      <c r="S23" s="231" t="str">
        <f>IF(AK31=0," ",IF(AV31&gt;AW31,2,$AK$1))</f>
        <v xml:space="preserve"> </v>
      </c>
      <c r="T23" s="232"/>
      <c r="U23" s="471"/>
      <c r="V23" s="472"/>
      <c r="W23" s="472"/>
      <c r="X23" s="472"/>
      <c r="Y23" s="472"/>
      <c r="Z23" s="473"/>
      <c r="AA23" s="443">
        <v>2</v>
      </c>
      <c r="AB23" s="441"/>
      <c r="AC23" s="477">
        <v>3</v>
      </c>
      <c r="AD23" s="234"/>
      <c r="AE23" s="445">
        <f>IF(F21="","",VLOOKUP(F21,'[1]Список участников'!A:L,8,FALSE))</f>
        <v>0</v>
      </c>
      <c r="AG23" s="430">
        <f>IF(F21&gt;0,1,0)</f>
        <v>1</v>
      </c>
      <c r="AH23" s="430"/>
      <c r="AI23" s="182" t="str">
        <f>IF(F27=0," ","5-3")</f>
        <v xml:space="preserve"> </v>
      </c>
      <c r="AJ23" s="183" t="str">
        <f>IF(F27=0," ",CONCATENATE(G27,"-",G23))</f>
        <v xml:space="preserve"> </v>
      </c>
      <c r="AK23" s="170"/>
      <c r="AL23" s="171"/>
      <c r="AM23" s="170"/>
      <c r="AN23" s="171"/>
      <c r="AO23" s="170"/>
      <c r="AP23" s="171"/>
      <c r="AQ23" s="170"/>
      <c r="AR23" s="171"/>
      <c r="AS23" s="170"/>
      <c r="AT23" s="184"/>
      <c r="AU23" s="175"/>
      <c r="AV23" s="176" t="str">
        <f t="shared" si="0"/>
        <v/>
      </c>
      <c r="AW23" s="176" t="str">
        <f t="shared" si="1"/>
        <v/>
      </c>
      <c r="AX23" s="177">
        <f t="shared" si="2"/>
        <v>0</v>
      </c>
      <c r="AY23" s="177">
        <f t="shared" si="3"/>
        <v>0</v>
      </c>
      <c r="AZ23" s="177">
        <f t="shared" si="4"/>
        <v>0</v>
      </c>
      <c r="BA23" s="177">
        <f t="shared" si="5"/>
        <v>0</v>
      </c>
      <c r="BB23" s="177">
        <f t="shared" si="6"/>
        <v>0</v>
      </c>
      <c r="BC23" s="178"/>
      <c r="BD23" s="177">
        <f t="shared" si="7"/>
        <v>0</v>
      </c>
      <c r="BE23" s="177">
        <f t="shared" si="8"/>
        <v>0</v>
      </c>
      <c r="BF23" s="177">
        <f t="shared" si="9"/>
        <v>0</v>
      </c>
      <c r="BG23" s="177">
        <f t="shared" si="10"/>
        <v>0</v>
      </c>
      <c r="BH23" s="177">
        <f t="shared" si="11"/>
        <v>0</v>
      </c>
      <c r="BI23" s="178"/>
      <c r="BJ23" s="177" t="str">
        <f t="shared" si="12"/>
        <v/>
      </c>
      <c r="BK23" s="177" t="str">
        <f t="shared" si="13"/>
        <v/>
      </c>
      <c r="BL23" s="177" t="str">
        <f t="shared" si="14"/>
        <v/>
      </c>
      <c r="BM23" s="177" t="str">
        <f t="shared" si="15"/>
        <v/>
      </c>
      <c r="BN23" s="177" t="str">
        <f t="shared" si="16"/>
        <v/>
      </c>
      <c r="BO23" s="178"/>
      <c r="BP23" s="177" t="str">
        <f t="shared" si="17"/>
        <v/>
      </c>
      <c r="BQ23" s="177" t="str">
        <f t="shared" si="18"/>
        <v/>
      </c>
      <c r="BR23" s="177" t="str">
        <f t="shared" si="19"/>
        <v/>
      </c>
      <c r="BS23" s="177" t="str">
        <f t="shared" si="20"/>
        <v/>
      </c>
      <c r="BT23" s="177" t="str">
        <f t="shared" si="21"/>
        <v/>
      </c>
      <c r="BU23" s="178"/>
      <c r="BV23" s="179" t="str">
        <f t="shared" si="26"/>
        <v/>
      </c>
      <c r="BW23" s="179" t="str">
        <f t="shared" si="27"/>
        <v/>
      </c>
      <c r="BX23" s="179" t="str">
        <f t="shared" si="28"/>
        <v/>
      </c>
      <c r="BY23" s="159" t="str">
        <f t="shared" si="29"/>
        <v/>
      </c>
      <c r="BZ23" s="425"/>
      <c r="CB23" s="185"/>
      <c r="CC23" s="198" t="e">
        <f>((AW30+AW27)/(AV30+AV27))/10</f>
        <v>#VALUE!</v>
      </c>
      <c r="CD23" s="198" t="e">
        <f>((AW30+AV18)/(AV30+AW18))/10</f>
        <v>#VALUE!</v>
      </c>
      <c r="CE23" s="198" t="e">
        <f>((AW30+AV25)/(AV30+AW25))/10</f>
        <v>#VALUE!</v>
      </c>
      <c r="CF23" s="198" t="e">
        <f>((AW30+AW22)/(AV30+AV22))/10</f>
        <v>#VALUE!</v>
      </c>
      <c r="CG23" s="198" t="e">
        <f>((AW27+AV18)/(AV27+AW18))/10</f>
        <v>#VALUE!</v>
      </c>
      <c r="CH23" s="198" t="e">
        <f>((AW27+AV25)/(AV27+AW25))/10</f>
        <v>#VALUE!</v>
      </c>
      <c r="CI23" s="198" t="e">
        <f>((AW27+AW22)/(AV27+AV22))/10</f>
        <v>#VALUE!</v>
      </c>
      <c r="CJ23" s="198" t="e">
        <f>((AV18+AV25)/(AW18+AW25))/10</f>
        <v>#VALUE!</v>
      </c>
      <c r="CK23" s="198" t="e">
        <f>((AV18+AW22)/(AW18+AV22))/10</f>
        <v>#VALUE!</v>
      </c>
      <c r="CL23" s="198" t="e">
        <f>((AV25+AW25)/(AW22+AV22))/10</f>
        <v>#VALUE!</v>
      </c>
      <c r="CN23" s="185">
        <v>4</v>
      </c>
      <c r="CO23" s="200">
        <f>IF(AV21&gt;AW21,CV26+0.1,CV26-0.1)</f>
        <v>-0.1</v>
      </c>
      <c r="CP23" s="200">
        <f>IF(AW18&gt;AV18,CV26+0.1,CV26-0.1)</f>
        <v>-0.1</v>
      </c>
      <c r="CQ23" s="200">
        <f>IF(AW31&gt;AV31,CV26+0.1,CV26-0.1)</f>
        <v>-0.1</v>
      </c>
      <c r="CR23" s="199"/>
      <c r="CS23" s="200">
        <f>IF(AW29&gt;AV29,CV26+0.1,CV26-0.1)</f>
        <v>-0.1</v>
      </c>
      <c r="CT23" s="200">
        <f>IF(AV26&gt;AW26,CV26+0.1,CV26-0.1)</f>
        <v>-0.1</v>
      </c>
      <c r="CU23" s="201"/>
      <c r="CV23" s="447"/>
      <c r="CW23" s="447"/>
      <c r="CX23" s="447"/>
      <c r="CZ23" s="447"/>
      <c r="DA23" s="449"/>
      <c r="DC23" s="447"/>
      <c r="DE23" s="449"/>
      <c r="DF23" s="447"/>
    </row>
    <row r="24" spans="1:110" ht="12" customHeight="1" x14ac:dyDescent="0.25">
      <c r="A24" s="451"/>
      <c r="B24" s="481"/>
      <c r="C24" s="455"/>
      <c r="D24" s="457"/>
      <c r="E24" s="459"/>
      <c r="F24" s="461"/>
      <c r="G24" s="207"/>
      <c r="H24" s="463"/>
      <c r="I24" s="512" t="s">
        <v>121</v>
      </c>
      <c r="J24" s="432"/>
      <c r="K24" s="433"/>
      <c r="L24" s="431" t="s">
        <v>124</v>
      </c>
      <c r="M24" s="432"/>
      <c r="N24" s="433"/>
      <c r="O24" s="521"/>
      <c r="P24" s="510"/>
      <c r="Q24" s="511"/>
      <c r="R24" s="431" t="str">
        <f>IF(AV31&gt;AW31,BX31,BY31)</f>
        <v/>
      </c>
      <c r="S24" s="432"/>
      <c r="T24" s="433"/>
      <c r="U24" s="471"/>
      <c r="V24" s="472"/>
      <c r="W24" s="472"/>
      <c r="X24" s="472"/>
      <c r="Y24" s="472"/>
      <c r="Z24" s="473"/>
      <c r="AA24" s="444"/>
      <c r="AB24" s="442"/>
      <c r="AC24" s="444"/>
      <c r="AD24" s="234"/>
      <c r="AE24" s="445"/>
      <c r="AG24" s="430"/>
      <c r="AH24" s="430"/>
      <c r="AI24" s="182" t="s">
        <v>116</v>
      </c>
      <c r="AJ24" s="183" t="str">
        <f>IF(F23=0," ",CONCATENATE(G19,"-",G23))</f>
        <v>г. ШЫМКЕНТ-КОСТАНАЙСКАЯ  обл.</v>
      </c>
      <c r="AK24" s="170"/>
      <c r="AL24" s="171"/>
      <c r="AM24" s="170"/>
      <c r="AN24" s="171"/>
      <c r="AO24" s="170"/>
      <c r="AP24" s="171"/>
      <c r="AQ24" s="170"/>
      <c r="AR24" s="171"/>
      <c r="AS24" s="170"/>
      <c r="AT24" s="184"/>
      <c r="AU24" s="175"/>
      <c r="AV24" s="176" t="str">
        <f t="shared" si="0"/>
        <v/>
      </c>
      <c r="AW24" s="176" t="str">
        <f t="shared" si="1"/>
        <v/>
      </c>
      <c r="AX24" s="177">
        <f t="shared" si="2"/>
        <v>0</v>
      </c>
      <c r="AY24" s="177">
        <f t="shared" si="3"/>
        <v>0</v>
      </c>
      <c r="AZ24" s="177">
        <f t="shared" si="4"/>
        <v>0</v>
      </c>
      <c r="BA24" s="177">
        <f t="shared" si="5"/>
        <v>0</v>
      </c>
      <c r="BB24" s="177">
        <f t="shared" si="6"/>
        <v>0</v>
      </c>
      <c r="BC24" s="178"/>
      <c r="BD24" s="177">
        <f t="shared" si="7"/>
        <v>0</v>
      </c>
      <c r="BE24" s="177">
        <f t="shared" si="8"/>
        <v>0</v>
      </c>
      <c r="BF24" s="177">
        <f t="shared" si="9"/>
        <v>0</v>
      </c>
      <c r="BG24" s="177">
        <f t="shared" si="10"/>
        <v>0</v>
      </c>
      <c r="BH24" s="177">
        <f t="shared" si="11"/>
        <v>0</v>
      </c>
      <c r="BI24" s="178"/>
      <c r="BJ24" s="177" t="str">
        <f t="shared" si="12"/>
        <v/>
      </c>
      <c r="BK24" s="177" t="str">
        <f t="shared" si="13"/>
        <v/>
      </c>
      <c r="BL24" s="177" t="str">
        <f t="shared" si="14"/>
        <v/>
      </c>
      <c r="BM24" s="177" t="str">
        <f t="shared" si="15"/>
        <v/>
      </c>
      <c r="BN24" s="177" t="str">
        <f t="shared" si="16"/>
        <v/>
      </c>
      <c r="BO24" s="178"/>
      <c r="BP24" s="177" t="str">
        <f t="shared" si="17"/>
        <v/>
      </c>
      <c r="BQ24" s="177" t="str">
        <f t="shared" si="18"/>
        <v/>
      </c>
      <c r="BR24" s="177" t="str">
        <f t="shared" si="19"/>
        <v/>
      </c>
      <c r="BS24" s="177" t="str">
        <f t="shared" si="20"/>
        <v/>
      </c>
      <c r="BT24" s="177" t="str">
        <f t="shared" si="21"/>
        <v/>
      </c>
      <c r="BU24" s="178"/>
      <c r="BV24" s="179" t="str">
        <f t="shared" si="26"/>
        <v/>
      </c>
      <c r="BW24" s="179" t="str">
        <f t="shared" si="27"/>
        <v/>
      </c>
      <c r="BX24" s="179" t="str">
        <f t="shared" si="28"/>
        <v/>
      </c>
      <c r="BY24" s="159" t="str">
        <f t="shared" si="29"/>
        <v/>
      </c>
      <c r="BZ24" s="425"/>
      <c r="CB24" s="185">
        <v>3</v>
      </c>
      <c r="CC24" s="186" t="s">
        <v>123</v>
      </c>
      <c r="CD24" s="186" t="s">
        <v>117</v>
      </c>
      <c r="CE24" s="186" t="s">
        <v>118</v>
      </c>
      <c r="CF24" s="186" t="s">
        <v>119</v>
      </c>
      <c r="CG24" s="186" t="s">
        <v>99</v>
      </c>
      <c r="CH24" s="186" t="s">
        <v>100</v>
      </c>
      <c r="CI24" s="186" t="s">
        <v>101</v>
      </c>
      <c r="CJ24" s="186" t="s">
        <v>105</v>
      </c>
      <c r="CK24" s="186" t="s">
        <v>106</v>
      </c>
      <c r="CL24" s="186" t="s">
        <v>107</v>
      </c>
      <c r="CN24" s="185">
        <v>5</v>
      </c>
      <c r="CO24" s="200">
        <f>IF(AW19&gt;AV19,CV28+0.1,CV28-0.1)</f>
        <v>-0.1</v>
      </c>
      <c r="CP24" s="200">
        <f>IF(AW25&gt;AV25,CV28+0.1,CV28-0.1)</f>
        <v>-0.1</v>
      </c>
      <c r="CQ24" s="200">
        <f>IF(AV23&gt;AW23,CV28+0.1,CV28-0.1)</f>
        <v>-0.1</v>
      </c>
      <c r="CR24" s="200">
        <f>IF(AV29&gt;AW29,CV28+0.1,CV28-0.1)</f>
        <v>-0.1</v>
      </c>
      <c r="CS24" s="208"/>
      <c r="CT24" s="200">
        <f>IF(AV32&gt;AW32,CV28+0.1,CV28-0.1)</f>
        <v>-0.1</v>
      </c>
      <c r="CU24" s="187"/>
      <c r="CV24" s="446">
        <f>AA23</f>
        <v>2</v>
      </c>
      <c r="CW24" s="446" t="e">
        <f>IF(AND(CV24=CV20,CV24=CV22),CC25,(IF(AND(CV24=CV20,CV24=CV26),CD25,(IF(AND(CV24=CV20,CV24=CV28),CE25,(IF(AND(CV24=CV20,CV24=CV30),CF25,(IF(AND(CV24=CV22,CV24=CV26),CG25,(IF(AND(CV24=CV22,CV24=CV28),CH25,(IF(AND(CV24=CV22,CV24=CV30),CI25,(IF(AND(CV24=CV26,CV24=CV28),CJ25,(IF(AND(CV24=CV26,CV24=CV30),CK25,(IF(AND(CV24=CV28,CV24=CV30),CL25,999)))))))))))))))))))</f>
        <v>#REF!</v>
      </c>
      <c r="CX24" s="446" t="e">
        <f>IF(DC24=1,CV24+CW24,CW24)</f>
        <v>#REF!</v>
      </c>
      <c r="CZ24" s="446">
        <f>CV24</f>
        <v>2</v>
      </c>
      <c r="DA24" s="448" t="e">
        <f>IF(CZ24=CZ20,CO22,(IF(CZ24=CZ22,CP22,(IF(CZ24=CZ26,CR22,(IF(CZ24=CZ28,CS22,(IF(CZ24=CZ30,CT22,999)))))))))</f>
        <v>#REF!</v>
      </c>
      <c r="DC24" s="446" t="e">
        <f>IF(CW24&lt;&gt;999,1,0)</f>
        <v>#REF!</v>
      </c>
      <c r="DE24" s="448" t="e">
        <f>IF(DC24=1,CX24,DA24)</f>
        <v>#REF!</v>
      </c>
      <c r="DF24" s="446" t="e">
        <f>IF(DE24&lt;&gt;999,DE24,CZ24)</f>
        <v>#REF!</v>
      </c>
    </row>
    <row r="25" spans="1:110" ht="12" customHeight="1" x14ac:dyDescent="0.25">
      <c r="A25" s="479" t="str">
        <f>AI21</f>
        <v>4-1</v>
      </c>
      <c r="B25" s="480">
        <v>43550</v>
      </c>
      <c r="C25" s="489">
        <v>0.72222222222222221</v>
      </c>
      <c r="D25" s="482">
        <v>7</v>
      </c>
      <c r="E25" s="483">
        <v>4</v>
      </c>
      <c r="F25" s="484">
        <v>86</v>
      </c>
      <c r="G25" s="202" t="s">
        <v>125</v>
      </c>
      <c r="H25" s="463"/>
      <c r="I25" s="230"/>
      <c r="J25" s="231" t="str">
        <f>IF(AK21=0," ",IF(AV21&gt;AW21,2,$AK$1))</f>
        <v xml:space="preserve"> </v>
      </c>
      <c r="K25" s="232"/>
      <c r="L25" s="233"/>
      <c r="M25" s="231" t="str">
        <f>IF(AK18=0," ",IF(AW18&gt;AV18,2,$AK$1))</f>
        <v xml:space="preserve"> </v>
      </c>
      <c r="N25" s="232"/>
      <c r="O25" s="233"/>
      <c r="P25" s="231" t="str">
        <f>IF(AK31=0," ",IF(AW31&gt;AV31,2,$AK$1))</f>
        <v xml:space="preserve"> </v>
      </c>
      <c r="Q25" s="232"/>
      <c r="R25" s="517"/>
      <c r="S25" s="518"/>
      <c r="T25" s="519"/>
      <c r="U25" s="471"/>
      <c r="V25" s="472"/>
      <c r="W25" s="472"/>
      <c r="X25" s="472"/>
      <c r="Y25" s="472"/>
      <c r="Z25" s="473"/>
      <c r="AA25" s="443"/>
      <c r="AB25" s="441"/>
      <c r="AC25" s="477"/>
      <c r="AD25" s="234"/>
      <c r="AE25" s="445">
        <f>IF(F23="","",VLOOKUP(F23,'[1]Список участников'!A:L,8,FALSE))</f>
        <v>0</v>
      </c>
      <c r="AG25" s="430">
        <f>IF(F23&gt;0,1,0)</f>
        <v>1</v>
      </c>
      <c r="AH25" s="430"/>
      <c r="AI25" s="182" t="str">
        <f>IF(F27=0," ","2-5")</f>
        <v xml:space="preserve"> </v>
      </c>
      <c r="AJ25" s="183" t="str">
        <f>IF(F27=0," ",CONCATENATE(G21,"-",G27))</f>
        <v xml:space="preserve"> </v>
      </c>
      <c r="AK25" s="170"/>
      <c r="AL25" s="171"/>
      <c r="AM25" s="170"/>
      <c r="AN25" s="171"/>
      <c r="AO25" s="170"/>
      <c r="AP25" s="171"/>
      <c r="AQ25" s="170"/>
      <c r="AR25" s="171"/>
      <c r="AS25" s="170"/>
      <c r="AT25" s="184"/>
      <c r="AU25" s="175"/>
      <c r="AV25" s="176" t="str">
        <f t="shared" si="0"/>
        <v/>
      </c>
      <c r="AW25" s="176" t="str">
        <f t="shared" si="1"/>
        <v/>
      </c>
      <c r="AX25" s="177">
        <f t="shared" si="2"/>
        <v>0</v>
      </c>
      <c r="AY25" s="177">
        <f t="shared" si="3"/>
        <v>0</v>
      </c>
      <c r="AZ25" s="177">
        <f t="shared" si="4"/>
        <v>0</v>
      </c>
      <c r="BA25" s="177">
        <f t="shared" si="5"/>
        <v>0</v>
      </c>
      <c r="BB25" s="177">
        <f t="shared" si="6"/>
        <v>0</v>
      </c>
      <c r="BC25" s="178"/>
      <c r="BD25" s="177">
        <f t="shared" si="7"/>
        <v>0</v>
      </c>
      <c r="BE25" s="177">
        <f t="shared" si="8"/>
        <v>0</v>
      </c>
      <c r="BF25" s="177">
        <f t="shared" si="9"/>
        <v>0</v>
      </c>
      <c r="BG25" s="177">
        <f t="shared" si="10"/>
        <v>0</v>
      </c>
      <c r="BH25" s="177">
        <f t="shared" si="11"/>
        <v>0</v>
      </c>
      <c r="BI25" s="178"/>
      <c r="BJ25" s="177" t="str">
        <f t="shared" si="12"/>
        <v/>
      </c>
      <c r="BK25" s="177" t="str">
        <f t="shared" si="13"/>
        <v/>
      </c>
      <c r="BL25" s="177" t="str">
        <f t="shared" si="14"/>
        <v/>
      </c>
      <c r="BM25" s="177" t="str">
        <f t="shared" si="15"/>
        <v/>
      </c>
      <c r="BN25" s="177" t="str">
        <f t="shared" si="16"/>
        <v/>
      </c>
      <c r="BO25" s="178"/>
      <c r="BP25" s="177" t="str">
        <f t="shared" si="17"/>
        <v/>
      </c>
      <c r="BQ25" s="177" t="str">
        <f t="shared" si="18"/>
        <v/>
      </c>
      <c r="BR25" s="177" t="str">
        <f t="shared" si="19"/>
        <v/>
      </c>
      <c r="BS25" s="177" t="str">
        <f t="shared" si="20"/>
        <v/>
      </c>
      <c r="BT25" s="177" t="str">
        <f t="shared" si="21"/>
        <v/>
      </c>
      <c r="BU25" s="178"/>
      <c r="BV25" s="179" t="str">
        <f t="shared" si="26"/>
        <v/>
      </c>
      <c r="BW25" s="179" t="str">
        <f t="shared" si="27"/>
        <v/>
      </c>
      <c r="BX25" s="179" t="str">
        <f t="shared" si="28"/>
        <v/>
      </c>
      <c r="BY25" s="159" t="str">
        <f t="shared" si="29"/>
        <v/>
      </c>
      <c r="BZ25" s="425"/>
      <c r="CB25" s="185"/>
      <c r="CC25" s="198" t="e">
        <f>((AW24+AV27)/(AV24+AW27))/10</f>
        <v>#VALUE!</v>
      </c>
      <c r="CD25" s="198" t="e">
        <f>((AW24+AV31)/(AV24+AW31))/10</f>
        <v>#VALUE!</v>
      </c>
      <c r="CE25" s="198" t="e">
        <f>((AW24+AW23)/(AV24+AV23))/10</f>
        <v>#VALUE!</v>
      </c>
      <c r="CF25" s="198" t="e">
        <f>((AW24+AV20)/(AV24+AW20))/10</f>
        <v>#VALUE!</v>
      </c>
      <c r="CG25" s="198" t="e">
        <f>((AV27+AV31)/(AW27+AW31))/10</f>
        <v>#VALUE!</v>
      </c>
      <c r="CH25" s="198" t="e">
        <f>((AV27+AW23)/(AW27+AV23))/10</f>
        <v>#VALUE!</v>
      </c>
      <c r="CI25" s="198" t="e">
        <f>((AV27+AV20)/(AW27+AW20))/10</f>
        <v>#VALUE!</v>
      </c>
      <c r="CJ25" s="198" t="e">
        <f>((AV31+AW23)/(AW31+AV23))/10</f>
        <v>#VALUE!</v>
      </c>
      <c r="CK25" s="198" t="e">
        <f>((AV31+AV20)/(AW31+AW20))/10</f>
        <v>#VALUE!</v>
      </c>
      <c r="CL25" s="198" t="e">
        <f>((AW23+AV20)/(AV23+AW20))/10</f>
        <v>#VALUE!</v>
      </c>
      <c r="CN25" s="185">
        <v>6</v>
      </c>
      <c r="CO25" s="200" t="e">
        <f>IF(AV28&gt;AW28,CV30+0.1,CV30-0.1)</f>
        <v>#REF!</v>
      </c>
      <c r="CP25" s="200" t="e">
        <f>IF(AV22&gt;AW22,CV30+0.1,CV30-0.1)</f>
        <v>#REF!</v>
      </c>
      <c r="CQ25" s="200" t="e">
        <f>IF(AW20&gt;AV20,CV30+0.1,CV30-0.1)</f>
        <v>#REF!</v>
      </c>
      <c r="CR25" s="200" t="e">
        <f>IF(AW26&gt;AV26,CV30+0.1,CV30-0.1)</f>
        <v>#REF!</v>
      </c>
      <c r="CS25" s="200" t="e">
        <f>IF(AW32&gt;AV32,CV30+0.1,CV30-0.1)</f>
        <v>#REF!</v>
      </c>
      <c r="CT25" s="199"/>
      <c r="CU25" s="201"/>
      <c r="CV25" s="447"/>
      <c r="CW25" s="447"/>
      <c r="CX25" s="447"/>
      <c r="CZ25" s="447"/>
      <c r="DA25" s="449"/>
      <c r="DC25" s="447"/>
      <c r="DE25" s="449"/>
      <c r="DF25" s="447"/>
    </row>
    <row r="26" spans="1:110" ht="12" customHeight="1" thickBot="1" x14ac:dyDescent="0.3">
      <c r="A26" s="451"/>
      <c r="B26" s="481"/>
      <c r="C26" s="455"/>
      <c r="D26" s="457"/>
      <c r="E26" s="458"/>
      <c r="F26" s="505"/>
      <c r="G26" s="213"/>
      <c r="H26" s="506"/>
      <c r="I26" s="513" t="str">
        <f>IF(AV21&gt;AW21,BX21,BY21)</f>
        <v/>
      </c>
      <c r="J26" s="514"/>
      <c r="K26" s="515"/>
      <c r="L26" s="516" t="str">
        <f>IF(AW18&gt;AV18,BX18,BY18)</f>
        <v/>
      </c>
      <c r="M26" s="514"/>
      <c r="N26" s="515"/>
      <c r="O26" s="516" t="str">
        <f>IF(AW31&gt;AV31,BX31,BY31)</f>
        <v/>
      </c>
      <c r="P26" s="514"/>
      <c r="Q26" s="515"/>
      <c r="R26" s="520"/>
      <c r="S26" s="508"/>
      <c r="T26" s="509"/>
      <c r="U26" s="474"/>
      <c r="V26" s="475"/>
      <c r="W26" s="475"/>
      <c r="X26" s="475"/>
      <c r="Y26" s="475"/>
      <c r="Z26" s="476"/>
      <c r="AA26" s="477"/>
      <c r="AB26" s="478"/>
      <c r="AC26" s="477"/>
      <c r="AD26" s="234"/>
      <c r="AE26" s="445"/>
      <c r="AG26" s="430"/>
      <c r="AH26" s="430"/>
      <c r="AI26" s="182" t="e">
        <f>IF(#REF!=0," ","4-6")</f>
        <v>#REF!</v>
      </c>
      <c r="AJ26" s="183" t="e">
        <f>IF(#REF!=0," ",CONCATENATE(G25,"-",#REF!))</f>
        <v>#REF!</v>
      </c>
      <c r="AK26" s="170"/>
      <c r="AL26" s="171"/>
      <c r="AM26" s="170"/>
      <c r="AN26" s="171"/>
      <c r="AO26" s="170"/>
      <c r="AP26" s="171"/>
      <c r="AQ26" s="170"/>
      <c r="AR26" s="171"/>
      <c r="AS26" s="170"/>
      <c r="AT26" s="184"/>
      <c r="AU26" s="175"/>
      <c r="AV26" s="176" t="str">
        <f t="shared" si="0"/>
        <v/>
      </c>
      <c r="AW26" s="176" t="str">
        <f t="shared" si="1"/>
        <v/>
      </c>
      <c r="AX26" s="177">
        <f t="shared" si="2"/>
        <v>0</v>
      </c>
      <c r="AY26" s="177">
        <f t="shared" si="3"/>
        <v>0</v>
      </c>
      <c r="AZ26" s="177">
        <f t="shared" si="4"/>
        <v>0</v>
      </c>
      <c r="BA26" s="177">
        <f t="shared" si="5"/>
        <v>0</v>
      </c>
      <c r="BB26" s="177">
        <f t="shared" si="6"/>
        <v>0</v>
      </c>
      <c r="BC26" s="178"/>
      <c r="BD26" s="177">
        <f t="shared" si="7"/>
        <v>0</v>
      </c>
      <c r="BE26" s="177">
        <f t="shared" si="8"/>
        <v>0</v>
      </c>
      <c r="BF26" s="177">
        <f t="shared" si="9"/>
        <v>0</v>
      </c>
      <c r="BG26" s="177">
        <f t="shared" si="10"/>
        <v>0</v>
      </c>
      <c r="BH26" s="177">
        <f t="shared" si="11"/>
        <v>0</v>
      </c>
      <c r="BI26" s="178"/>
      <c r="BJ26" s="177" t="str">
        <f t="shared" si="12"/>
        <v/>
      </c>
      <c r="BK26" s="177" t="str">
        <f t="shared" si="13"/>
        <v/>
      </c>
      <c r="BL26" s="177" t="str">
        <f t="shared" si="14"/>
        <v/>
      </c>
      <c r="BM26" s="177" t="str">
        <f t="shared" si="15"/>
        <v/>
      </c>
      <c r="BN26" s="177" t="str">
        <f t="shared" si="16"/>
        <v/>
      </c>
      <c r="BO26" s="178"/>
      <c r="BP26" s="177" t="str">
        <f t="shared" si="17"/>
        <v/>
      </c>
      <c r="BQ26" s="177" t="str">
        <f t="shared" si="18"/>
        <v/>
      </c>
      <c r="BR26" s="177" t="str">
        <f t="shared" si="19"/>
        <v/>
      </c>
      <c r="BS26" s="177" t="str">
        <f t="shared" si="20"/>
        <v/>
      </c>
      <c r="BT26" s="177" t="str">
        <f t="shared" si="21"/>
        <v/>
      </c>
      <c r="BU26" s="178"/>
      <c r="BV26" s="179" t="str">
        <f t="shared" si="26"/>
        <v/>
      </c>
      <c r="BW26" s="179" t="str">
        <f t="shared" si="27"/>
        <v/>
      </c>
      <c r="BX26" s="179" t="str">
        <f t="shared" si="28"/>
        <v/>
      </c>
      <c r="BY26" s="159" t="str">
        <f t="shared" si="29"/>
        <v/>
      </c>
      <c r="BZ26" s="425"/>
      <c r="CB26" s="185">
        <v>4</v>
      </c>
      <c r="CC26" s="186" t="s">
        <v>123</v>
      </c>
      <c r="CD26" s="186" t="s">
        <v>116</v>
      </c>
      <c r="CE26" s="186" t="s">
        <v>118</v>
      </c>
      <c r="CF26" s="186" t="s">
        <v>119</v>
      </c>
      <c r="CG26" s="186" t="s">
        <v>98</v>
      </c>
      <c r="CH26" s="186" t="s">
        <v>100</v>
      </c>
      <c r="CI26" s="186" t="s">
        <v>101</v>
      </c>
      <c r="CJ26" s="186" t="s">
        <v>103</v>
      </c>
      <c r="CK26" s="186" t="s">
        <v>104</v>
      </c>
      <c r="CL26" s="186" t="s">
        <v>107</v>
      </c>
      <c r="CN26" s="201"/>
      <c r="CO26" s="187"/>
      <c r="CP26" s="187"/>
      <c r="CQ26" s="187"/>
      <c r="CR26" s="187"/>
      <c r="CS26" s="187"/>
      <c r="CT26" s="187"/>
      <c r="CU26" s="187"/>
      <c r="CV26" s="446">
        <f>AA25</f>
        <v>0</v>
      </c>
      <c r="CW26" s="446" t="e">
        <f>IF(AND(CV26=CV20,CV26=CV22),CC27,(IF(AND(CV26=CV20,CV26=CV24),CD27,(IF(AND(CV26=CV20,CV26=CV28),CE27,(IF(AND(CV26=CV20,CV26=CV30),CF27,(IF(AND(CV26=CV22,CV26=CV24),CG27,(IF(AND(CV26=CV22,CV26=CV28),CH27,(IF(AND(CV26=CV22,CV26=CV30),CI27,(IF(AND(CV26=CV24,CV26=CV28),CJ27,(IF(AND(CV26=CV24,CV26=CV30),CK27,(IF(AND(CV26=CV28,CV26=CV30),CL27,999)))))))))))))))))))</f>
        <v>#REF!</v>
      </c>
      <c r="CX26" s="446" t="e">
        <f>IF(DC26=1,CV26+CW26,CW26)</f>
        <v>#REF!</v>
      </c>
      <c r="CZ26" s="446">
        <f>CV26</f>
        <v>0</v>
      </c>
      <c r="DA26" s="448">
        <f>IF(CZ26=CZ20,CO23,(IF(CZ26=CZ22,CP23,(IF(CZ26=CZ24,CQ23,(IF(CZ26=CZ28,CS23,(IF(CZ26=CZ30,CT23,999)))))))))</f>
        <v>-0.1</v>
      </c>
      <c r="DC26" s="446" t="e">
        <f>IF(CW26&lt;&gt;999,1,0)</f>
        <v>#REF!</v>
      </c>
      <c r="DE26" s="448" t="e">
        <f>IF(DC26=1,CX26,DA26)</f>
        <v>#REF!</v>
      </c>
      <c r="DF26" s="446" t="e">
        <f>IF(DE26&lt;&gt;999,DE26,CZ26)</f>
        <v>#REF!</v>
      </c>
    </row>
    <row r="27" spans="1:110" ht="12" customHeight="1" thickTop="1" x14ac:dyDescent="0.25">
      <c r="A27" s="479" t="str">
        <f>AI27</f>
        <v>3-2</v>
      </c>
      <c r="B27" s="480">
        <v>43550</v>
      </c>
      <c r="C27" s="489">
        <v>0.72222222222222221</v>
      </c>
      <c r="D27" s="482">
        <v>8</v>
      </c>
      <c r="E27" s="493"/>
      <c r="F27" s="495"/>
      <c r="G27" s="214" t="str">
        <f>IF(F27=0,"",VLOOKUP(F27,'[1]Список участников'!A:H,3,FALSE))</f>
        <v/>
      </c>
      <c r="H27" s="497" t="str">
        <f>IF(F27=0,"",VLOOKUP(F27,'[1]Список участников'!A:H,5,FALSE))</f>
        <v/>
      </c>
      <c r="I27" s="215"/>
      <c r="J27" s="216" t="str">
        <f>IF(AK19=0," ",IF(AW19&gt;AV19,2,$AK$1))</f>
        <v xml:space="preserve"> </v>
      </c>
      <c r="K27" s="215"/>
      <c r="L27" s="215"/>
      <c r="M27" s="216" t="str">
        <f>IF(AK25=0," ",IF(AW25&gt;AV25,2,$AK$1))</f>
        <v xml:space="preserve"> </v>
      </c>
      <c r="N27" s="215"/>
      <c r="O27" s="215"/>
      <c r="P27" s="216" t="str">
        <f>IF(AK23=0," ",IF(AV23&gt;AW23,2,$AK$1))</f>
        <v xml:space="preserve"> </v>
      </c>
      <c r="Q27" s="215"/>
      <c r="R27" s="215"/>
      <c r="S27" s="216" t="str">
        <f>IF(AK29=0," ",IF(AV29&gt;AW29,2,$AK$1))</f>
        <v xml:space="preserve"> </v>
      </c>
      <c r="T27" s="215"/>
      <c r="U27" s="499"/>
      <c r="V27" s="499"/>
      <c r="W27" s="499"/>
      <c r="X27" s="215"/>
      <c r="Y27" s="216"/>
      <c r="Z27" s="215"/>
      <c r="AA27" s="501"/>
      <c r="AB27" s="503"/>
      <c r="AC27" s="501"/>
      <c r="AD27" s="234"/>
      <c r="AE27" s="445">
        <f>IF(F25="","",VLOOKUP(F25,'[1]Список участников'!A:L,8,FALSE))</f>
        <v>0</v>
      </c>
      <c r="AG27" s="430">
        <f>IF(F25&gt;0,1,0)</f>
        <v>1</v>
      </c>
      <c r="AH27" s="430"/>
      <c r="AI27" s="182" t="s">
        <v>126</v>
      </c>
      <c r="AJ27" s="183" t="str">
        <f>CONCATENATE(G23,"-",G21)</f>
        <v>КОСТАНАЙСКАЯ  обл.-ВКО</v>
      </c>
      <c r="AK27" s="170"/>
      <c r="AL27" s="171"/>
      <c r="AM27" s="170"/>
      <c r="AN27" s="171"/>
      <c r="AO27" s="170"/>
      <c r="AP27" s="171"/>
      <c r="AQ27" s="170"/>
      <c r="AR27" s="171"/>
      <c r="AS27" s="170"/>
      <c r="AT27" s="184"/>
      <c r="AU27" s="175"/>
      <c r="AV27" s="176" t="str">
        <f t="shared" si="0"/>
        <v/>
      </c>
      <c r="AW27" s="176" t="str">
        <f t="shared" si="1"/>
        <v/>
      </c>
      <c r="AX27" s="177">
        <f t="shared" si="2"/>
        <v>0</v>
      </c>
      <c r="AY27" s="177">
        <f t="shared" si="3"/>
        <v>0</v>
      </c>
      <c r="AZ27" s="177">
        <f t="shared" si="4"/>
        <v>0</v>
      </c>
      <c r="BA27" s="177">
        <f t="shared" si="5"/>
        <v>0</v>
      </c>
      <c r="BB27" s="177">
        <f t="shared" si="6"/>
        <v>0</v>
      </c>
      <c r="BC27" s="178"/>
      <c r="BD27" s="177">
        <f t="shared" si="7"/>
        <v>0</v>
      </c>
      <c r="BE27" s="177">
        <f t="shared" si="8"/>
        <v>0</v>
      </c>
      <c r="BF27" s="177">
        <f t="shared" si="9"/>
        <v>0</v>
      </c>
      <c r="BG27" s="177">
        <f t="shared" si="10"/>
        <v>0</v>
      </c>
      <c r="BH27" s="177">
        <f t="shared" si="11"/>
        <v>0</v>
      </c>
      <c r="BI27" s="178"/>
      <c r="BJ27" s="177" t="str">
        <f t="shared" si="12"/>
        <v/>
      </c>
      <c r="BK27" s="177" t="str">
        <f t="shared" si="13"/>
        <v/>
      </c>
      <c r="BL27" s="177" t="str">
        <f t="shared" si="14"/>
        <v/>
      </c>
      <c r="BM27" s="177" t="str">
        <f t="shared" si="15"/>
        <v/>
      </c>
      <c r="BN27" s="177" t="str">
        <f t="shared" si="16"/>
        <v/>
      </c>
      <c r="BO27" s="178"/>
      <c r="BP27" s="177" t="str">
        <f t="shared" si="17"/>
        <v/>
      </c>
      <c r="BQ27" s="177" t="str">
        <f t="shared" si="18"/>
        <v/>
      </c>
      <c r="BR27" s="177" t="str">
        <f t="shared" si="19"/>
        <v/>
      </c>
      <c r="BS27" s="177" t="str">
        <f t="shared" si="20"/>
        <v/>
      </c>
      <c r="BT27" s="177" t="str">
        <f t="shared" si="21"/>
        <v/>
      </c>
      <c r="BU27" s="178"/>
      <c r="BV27" s="179" t="str">
        <f t="shared" si="26"/>
        <v/>
      </c>
      <c r="BW27" s="179" t="str">
        <f t="shared" si="27"/>
        <v/>
      </c>
      <c r="BX27" s="179" t="str">
        <f t="shared" si="28"/>
        <v/>
      </c>
      <c r="BY27" s="159" t="str">
        <f t="shared" si="29"/>
        <v/>
      </c>
      <c r="BZ27" s="425"/>
      <c r="CB27" s="185"/>
      <c r="CC27" s="198" t="e">
        <f>((AV21+AW18)/(AW21+AV18))/10</f>
        <v>#VALUE!</v>
      </c>
      <c r="CD27" s="198" t="e">
        <f>((AV21+AW31)/(AW21+AV31))/10</f>
        <v>#VALUE!</v>
      </c>
      <c r="CE27" s="198" t="e">
        <f>((AV21+AW29)/(AW21+AV29))/10</f>
        <v>#VALUE!</v>
      </c>
      <c r="CF27" s="198" t="e">
        <f>((AV21+AV26)/(AW21+AW26))/10</f>
        <v>#VALUE!</v>
      </c>
      <c r="CG27" s="198" t="e">
        <f>((AW18+AW31)/(AV18+AV31))/10</f>
        <v>#VALUE!</v>
      </c>
      <c r="CH27" s="198" t="e">
        <f>((AW18+AW29)/(AV18+AV29))/10</f>
        <v>#VALUE!</v>
      </c>
      <c r="CI27" s="198" t="e">
        <f>((AW18+AV26)/(AV18+AW26))/10</f>
        <v>#VALUE!</v>
      </c>
      <c r="CJ27" s="198" t="e">
        <f>((AW31+AW29)/(AV31+AV29))/10</f>
        <v>#VALUE!</v>
      </c>
      <c r="CK27" s="198" t="e">
        <f>((AW31+AV26)/(AV31+AW26))/10</f>
        <v>#VALUE!</v>
      </c>
      <c r="CL27" s="198" t="e">
        <f>((AW29+AV26)/(AV29+AW26))/10</f>
        <v>#VALUE!</v>
      </c>
      <c r="CN27" s="201"/>
      <c r="CO27" s="201"/>
      <c r="CP27" s="201"/>
      <c r="CQ27" s="201"/>
      <c r="CR27" s="201"/>
      <c r="CS27" s="201"/>
      <c r="CT27" s="201"/>
      <c r="CU27" s="201"/>
      <c r="CV27" s="447"/>
      <c r="CW27" s="447"/>
      <c r="CX27" s="447"/>
      <c r="CZ27" s="447"/>
      <c r="DA27" s="449"/>
      <c r="DC27" s="447"/>
      <c r="DE27" s="449"/>
      <c r="DF27" s="447"/>
    </row>
    <row r="28" spans="1:110" ht="12" customHeight="1" x14ac:dyDescent="0.25">
      <c r="A28" s="451"/>
      <c r="B28" s="481"/>
      <c r="C28" s="455"/>
      <c r="D28" s="457"/>
      <c r="E28" s="494"/>
      <c r="F28" s="496"/>
      <c r="G28" s="217" t="str">
        <f>IF(F27=0,"",VLOOKUP(F27,'[1]Список участников'!A:H,6,FALSE))</f>
        <v/>
      </c>
      <c r="H28" s="498"/>
      <c r="I28" s="490" t="str">
        <f>IF(AW19&gt;AV19,BX19,BY19)</f>
        <v/>
      </c>
      <c r="J28" s="439"/>
      <c r="K28" s="439"/>
      <c r="L28" s="490" t="str">
        <f>IF(AW25&gt;AV25,BX25,BY25)</f>
        <v/>
      </c>
      <c r="M28" s="439"/>
      <c r="N28" s="439"/>
      <c r="O28" s="490" t="str">
        <f>IF(AV23&gt;AW23,BX23,BY23)</f>
        <v/>
      </c>
      <c r="P28" s="439"/>
      <c r="Q28" s="439"/>
      <c r="R28" s="490" t="str">
        <f>IF(AV29&gt;AW29,BX29,BY29)</f>
        <v/>
      </c>
      <c r="S28" s="439"/>
      <c r="T28" s="439"/>
      <c r="U28" s="500"/>
      <c r="V28" s="500"/>
      <c r="W28" s="500"/>
      <c r="X28" s="490"/>
      <c r="Y28" s="439"/>
      <c r="Z28" s="439"/>
      <c r="AA28" s="502"/>
      <c r="AB28" s="504"/>
      <c r="AC28" s="502"/>
      <c r="AD28" s="234"/>
      <c r="AE28" s="445"/>
      <c r="AG28" s="430"/>
      <c r="AH28" s="430"/>
      <c r="AI28" s="182" t="e">
        <f>IF(#REF!=0," ","6-1")</f>
        <v>#REF!</v>
      </c>
      <c r="AJ28" s="183" t="e">
        <f>IF(#REF!=0," ",CONCATENATE(#REF!,"-",G19))</f>
        <v>#REF!</v>
      </c>
      <c r="AK28" s="170"/>
      <c r="AL28" s="171"/>
      <c r="AM28" s="170"/>
      <c r="AN28" s="171"/>
      <c r="AO28" s="170"/>
      <c r="AP28" s="171"/>
      <c r="AQ28" s="170"/>
      <c r="AR28" s="171"/>
      <c r="AS28" s="170"/>
      <c r="AT28" s="184"/>
      <c r="AU28" s="175"/>
      <c r="AV28" s="176" t="str">
        <f t="shared" si="0"/>
        <v/>
      </c>
      <c r="AW28" s="176" t="str">
        <f t="shared" si="1"/>
        <v/>
      </c>
      <c r="AX28" s="177">
        <f t="shared" si="2"/>
        <v>0</v>
      </c>
      <c r="AY28" s="177">
        <f t="shared" si="3"/>
        <v>0</v>
      </c>
      <c r="AZ28" s="177">
        <f t="shared" si="4"/>
        <v>0</v>
      </c>
      <c r="BA28" s="177">
        <f t="shared" si="5"/>
        <v>0</v>
      </c>
      <c r="BB28" s="177">
        <f t="shared" si="6"/>
        <v>0</v>
      </c>
      <c r="BC28" s="178"/>
      <c r="BD28" s="177">
        <f t="shared" si="7"/>
        <v>0</v>
      </c>
      <c r="BE28" s="177">
        <f t="shared" si="8"/>
        <v>0</v>
      </c>
      <c r="BF28" s="177">
        <f t="shared" si="9"/>
        <v>0</v>
      </c>
      <c r="BG28" s="177">
        <f t="shared" si="10"/>
        <v>0</v>
      </c>
      <c r="BH28" s="177">
        <f t="shared" si="11"/>
        <v>0</v>
      </c>
      <c r="BI28" s="178"/>
      <c r="BJ28" s="177" t="str">
        <f t="shared" si="12"/>
        <v/>
      </c>
      <c r="BK28" s="177" t="str">
        <f t="shared" si="13"/>
        <v/>
      </c>
      <c r="BL28" s="177" t="str">
        <f t="shared" si="14"/>
        <v/>
      </c>
      <c r="BM28" s="177" t="str">
        <f t="shared" si="15"/>
        <v/>
      </c>
      <c r="BN28" s="177" t="str">
        <f t="shared" si="16"/>
        <v/>
      </c>
      <c r="BO28" s="178"/>
      <c r="BP28" s="177" t="str">
        <f t="shared" si="17"/>
        <v/>
      </c>
      <c r="BQ28" s="177" t="str">
        <f t="shared" si="18"/>
        <v/>
      </c>
      <c r="BR28" s="177" t="str">
        <f t="shared" si="19"/>
        <v/>
      </c>
      <c r="BS28" s="177" t="str">
        <f t="shared" si="20"/>
        <v/>
      </c>
      <c r="BT28" s="177" t="str">
        <f t="shared" si="21"/>
        <v/>
      </c>
      <c r="BU28" s="178"/>
      <c r="BV28" s="179" t="str">
        <f t="shared" si="26"/>
        <v/>
      </c>
      <c r="BW28" s="179" t="str">
        <f t="shared" si="27"/>
        <v/>
      </c>
      <c r="BX28" s="179" t="str">
        <f t="shared" si="28"/>
        <v/>
      </c>
      <c r="BY28" s="159" t="str">
        <f t="shared" si="29"/>
        <v/>
      </c>
      <c r="BZ28" s="425"/>
      <c r="CB28" s="185">
        <v>5</v>
      </c>
      <c r="CC28" s="186" t="s">
        <v>123</v>
      </c>
      <c r="CD28" s="186" t="s">
        <v>116</v>
      </c>
      <c r="CE28" s="186" t="s">
        <v>117</v>
      </c>
      <c r="CF28" s="186" t="s">
        <v>119</v>
      </c>
      <c r="CG28" s="186" t="s">
        <v>98</v>
      </c>
      <c r="CH28" s="186" t="s">
        <v>99</v>
      </c>
      <c r="CI28" s="186" t="s">
        <v>101</v>
      </c>
      <c r="CJ28" s="186" t="s">
        <v>102</v>
      </c>
      <c r="CK28" s="186" t="s">
        <v>104</v>
      </c>
      <c r="CL28" s="186" t="s">
        <v>106</v>
      </c>
      <c r="CN28" s="201"/>
      <c r="CO28" s="187"/>
      <c r="CP28" s="187"/>
      <c r="CQ28" s="187"/>
      <c r="CR28" s="187"/>
      <c r="CS28" s="187"/>
      <c r="CT28" s="187"/>
      <c r="CU28" s="187"/>
      <c r="CV28" s="446">
        <f>AA27</f>
        <v>0</v>
      </c>
      <c r="CW28" s="446" t="e">
        <f>IF(AND(CV28=CV20,CV28=CV22),CC29,(IF(AND(CV28=CV20,CV28=CV24),CD29,(IF(AND(CV28=CV20,CV28=CV26),CE29,(IF(AND(CV28=CV20,CV28=CV30),CF29,(IF(AND(CV28=CV22,CV28=CV24),CG29,(IF(AND(CV28=CV22,CV28=CV26),CH29,(IF(AND(CV28=CV22,CV28=CV30),CI29,(IF(AND(CV28=CV24,CV28=CV26),CJ29,(IF(AND(CV28=CV24,CV28=CV30),CK29,(IF(AND(CV28=CV26,CV28=CV30),CL29,999)))))))))))))))))))</f>
        <v>#REF!</v>
      </c>
      <c r="CX28" s="446" t="e">
        <f>IF(DC28=1,CV28+CW28,CW28)</f>
        <v>#REF!</v>
      </c>
      <c r="CZ28" s="446">
        <f>CV28</f>
        <v>0</v>
      </c>
      <c r="DA28" s="448">
        <f>IF(CZ28=CZ20,CO24,(IF(CZ28=CZ22,CP24,(IF(CZ28=CZ24,CQ24,(IF(CZ28=CZ26,CR24,(IF(CZ28=CZ30,CT24,999)))))))))</f>
        <v>-0.1</v>
      </c>
      <c r="DC28" s="446" t="e">
        <f>IF(CW28&lt;&gt;999,1,0)</f>
        <v>#REF!</v>
      </c>
      <c r="DE28" s="448" t="e">
        <f>IF(DC28=1,CX28,DA28)</f>
        <v>#REF!</v>
      </c>
      <c r="DF28" s="446" t="e">
        <f>IF(DE28&lt;&gt;999,DE28,CZ28)</f>
        <v>#REF!</v>
      </c>
    </row>
    <row r="29" spans="1:110" ht="12" customHeight="1" x14ac:dyDescent="0.25">
      <c r="A29" s="479" t="str">
        <f>AI30</f>
        <v>1-2</v>
      </c>
      <c r="B29" s="480">
        <v>43550</v>
      </c>
      <c r="C29" s="489">
        <v>0.79166666666666663</v>
      </c>
      <c r="D29" s="491">
        <v>1</v>
      </c>
      <c r="E29" s="218"/>
      <c r="F29" s="219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34"/>
      <c r="AE29" s="445" t="str">
        <f>IF(F27="","",VLOOKUP(F27,'[1]Список участников'!A:L,8,FALSE))</f>
        <v/>
      </c>
      <c r="AG29" s="430">
        <f>IF(F27&gt;0,1,0)</f>
        <v>0</v>
      </c>
      <c r="AH29" s="430"/>
      <c r="AI29" s="182" t="str">
        <f>IF(F27=0," ","5-4")</f>
        <v xml:space="preserve"> </v>
      </c>
      <c r="AJ29" s="183" t="str">
        <f>IF(F27=0," ",CONCATENATE(G27,"-",G25))</f>
        <v xml:space="preserve"> </v>
      </c>
      <c r="AK29" s="170"/>
      <c r="AL29" s="171"/>
      <c r="AM29" s="170"/>
      <c r="AN29" s="171"/>
      <c r="AO29" s="170"/>
      <c r="AP29" s="171"/>
      <c r="AQ29" s="170"/>
      <c r="AR29" s="171"/>
      <c r="AS29" s="170"/>
      <c r="AT29" s="184"/>
      <c r="AU29" s="175"/>
      <c r="AV29" s="176" t="str">
        <f t="shared" si="0"/>
        <v/>
      </c>
      <c r="AW29" s="176" t="str">
        <f t="shared" si="1"/>
        <v/>
      </c>
      <c r="AX29" s="177">
        <f t="shared" si="2"/>
        <v>0</v>
      </c>
      <c r="AY29" s="177">
        <f t="shared" si="3"/>
        <v>0</v>
      </c>
      <c r="AZ29" s="177">
        <f t="shared" si="4"/>
        <v>0</v>
      </c>
      <c r="BA29" s="177">
        <f t="shared" si="5"/>
        <v>0</v>
      </c>
      <c r="BB29" s="177">
        <f t="shared" si="6"/>
        <v>0</v>
      </c>
      <c r="BC29" s="178"/>
      <c r="BD29" s="177">
        <f t="shared" si="7"/>
        <v>0</v>
      </c>
      <c r="BE29" s="177">
        <f t="shared" si="8"/>
        <v>0</v>
      </c>
      <c r="BF29" s="177">
        <f t="shared" si="9"/>
        <v>0</v>
      </c>
      <c r="BG29" s="177">
        <f t="shared" si="10"/>
        <v>0</v>
      </c>
      <c r="BH29" s="177">
        <f t="shared" si="11"/>
        <v>0</v>
      </c>
      <c r="BI29" s="178"/>
      <c r="BJ29" s="177" t="str">
        <f t="shared" si="12"/>
        <v/>
      </c>
      <c r="BK29" s="177" t="str">
        <f t="shared" si="13"/>
        <v/>
      </c>
      <c r="BL29" s="177" t="str">
        <f t="shared" si="14"/>
        <v/>
      </c>
      <c r="BM29" s="177" t="str">
        <f t="shared" si="15"/>
        <v/>
      </c>
      <c r="BN29" s="177" t="str">
        <f t="shared" si="16"/>
        <v/>
      </c>
      <c r="BO29" s="178"/>
      <c r="BP29" s="177" t="str">
        <f t="shared" si="17"/>
        <v/>
      </c>
      <c r="BQ29" s="177" t="str">
        <f t="shared" si="18"/>
        <v/>
      </c>
      <c r="BR29" s="177" t="str">
        <f t="shared" si="19"/>
        <v/>
      </c>
      <c r="BS29" s="177" t="str">
        <f t="shared" si="20"/>
        <v/>
      </c>
      <c r="BT29" s="177" t="str">
        <f t="shared" si="21"/>
        <v/>
      </c>
      <c r="BU29" s="178"/>
      <c r="BV29" s="179" t="str">
        <f t="shared" si="26"/>
        <v/>
      </c>
      <c r="BW29" s="179" t="str">
        <f t="shared" si="27"/>
        <v/>
      </c>
      <c r="BX29" s="179" t="str">
        <f t="shared" si="28"/>
        <v/>
      </c>
      <c r="BY29" s="159" t="str">
        <f t="shared" si="29"/>
        <v/>
      </c>
      <c r="BZ29" s="425"/>
      <c r="CB29" s="185"/>
      <c r="CC29" s="198" t="e">
        <f>((AW19+AW25)/(AV19+AV25))/10</f>
        <v>#VALUE!</v>
      </c>
      <c r="CD29" s="198" t="e">
        <f>((AW19+AV23)/(AV19+AW23))/10</f>
        <v>#VALUE!</v>
      </c>
      <c r="CE29" s="198" t="e">
        <f>((AW19+AV29)/(AV19+AW29))/10</f>
        <v>#VALUE!</v>
      </c>
      <c r="CF29" s="198" t="e">
        <f>((AW19+AV32)/(AV19+AW32))/10</f>
        <v>#VALUE!</v>
      </c>
      <c r="CG29" s="198" t="e">
        <f>((AW25+AV23)/(AV25+AW23))/10</f>
        <v>#VALUE!</v>
      </c>
      <c r="CH29" s="198" t="e">
        <f>((AW25+AV29)/(AV25+AW29))/10</f>
        <v>#VALUE!</v>
      </c>
      <c r="CI29" s="198" t="e">
        <f>((AW25+AV32)/(AV25+AW32))/10</f>
        <v>#VALUE!</v>
      </c>
      <c r="CJ29" s="198" t="e">
        <f>((AV23+AV29)/(AW23+AW29))/10</f>
        <v>#VALUE!</v>
      </c>
      <c r="CK29" s="198" t="e">
        <f>((AV23+AV32)/(AW23+AW32))/10</f>
        <v>#VALUE!</v>
      </c>
      <c r="CL29" s="198" t="e">
        <f>((AV29+AV32)/(AW29+AW32))/10</f>
        <v>#VALUE!</v>
      </c>
      <c r="CN29" s="201"/>
      <c r="CO29" s="201"/>
      <c r="CP29" s="201"/>
      <c r="CQ29" s="201"/>
      <c r="CR29" s="201"/>
      <c r="CS29" s="201"/>
      <c r="CT29" s="201"/>
      <c r="CU29" s="201"/>
      <c r="CV29" s="447"/>
      <c r="CW29" s="447"/>
      <c r="CX29" s="447"/>
      <c r="CZ29" s="447"/>
      <c r="DA29" s="449"/>
      <c r="DC29" s="447"/>
      <c r="DE29" s="449"/>
      <c r="DF29" s="447"/>
    </row>
    <row r="30" spans="1:110" ht="12" customHeight="1" thickBot="1" x14ac:dyDescent="0.3">
      <c r="A30" s="451"/>
      <c r="B30" s="481"/>
      <c r="C30" s="455"/>
      <c r="D30" s="492"/>
      <c r="E30" s="427" t="s">
        <v>96</v>
      </c>
      <c r="F30" s="427"/>
      <c r="G30" s="427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428" t="s">
        <v>129</v>
      </c>
      <c r="AB30" s="428"/>
      <c r="AC30" s="428"/>
      <c r="AD30" s="234"/>
      <c r="AE30" s="445"/>
      <c r="AG30" s="430"/>
      <c r="AH30" s="430"/>
      <c r="AI30" s="182" t="s">
        <v>123</v>
      </c>
      <c r="AJ30" s="183" t="str">
        <f>CONCATENATE(G19,"-",G21)</f>
        <v>г. ШЫМКЕНТ-ВКО</v>
      </c>
      <c r="AK30" s="170"/>
      <c r="AL30" s="171"/>
      <c r="AM30" s="170"/>
      <c r="AN30" s="171"/>
      <c r="AO30" s="170"/>
      <c r="AP30" s="171"/>
      <c r="AQ30" s="170"/>
      <c r="AR30" s="171"/>
      <c r="AS30" s="170"/>
      <c r="AT30" s="184"/>
      <c r="AU30" s="175"/>
      <c r="AV30" s="176" t="str">
        <f t="shared" si="0"/>
        <v/>
      </c>
      <c r="AW30" s="176" t="str">
        <f t="shared" si="1"/>
        <v/>
      </c>
      <c r="AX30" s="177">
        <f t="shared" si="2"/>
        <v>0</v>
      </c>
      <c r="AY30" s="177">
        <f t="shared" si="3"/>
        <v>0</v>
      </c>
      <c r="AZ30" s="177">
        <f t="shared" si="4"/>
        <v>0</v>
      </c>
      <c r="BA30" s="177">
        <f t="shared" si="5"/>
        <v>0</v>
      </c>
      <c r="BB30" s="177">
        <f t="shared" si="6"/>
        <v>0</v>
      </c>
      <c r="BC30" s="178"/>
      <c r="BD30" s="177">
        <f t="shared" si="7"/>
        <v>0</v>
      </c>
      <c r="BE30" s="177">
        <f t="shared" si="8"/>
        <v>0</v>
      </c>
      <c r="BF30" s="177">
        <f t="shared" si="9"/>
        <v>0</v>
      </c>
      <c r="BG30" s="177">
        <f t="shared" si="10"/>
        <v>0</v>
      </c>
      <c r="BH30" s="177">
        <f t="shared" si="11"/>
        <v>0</v>
      </c>
      <c r="BI30" s="178"/>
      <c r="BJ30" s="177" t="str">
        <f t="shared" si="12"/>
        <v/>
      </c>
      <c r="BK30" s="177" t="str">
        <f t="shared" si="13"/>
        <v/>
      </c>
      <c r="BL30" s="177" t="str">
        <f t="shared" si="14"/>
        <v/>
      </c>
      <c r="BM30" s="177" t="str">
        <f t="shared" si="15"/>
        <v/>
      </c>
      <c r="BN30" s="177" t="str">
        <f t="shared" si="16"/>
        <v/>
      </c>
      <c r="BO30" s="178"/>
      <c r="BP30" s="177" t="str">
        <f t="shared" si="17"/>
        <v/>
      </c>
      <c r="BQ30" s="177" t="str">
        <f t="shared" si="18"/>
        <v/>
      </c>
      <c r="BR30" s="177" t="str">
        <f t="shared" si="19"/>
        <v/>
      </c>
      <c r="BS30" s="177" t="str">
        <f t="shared" si="20"/>
        <v/>
      </c>
      <c r="BT30" s="177" t="str">
        <f t="shared" si="21"/>
        <v/>
      </c>
      <c r="BU30" s="178"/>
      <c r="BV30" s="179" t="str">
        <f t="shared" si="26"/>
        <v/>
      </c>
      <c r="BW30" s="179" t="str">
        <f t="shared" si="27"/>
        <v/>
      </c>
      <c r="BX30" s="179" t="str">
        <f t="shared" si="28"/>
        <v/>
      </c>
      <c r="BY30" s="159" t="str">
        <f t="shared" si="29"/>
        <v/>
      </c>
      <c r="BZ30" s="425"/>
      <c r="CB30" s="185">
        <v>6</v>
      </c>
      <c r="CC30" s="186" t="s">
        <v>123</v>
      </c>
      <c r="CD30" s="186" t="s">
        <v>116</v>
      </c>
      <c r="CE30" s="186" t="s">
        <v>117</v>
      </c>
      <c r="CF30" s="186" t="s">
        <v>118</v>
      </c>
      <c r="CG30" s="186" t="s">
        <v>98</v>
      </c>
      <c r="CH30" s="186" t="s">
        <v>99</v>
      </c>
      <c r="CI30" s="186" t="s">
        <v>100</v>
      </c>
      <c r="CJ30" s="186" t="s">
        <v>102</v>
      </c>
      <c r="CK30" s="186" t="s">
        <v>103</v>
      </c>
      <c r="CL30" s="186" t="s">
        <v>105</v>
      </c>
      <c r="CN30" s="201"/>
      <c r="CO30" s="187"/>
      <c r="CP30" s="187"/>
      <c r="CQ30" s="187"/>
      <c r="CR30" s="187"/>
      <c r="CS30" s="187"/>
      <c r="CT30" s="187"/>
      <c r="CU30" s="187"/>
      <c r="CV30" s="446" t="e">
        <f>#REF!</f>
        <v>#REF!</v>
      </c>
      <c r="CW30" s="446" t="e">
        <f>IF(AND(CV30=CV20,CV30=CV22),CC31,(IF(AND(CV30=CV20,CV30=CV24),CD31,(IF(AND(CV30=CV20,CV30=CV26),CE31,(IF(AND(CV30=CV20,CV30=CV28),CF31,(IF(AND(CV30=CV22,CV30=CV24),CG31,(IF(AND(CV30=CV22,CV30=CV26),CH31,(IF(AND(CV30=CV22,CV30=CV28),CI31,(IF(AND(CV30=CV24,CV30=CV26),CJ31,(IF(AND(CV30=CV24,CV30=CV28),CK31,(IF(AND(CV30=CV26,CV30=CV28),CL31,999)))))))))))))))))))</f>
        <v>#REF!</v>
      </c>
      <c r="CX30" s="446" t="e">
        <f>IF(DC30=1,CV30+CW30,CW30)</f>
        <v>#REF!</v>
      </c>
      <c r="CZ30" s="446" t="e">
        <f>CV30</f>
        <v>#REF!</v>
      </c>
      <c r="DA30" s="448" t="e">
        <f>IF(CZ30=CZ20,CO25,(IF(CZ30=CZ22,CP25,(IF(CZ30=CZ24,CQ25,(IF(CZ30=CZ26,CR25,(IF(CZ30=CZ28,CS25,999)))))))))</f>
        <v>#REF!</v>
      </c>
      <c r="DC30" s="446" t="e">
        <f>IF(CW30&lt;&gt;999,1,0)</f>
        <v>#REF!</v>
      </c>
      <c r="DE30" s="448" t="e">
        <f>IF(DC30=1,CX30,DA30)</f>
        <v>#REF!</v>
      </c>
      <c r="DF30" s="446" t="e">
        <f>IF(DE30&lt;&gt;999,DE30,CZ30)</f>
        <v>#REF!</v>
      </c>
    </row>
    <row r="31" spans="1:110" ht="12" customHeight="1" thickTop="1" thickBot="1" x14ac:dyDescent="0.3">
      <c r="A31" s="479" t="str">
        <f>AI31</f>
        <v>3-4</v>
      </c>
      <c r="B31" s="480">
        <v>43550</v>
      </c>
      <c r="C31" s="489">
        <v>0.79166666666666663</v>
      </c>
      <c r="D31" s="491">
        <v>2</v>
      </c>
      <c r="E31" s="193" t="s">
        <v>2</v>
      </c>
      <c r="F31" s="194"/>
      <c r="G31" s="195" t="s">
        <v>82</v>
      </c>
      <c r="H31" s="196" t="s">
        <v>6</v>
      </c>
      <c r="I31" s="429">
        <v>1</v>
      </c>
      <c r="J31" s="429"/>
      <c r="K31" s="429"/>
      <c r="L31" s="429">
        <v>2</v>
      </c>
      <c r="M31" s="429"/>
      <c r="N31" s="429"/>
      <c r="O31" s="429">
        <v>3</v>
      </c>
      <c r="P31" s="429"/>
      <c r="Q31" s="429"/>
      <c r="R31" s="429">
        <v>4</v>
      </c>
      <c r="S31" s="429"/>
      <c r="T31" s="429"/>
      <c r="U31" s="429"/>
      <c r="V31" s="429"/>
      <c r="W31" s="429"/>
      <c r="X31" s="429"/>
      <c r="Y31" s="429"/>
      <c r="Z31" s="429"/>
      <c r="AA31" s="193" t="s">
        <v>109</v>
      </c>
      <c r="AB31" s="193" t="s">
        <v>114</v>
      </c>
      <c r="AC31" s="193" t="s">
        <v>110</v>
      </c>
      <c r="AD31" s="234"/>
      <c r="AE31" s="445" t="e">
        <f>IF(#REF!="","",VLOOKUP(#REF!,'[1]Список участников'!A:L,8,FALSE))</f>
        <v>#REF!</v>
      </c>
      <c r="AG31" s="430" t="e">
        <f>IF(#REF!&gt;0,1,0)</f>
        <v>#REF!</v>
      </c>
      <c r="AH31" s="430"/>
      <c r="AI31" s="182" t="str">
        <f>IF(F25=0," ","3-4")</f>
        <v>3-4</v>
      </c>
      <c r="AJ31" s="183" t="str">
        <f>IF(F25=0," ",CONCATENATE(G23,"-",G25))</f>
        <v>КОСТАНАЙСКАЯ  обл.-Свободн.</v>
      </c>
      <c r="AK31" s="170"/>
      <c r="AL31" s="171"/>
      <c r="AM31" s="170"/>
      <c r="AN31" s="171"/>
      <c r="AO31" s="170"/>
      <c r="AP31" s="171"/>
      <c r="AQ31" s="170"/>
      <c r="AR31" s="171"/>
      <c r="AS31" s="170"/>
      <c r="AT31" s="184"/>
      <c r="AU31" s="175"/>
      <c r="AV31" s="176" t="str">
        <f t="shared" si="0"/>
        <v/>
      </c>
      <c r="AW31" s="176" t="str">
        <f t="shared" si="1"/>
        <v/>
      </c>
      <c r="AX31" s="177">
        <f t="shared" si="2"/>
        <v>0</v>
      </c>
      <c r="AY31" s="177">
        <f t="shared" si="3"/>
        <v>0</v>
      </c>
      <c r="AZ31" s="177">
        <f t="shared" si="4"/>
        <v>0</v>
      </c>
      <c r="BA31" s="177">
        <f t="shared" si="5"/>
        <v>0</v>
      </c>
      <c r="BB31" s="177">
        <f t="shared" si="6"/>
        <v>0</v>
      </c>
      <c r="BC31" s="178"/>
      <c r="BD31" s="177">
        <f t="shared" si="7"/>
        <v>0</v>
      </c>
      <c r="BE31" s="177">
        <f t="shared" si="8"/>
        <v>0</v>
      </c>
      <c r="BF31" s="177">
        <f t="shared" si="9"/>
        <v>0</v>
      </c>
      <c r="BG31" s="177">
        <f t="shared" si="10"/>
        <v>0</v>
      </c>
      <c r="BH31" s="177">
        <f t="shared" si="11"/>
        <v>0</v>
      </c>
      <c r="BI31" s="178"/>
      <c r="BJ31" s="177" t="str">
        <f t="shared" si="12"/>
        <v/>
      </c>
      <c r="BK31" s="177" t="str">
        <f t="shared" si="13"/>
        <v/>
      </c>
      <c r="BL31" s="177" t="str">
        <f t="shared" si="14"/>
        <v/>
      </c>
      <c r="BM31" s="177" t="str">
        <f t="shared" si="15"/>
        <v/>
      </c>
      <c r="BN31" s="177" t="str">
        <f t="shared" si="16"/>
        <v/>
      </c>
      <c r="BO31" s="178"/>
      <c r="BP31" s="177" t="str">
        <f t="shared" si="17"/>
        <v/>
      </c>
      <c r="BQ31" s="177" t="str">
        <f t="shared" si="18"/>
        <v/>
      </c>
      <c r="BR31" s="177" t="str">
        <f t="shared" si="19"/>
        <v/>
      </c>
      <c r="BS31" s="177" t="str">
        <f t="shared" si="20"/>
        <v/>
      </c>
      <c r="BT31" s="177" t="str">
        <f t="shared" si="21"/>
        <v/>
      </c>
      <c r="BU31" s="178"/>
      <c r="BV31" s="179" t="str">
        <f t="shared" si="26"/>
        <v/>
      </c>
      <c r="BW31" s="179" t="str">
        <f t="shared" si="27"/>
        <v/>
      </c>
      <c r="BX31" s="179" t="str">
        <f t="shared" si="28"/>
        <v/>
      </c>
      <c r="BY31" s="159" t="str">
        <f t="shared" si="29"/>
        <v/>
      </c>
      <c r="BZ31" s="425"/>
      <c r="CB31" s="185"/>
      <c r="CC31" s="198" t="e">
        <f>((AV28+AV22)/(AW28+AW22))/10</f>
        <v>#VALUE!</v>
      </c>
      <c r="CD31" s="198" t="e">
        <f>((AV28+AW20)/(AW28+AV20))/10</f>
        <v>#VALUE!</v>
      </c>
      <c r="CE31" s="198" t="e">
        <f>((AV28+AW26)/(AW28+AV26))/10</f>
        <v>#VALUE!</v>
      </c>
      <c r="CF31" s="198" t="e">
        <f>((AV28+AW32)/(AW28+AV32))/10</f>
        <v>#VALUE!</v>
      </c>
      <c r="CG31" s="198" t="e">
        <f>((AV22+AW20)/(AW22+AV20))/10</f>
        <v>#VALUE!</v>
      </c>
      <c r="CH31" s="198" t="e">
        <f>((AV22+AW26)/(AW22+AV26))/10</f>
        <v>#VALUE!</v>
      </c>
      <c r="CI31" s="198" t="e">
        <f>((AV22+AW32)/(AW22+AV32))/10</f>
        <v>#VALUE!</v>
      </c>
      <c r="CJ31" s="198" t="e">
        <f>((AW20+AW26)/(AV20+AV26))/10</f>
        <v>#VALUE!</v>
      </c>
      <c r="CK31" s="198" t="e">
        <f>((AW20+AW32)/(AV20+AV32))/10</f>
        <v>#VALUE!</v>
      </c>
      <c r="CL31" s="198" t="e">
        <f>((AW26+AW32)/(AV26+AV32))/10</f>
        <v>#VALUE!</v>
      </c>
      <c r="CN31" s="201"/>
      <c r="CO31" s="201"/>
      <c r="CP31" s="201"/>
      <c r="CQ31" s="201"/>
      <c r="CR31" s="201"/>
      <c r="CS31" s="201"/>
      <c r="CT31" s="201"/>
      <c r="CU31" s="201"/>
      <c r="CV31" s="447"/>
      <c r="CW31" s="447"/>
      <c r="CX31" s="447"/>
      <c r="CZ31" s="447"/>
      <c r="DA31" s="449"/>
      <c r="DC31" s="447"/>
      <c r="DE31" s="449"/>
      <c r="DF31" s="447"/>
    </row>
    <row r="32" spans="1:110" ht="12" customHeight="1" thickTop="1" thickBot="1" x14ac:dyDescent="0.3">
      <c r="A32" s="451"/>
      <c r="B32" s="481"/>
      <c r="C32" s="455"/>
      <c r="D32" s="492"/>
      <c r="E32" s="458">
        <v>1</v>
      </c>
      <c r="F32" s="460">
        <v>27</v>
      </c>
      <c r="G32" s="235" t="s">
        <v>130</v>
      </c>
      <c r="H32" s="462"/>
      <c r="I32" s="464"/>
      <c r="J32" s="464"/>
      <c r="K32" s="465"/>
      <c r="L32" s="203"/>
      <c r="M32" s="204">
        <v>1</v>
      </c>
      <c r="N32" s="205"/>
      <c r="O32" s="203"/>
      <c r="P32" s="204">
        <v>2</v>
      </c>
      <c r="Q32" s="205"/>
      <c r="R32" s="203"/>
      <c r="S32" s="204">
        <v>2</v>
      </c>
      <c r="T32" s="205"/>
      <c r="U32" s="468"/>
      <c r="V32" s="469"/>
      <c r="W32" s="469"/>
      <c r="X32" s="469"/>
      <c r="Y32" s="469"/>
      <c r="Z32" s="470"/>
      <c r="AA32" s="477">
        <v>5</v>
      </c>
      <c r="AB32" s="478"/>
      <c r="AC32" s="477">
        <v>2</v>
      </c>
      <c r="AD32" s="234"/>
      <c r="AE32" s="445"/>
      <c r="AG32" s="430"/>
      <c r="AH32" s="430"/>
      <c r="AI32" s="220" t="e">
        <f>IF(#REF!=0," ","5-6")</f>
        <v>#REF!</v>
      </c>
      <c r="AJ32" s="221" t="e">
        <f>IF(#REF!=0," ",CONCATENATE(G27,"-",#REF!))</f>
        <v>#REF!</v>
      </c>
      <c r="AK32" s="222"/>
      <c r="AL32" s="223"/>
      <c r="AM32" s="222"/>
      <c r="AN32" s="223"/>
      <c r="AO32" s="222"/>
      <c r="AP32" s="223"/>
      <c r="AQ32" s="222"/>
      <c r="AR32" s="223"/>
      <c r="AS32" s="222"/>
      <c r="AT32" s="224"/>
      <c r="AU32" s="175"/>
      <c r="AV32" s="176" t="str">
        <f t="shared" si="0"/>
        <v/>
      </c>
      <c r="AW32" s="176" t="str">
        <f t="shared" si="1"/>
        <v/>
      </c>
      <c r="AX32" s="177">
        <f t="shared" si="2"/>
        <v>0</v>
      </c>
      <c r="AY32" s="177">
        <f t="shared" si="3"/>
        <v>0</v>
      </c>
      <c r="AZ32" s="177">
        <f t="shared" si="4"/>
        <v>0</v>
      </c>
      <c r="BA32" s="177">
        <f t="shared" si="5"/>
        <v>0</v>
      </c>
      <c r="BB32" s="177">
        <f t="shared" si="6"/>
        <v>0</v>
      </c>
      <c r="BC32" s="178"/>
      <c r="BD32" s="177">
        <f t="shared" si="7"/>
        <v>0</v>
      </c>
      <c r="BE32" s="177">
        <f t="shared" si="8"/>
        <v>0</v>
      </c>
      <c r="BF32" s="177">
        <f t="shared" si="9"/>
        <v>0</v>
      </c>
      <c r="BG32" s="177">
        <f t="shared" si="10"/>
        <v>0</v>
      </c>
      <c r="BH32" s="177">
        <f t="shared" si="11"/>
        <v>0</v>
      </c>
      <c r="BI32" s="178"/>
      <c r="BJ32" s="177" t="str">
        <f t="shared" si="12"/>
        <v/>
      </c>
      <c r="BK32" s="177" t="str">
        <f t="shared" si="13"/>
        <v/>
      </c>
      <c r="BL32" s="177" t="str">
        <f t="shared" si="14"/>
        <v/>
      </c>
      <c r="BM32" s="177" t="str">
        <f t="shared" si="15"/>
        <v/>
      </c>
      <c r="BN32" s="177" t="str">
        <f t="shared" si="16"/>
        <v/>
      </c>
      <c r="BO32" s="178"/>
      <c r="BP32" s="177" t="str">
        <f t="shared" si="17"/>
        <v/>
      </c>
      <c r="BQ32" s="177" t="str">
        <f t="shared" si="18"/>
        <v/>
      </c>
      <c r="BR32" s="177" t="str">
        <f t="shared" si="19"/>
        <v/>
      </c>
      <c r="BS32" s="177" t="str">
        <f t="shared" si="20"/>
        <v/>
      </c>
      <c r="BT32" s="177" t="str">
        <f t="shared" si="21"/>
        <v/>
      </c>
      <c r="BU32" s="178"/>
      <c r="BV32" s="179" t="str">
        <f t="shared" si="26"/>
        <v/>
      </c>
      <c r="BW32" s="179" t="str">
        <f t="shared" si="27"/>
        <v/>
      </c>
      <c r="BX32" s="179" t="str">
        <f t="shared" si="28"/>
        <v/>
      </c>
      <c r="BY32" s="159" t="str">
        <f t="shared" si="29"/>
        <v/>
      </c>
      <c r="BZ32" s="426"/>
    </row>
    <row r="33" spans="1:110" ht="12" customHeight="1" x14ac:dyDescent="0.25">
      <c r="E33" s="459"/>
      <c r="F33" s="461"/>
      <c r="G33" s="207"/>
      <c r="H33" s="463"/>
      <c r="I33" s="466"/>
      <c r="J33" s="466"/>
      <c r="K33" s="467"/>
      <c r="L33" s="431" t="s">
        <v>124</v>
      </c>
      <c r="M33" s="432"/>
      <c r="N33" s="433"/>
      <c r="O33" s="431" t="s">
        <v>115</v>
      </c>
      <c r="P33" s="432"/>
      <c r="Q33" s="433"/>
      <c r="R33" s="434" t="s">
        <v>115</v>
      </c>
      <c r="S33" s="435"/>
      <c r="T33" s="436"/>
      <c r="U33" s="471"/>
      <c r="V33" s="472"/>
      <c r="W33" s="472"/>
      <c r="X33" s="472"/>
      <c r="Y33" s="472"/>
      <c r="Z33" s="473"/>
      <c r="AA33" s="444"/>
      <c r="AB33" s="442"/>
      <c r="AC33" s="444"/>
      <c r="AD33" s="225"/>
      <c r="AI33" s="168" t="str">
        <f>IF(F38=0," ","2-4")</f>
        <v>2-4</v>
      </c>
      <c r="AJ33" s="169" t="str">
        <f>IF(F38=0," ",CONCATENATE(G34,"-",G38))</f>
        <v>ПАВЛОДАРСКАЯ обл.-АКТЮБИНСКАЯ обл.</v>
      </c>
      <c r="AK33" s="172"/>
      <c r="AL33" s="173"/>
      <c r="AM33" s="172"/>
      <c r="AN33" s="173"/>
      <c r="AO33" s="172"/>
      <c r="AP33" s="173"/>
      <c r="AQ33" s="172"/>
      <c r="AR33" s="173"/>
      <c r="AS33" s="172"/>
      <c r="AT33" s="174"/>
      <c r="AU33" s="175"/>
      <c r="AV33" s="176" t="str">
        <f t="shared" si="0"/>
        <v/>
      </c>
      <c r="AW33" s="176" t="str">
        <f t="shared" si="1"/>
        <v/>
      </c>
      <c r="AX33" s="177">
        <f>IF(AK33&gt;AL33,1,0)</f>
        <v>0</v>
      </c>
      <c r="AY33" s="177">
        <f>IF(AM33&gt;AN33,1,0)</f>
        <v>0</v>
      </c>
      <c r="AZ33" s="177">
        <f>IF(AO33&gt;AP33,1,0)</f>
        <v>0</v>
      </c>
      <c r="BA33" s="177">
        <f>IF(AQ33&gt;AR33,1,0)</f>
        <v>0</v>
      </c>
      <c r="BB33" s="177">
        <f>IF(AS33&gt;AT33,1,0)</f>
        <v>0</v>
      </c>
      <c r="BC33" s="178"/>
      <c r="BD33" s="177">
        <f>IF(AL33&gt;AK33,1,0)</f>
        <v>0</v>
      </c>
      <c r="BE33" s="177">
        <f>IF(AN33&gt;AM33,1,0)</f>
        <v>0</v>
      </c>
      <c r="BF33" s="177">
        <f>IF(AP33&gt;AO33,1,0)</f>
        <v>0</v>
      </c>
      <c r="BG33" s="177">
        <f>IF(AR33&gt;AQ33,1,0)</f>
        <v>0</v>
      </c>
      <c r="BH33" s="177">
        <f>IF(AT33&gt;AS33,1,0)</f>
        <v>0</v>
      </c>
      <c r="BI33" s="178"/>
      <c r="BJ33" s="177" t="str">
        <f>IF(AK33&gt;AL33,AL33,IF(AL33&gt;AK33,-AK33,""))</f>
        <v/>
      </c>
      <c r="BK33" s="177" t="str">
        <f>IF(AM33&gt;AN33,", "&amp;AN33,IF(AN33&gt;AM33,", "&amp;-AM33,""))</f>
        <v/>
      </c>
      <c r="BL33" s="177" t="str">
        <f>IF(AO33&gt;AP33,", "&amp;AP33,IF(AP33&gt;AO33,", "&amp;-AO33,""))</f>
        <v/>
      </c>
      <c r="BM33" s="177" t="str">
        <f>IF(AQ33&gt;AR33,", "&amp;AR33,IF(AR33&gt;AQ33,", "&amp;-AQ33,""))</f>
        <v/>
      </c>
      <c r="BN33" s="177" t="str">
        <f>IF(AS33&gt;AT33,", "&amp;AT33,IF(AT33&gt;AS33,", "&amp;-AS33,""))</f>
        <v/>
      </c>
      <c r="BO33" s="178"/>
      <c r="BP33" s="177" t="str">
        <f>IF(AL33&gt;AK33,AK33,IF(AK33&gt;AL33,-AL33,""))</f>
        <v/>
      </c>
      <c r="BQ33" s="177" t="str">
        <f>IF(AN33&gt;AM33,", "&amp;AM33,IF(AM33&gt;AN33,", "&amp;-AN33,""))</f>
        <v/>
      </c>
      <c r="BR33" s="177" t="str">
        <f>IF(AP33&gt;AO33,", "&amp;AO33,IF(AO33&gt;AP33,", "&amp;-AP33,""))</f>
        <v/>
      </c>
      <c r="BS33" s="177" t="str">
        <f>IF(AR33&gt;AQ33,", "&amp;AQ33,IF(AQ33&gt;AR33,", "&amp;-AR33,""))</f>
        <v/>
      </c>
      <c r="BT33" s="177" t="str">
        <f>IF(AT33&gt;AS33,", "&amp;AS33,IF(AS33&gt;AT33,", "&amp;-AT33,""))</f>
        <v/>
      </c>
      <c r="BU33" s="178"/>
      <c r="BV33" s="179" t="str">
        <f>CONCATENATE(,BJ33,BK33,BL33,BM33,BN33,)</f>
        <v/>
      </c>
      <c r="BW33" s="179" t="str">
        <f>CONCATENATE(,BP33,BQ33,BR33,BS33,BT33,)</f>
        <v/>
      </c>
      <c r="BX33" s="179" t="str">
        <f>IF(AV33&gt;AW33,BV33,IF(AW33&gt;AV33,BW33,""))</f>
        <v/>
      </c>
      <c r="BY33" s="159" t="str">
        <f>IF(AV33&gt;AW33,AW33&amp;" : "&amp;AV33,IF(AW33&gt;AV33,AV33&amp;" : "&amp;AW33,""))</f>
        <v/>
      </c>
      <c r="BZ33" s="424" t="str">
        <f>AA30</f>
        <v>Группа № 3</v>
      </c>
    </row>
    <row r="34" spans="1:110" ht="12" customHeight="1" x14ac:dyDescent="0.25">
      <c r="E34" s="483">
        <v>2</v>
      </c>
      <c r="F34" s="484">
        <v>38</v>
      </c>
      <c r="G34" s="202" t="s">
        <v>131</v>
      </c>
      <c r="H34" s="463"/>
      <c r="I34" s="209"/>
      <c r="J34" s="210">
        <v>2</v>
      </c>
      <c r="K34" s="211"/>
      <c r="L34" s="485"/>
      <c r="M34" s="486"/>
      <c r="N34" s="487"/>
      <c r="O34" s="212"/>
      <c r="P34" s="210">
        <v>2</v>
      </c>
      <c r="Q34" s="211"/>
      <c r="R34" s="212"/>
      <c r="S34" s="210">
        <v>2</v>
      </c>
      <c r="T34" s="211"/>
      <c r="U34" s="471"/>
      <c r="V34" s="472"/>
      <c r="W34" s="472"/>
      <c r="X34" s="472"/>
      <c r="Y34" s="472"/>
      <c r="Z34" s="473"/>
      <c r="AA34" s="443">
        <v>6</v>
      </c>
      <c r="AB34" s="441"/>
      <c r="AC34" s="477">
        <v>1</v>
      </c>
      <c r="AD34" s="181"/>
      <c r="AI34" s="182" t="str">
        <f>IF(F40=0," ","1-5")</f>
        <v xml:space="preserve"> </v>
      </c>
      <c r="AJ34" s="183" t="str">
        <f>IF(F40=0," ",CONCATENATE(G32,"-",G40))</f>
        <v xml:space="preserve"> </v>
      </c>
      <c r="AK34" s="170"/>
      <c r="AL34" s="171"/>
      <c r="AM34" s="170"/>
      <c r="AN34" s="171"/>
      <c r="AO34" s="170"/>
      <c r="AP34" s="171"/>
      <c r="AQ34" s="170"/>
      <c r="AR34" s="171"/>
      <c r="AS34" s="170"/>
      <c r="AT34" s="184"/>
      <c r="AU34" s="175"/>
      <c r="AV34" s="176" t="str">
        <f t="shared" si="0"/>
        <v/>
      </c>
      <c r="AW34" s="176" t="str">
        <f t="shared" si="1"/>
        <v/>
      </c>
      <c r="AX34" s="177">
        <f t="shared" ref="AX34:AX47" si="30">IF(AK34&gt;AL34,1,0)</f>
        <v>0</v>
      </c>
      <c r="AY34" s="177">
        <f t="shared" ref="AY34:AY47" si="31">IF(AM34&gt;AN34,1,0)</f>
        <v>0</v>
      </c>
      <c r="AZ34" s="177">
        <f t="shared" ref="AZ34:AZ47" si="32">IF(AO34&gt;AP34,1,0)</f>
        <v>0</v>
      </c>
      <c r="BA34" s="177">
        <f t="shared" ref="BA34:BA47" si="33">IF(AQ34&gt;AR34,1,0)</f>
        <v>0</v>
      </c>
      <c r="BB34" s="177">
        <f t="shared" ref="BB34:BB47" si="34">IF(AS34&gt;AT34,1,0)</f>
        <v>0</v>
      </c>
      <c r="BC34" s="178"/>
      <c r="BD34" s="177">
        <f t="shared" ref="BD34:BD47" si="35">IF(AL34&gt;AK34,1,0)</f>
        <v>0</v>
      </c>
      <c r="BE34" s="177">
        <f t="shared" ref="BE34:BE47" si="36">IF(AN34&gt;AM34,1,0)</f>
        <v>0</v>
      </c>
      <c r="BF34" s="177">
        <f t="shared" ref="BF34:BF47" si="37">IF(AP34&gt;AO34,1,0)</f>
        <v>0</v>
      </c>
      <c r="BG34" s="177">
        <f t="shared" ref="BG34:BG47" si="38">IF(AR34&gt;AQ34,1,0)</f>
        <v>0</v>
      </c>
      <c r="BH34" s="177">
        <f t="shared" ref="BH34:BH47" si="39">IF(AT34&gt;AS34,1,0)</f>
        <v>0</v>
      </c>
      <c r="BI34" s="178"/>
      <c r="BJ34" s="177" t="str">
        <f t="shared" ref="BJ34:BJ47" si="40">IF(AK34&gt;AL34,AL34,IF(AL34&gt;AK34,-AK34,""))</f>
        <v/>
      </c>
      <c r="BK34" s="177" t="str">
        <f t="shared" ref="BK34:BK47" si="41">IF(AM34&gt;AN34,", "&amp;AN34,IF(AN34&gt;AM34,", "&amp;-AM34,""))</f>
        <v/>
      </c>
      <c r="BL34" s="177" t="str">
        <f t="shared" ref="BL34:BL47" si="42">IF(AO34&gt;AP34,", "&amp;AP34,IF(AP34&gt;AO34,", "&amp;-AO34,""))</f>
        <v/>
      </c>
      <c r="BM34" s="177" t="str">
        <f t="shared" ref="BM34:BM47" si="43">IF(AQ34&gt;AR34,", "&amp;AR34,IF(AR34&gt;AQ34,", "&amp;-AQ34,""))</f>
        <v/>
      </c>
      <c r="BN34" s="177" t="str">
        <f t="shared" ref="BN34:BN47" si="44">IF(AS34&gt;AT34,", "&amp;AT34,IF(AT34&gt;AS34,", "&amp;-AS34,""))</f>
        <v/>
      </c>
      <c r="BO34" s="178"/>
      <c r="BP34" s="177" t="str">
        <f t="shared" ref="BP34:BP47" si="45">IF(AL34&gt;AK34,AK34,IF(AK34&gt;AL34,-AL34,""))</f>
        <v/>
      </c>
      <c r="BQ34" s="177" t="str">
        <f t="shared" ref="BQ34:BQ47" si="46">IF(AN34&gt;AM34,", "&amp;AM34,IF(AM34&gt;AN34,", "&amp;-AN34,""))</f>
        <v/>
      </c>
      <c r="BR34" s="177" t="str">
        <f t="shared" ref="BR34:BR47" si="47">IF(AP34&gt;AO34,", "&amp;AO34,IF(AO34&gt;AP34,", "&amp;-AP34,""))</f>
        <v/>
      </c>
      <c r="BS34" s="177" t="str">
        <f t="shared" ref="BS34:BS47" si="48">IF(AR34&gt;AQ34,", "&amp;AQ34,IF(AQ34&gt;AR34,", "&amp;-AR34,""))</f>
        <v/>
      </c>
      <c r="BT34" s="177" t="str">
        <f t="shared" ref="BT34:BT47" si="49">IF(AT34&gt;AS34,", "&amp;AS34,IF(AS34&gt;AT34,", "&amp;-AT34,""))</f>
        <v/>
      </c>
      <c r="BU34" s="178"/>
      <c r="BV34" s="179" t="str">
        <f t="shared" ref="BV34:BV47" si="50">CONCATENATE(,BJ34,BK34,BL34,BM34,BN34,)</f>
        <v/>
      </c>
      <c r="BW34" s="179" t="str">
        <f t="shared" ref="BW34:BW47" si="51">CONCATENATE(,BP34,BQ34,BR34,BS34,BT34,)</f>
        <v/>
      </c>
      <c r="BX34" s="179" t="str">
        <f t="shared" ref="BX34:BX47" si="52">IF(AV34&gt;AW34,BV34,IF(AW34&gt;AV34,BW34,""))</f>
        <v/>
      </c>
      <c r="BY34" s="159" t="str">
        <f t="shared" ref="BY34:BY47" si="53">IF(AV34&gt;AW34,AW34&amp;" : "&amp;AV34,IF(AW34&gt;AV34,AV34&amp;" : "&amp;AW34,""))</f>
        <v/>
      </c>
      <c r="BZ34" s="425"/>
      <c r="CB34" s="185"/>
      <c r="CC34" s="186" t="s">
        <v>98</v>
      </c>
      <c r="CD34" s="186" t="s">
        <v>99</v>
      </c>
      <c r="CE34" s="186" t="s">
        <v>100</v>
      </c>
      <c r="CF34" s="186" t="s">
        <v>101</v>
      </c>
      <c r="CG34" s="186" t="s">
        <v>102</v>
      </c>
      <c r="CH34" s="186" t="s">
        <v>103</v>
      </c>
      <c r="CI34" s="186" t="s">
        <v>104</v>
      </c>
      <c r="CJ34" s="186" t="s">
        <v>105</v>
      </c>
      <c r="CK34" s="186" t="s">
        <v>106</v>
      </c>
      <c r="CL34" s="186" t="s">
        <v>107</v>
      </c>
      <c r="CN34" s="185"/>
      <c r="CO34" s="186" t="s">
        <v>47</v>
      </c>
      <c r="CP34" s="186" t="s">
        <v>48</v>
      </c>
      <c r="CQ34" s="186" t="s">
        <v>49</v>
      </c>
      <c r="CR34" s="186" t="s">
        <v>108</v>
      </c>
      <c r="CS34" s="186" t="s">
        <v>50</v>
      </c>
      <c r="CT34" s="186" t="s">
        <v>51</v>
      </c>
      <c r="CU34" s="187"/>
      <c r="CV34" s="188" t="s">
        <v>109</v>
      </c>
      <c r="CW34" s="188" t="s">
        <v>110</v>
      </c>
      <c r="CX34" s="188"/>
      <c r="CZ34" s="188" t="s">
        <v>109</v>
      </c>
      <c r="DA34" s="188" t="s">
        <v>110</v>
      </c>
      <c r="DC34" s="189"/>
      <c r="DE34" s="189"/>
      <c r="DF34" s="189"/>
    </row>
    <row r="35" spans="1:110" ht="12" customHeight="1" x14ac:dyDescent="0.25">
      <c r="A35" s="190" t="s">
        <v>111</v>
      </c>
      <c r="B35" s="191" t="s">
        <v>4</v>
      </c>
      <c r="C35" s="191" t="s">
        <v>112</v>
      </c>
      <c r="D35" s="192" t="s">
        <v>113</v>
      </c>
      <c r="E35" s="459"/>
      <c r="F35" s="461"/>
      <c r="G35" s="207"/>
      <c r="H35" s="463"/>
      <c r="I35" s="512" t="s">
        <v>122</v>
      </c>
      <c r="J35" s="432"/>
      <c r="K35" s="433"/>
      <c r="L35" s="488"/>
      <c r="M35" s="466"/>
      <c r="N35" s="467"/>
      <c r="O35" s="431" t="s">
        <v>115</v>
      </c>
      <c r="P35" s="432"/>
      <c r="Q35" s="433"/>
      <c r="R35" s="434" t="s">
        <v>115</v>
      </c>
      <c r="S35" s="435"/>
      <c r="T35" s="436"/>
      <c r="U35" s="471"/>
      <c r="V35" s="472"/>
      <c r="W35" s="472"/>
      <c r="X35" s="472"/>
      <c r="Y35" s="472"/>
      <c r="Z35" s="473"/>
      <c r="AA35" s="444"/>
      <c r="AB35" s="442"/>
      <c r="AC35" s="444"/>
      <c r="AD35" s="229"/>
      <c r="AI35" s="182" t="e">
        <f>IF(#REF!=0," ","3-6")</f>
        <v>#REF!</v>
      </c>
      <c r="AJ35" s="183" t="e">
        <f>IF(#REF!=0," ",CONCATENATE(G36,"-",#REF!))</f>
        <v>#REF!</v>
      </c>
      <c r="AK35" s="170"/>
      <c r="AL35" s="171"/>
      <c r="AM35" s="170"/>
      <c r="AN35" s="171"/>
      <c r="AO35" s="170"/>
      <c r="AP35" s="171"/>
      <c r="AQ35" s="170"/>
      <c r="AR35" s="171"/>
      <c r="AS35" s="170"/>
      <c r="AT35" s="184"/>
      <c r="AU35" s="175"/>
      <c r="AV35" s="176" t="str">
        <f t="shared" ref="AV35:AV62" si="54">IF(AK35+AL35&lt;&gt;0,SUM(AX35:BB35),"")</f>
        <v/>
      </c>
      <c r="AW35" s="176" t="str">
        <f t="shared" si="1"/>
        <v/>
      </c>
      <c r="AX35" s="177">
        <f t="shared" si="30"/>
        <v>0</v>
      </c>
      <c r="AY35" s="177">
        <f t="shared" si="31"/>
        <v>0</v>
      </c>
      <c r="AZ35" s="177">
        <f t="shared" si="32"/>
        <v>0</v>
      </c>
      <c r="BA35" s="177">
        <f t="shared" si="33"/>
        <v>0</v>
      </c>
      <c r="BB35" s="177">
        <f t="shared" si="34"/>
        <v>0</v>
      </c>
      <c r="BC35" s="178"/>
      <c r="BD35" s="177">
        <f t="shared" si="35"/>
        <v>0</v>
      </c>
      <c r="BE35" s="177">
        <f t="shared" si="36"/>
        <v>0</v>
      </c>
      <c r="BF35" s="177">
        <f t="shared" si="37"/>
        <v>0</v>
      </c>
      <c r="BG35" s="177">
        <f t="shared" si="38"/>
        <v>0</v>
      </c>
      <c r="BH35" s="177">
        <f t="shared" si="39"/>
        <v>0</v>
      </c>
      <c r="BI35" s="178"/>
      <c r="BJ35" s="177" t="str">
        <f t="shared" si="40"/>
        <v/>
      </c>
      <c r="BK35" s="177" t="str">
        <f t="shared" si="41"/>
        <v/>
      </c>
      <c r="BL35" s="177" t="str">
        <f t="shared" si="42"/>
        <v/>
      </c>
      <c r="BM35" s="177" t="str">
        <f t="shared" si="43"/>
        <v/>
      </c>
      <c r="BN35" s="177" t="str">
        <f t="shared" si="44"/>
        <v/>
      </c>
      <c r="BO35" s="178"/>
      <c r="BP35" s="177" t="str">
        <f t="shared" si="45"/>
        <v/>
      </c>
      <c r="BQ35" s="177" t="str">
        <f t="shared" si="46"/>
        <v/>
      </c>
      <c r="BR35" s="177" t="str">
        <f t="shared" si="47"/>
        <v/>
      </c>
      <c r="BS35" s="177" t="str">
        <f t="shared" si="48"/>
        <v/>
      </c>
      <c r="BT35" s="177" t="str">
        <f t="shared" si="49"/>
        <v/>
      </c>
      <c r="BU35" s="178"/>
      <c r="BV35" s="179" t="str">
        <f t="shared" si="50"/>
        <v/>
      </c>
      <c r="BW35" s="179" t="str">
        <f t="shared" si="51"/>
        <v/>
      </c>
      <c r="BX35" s="179" t="str">
        <f t="shared" si="52"/>
        <v/>
      </c>
      <c r="BY35" s="159" t="str">
        <f t="shared" si="53"/>
        <v/>
      </c>
      <c r="BZ35" s="425"/>
      <c r="CB35" s="185">
        <v>1</v>
      </c>
      <c r="CC35" s="198" t="e">
        <f>((AV45+AV39)/(AW45+AW39))/10</f>
        <v>#VALUE!</v>
      </c>
      <c r="CD35" s="198" t="e">
        <f>((AV45+AW36)/(AW45+AV36))/10</f>
        <v>#VALUE!</v>
      </c>
      <c r="CE35" s="198" t="e">
        <f>((AV45+AV34)/(AW45+AW34))/10</f>
        <v>#VALUE!</v>
      </c>
      <c r="CF35" s="198" t="e">
        <f>((AV45+AW43)/(AW45+AV43))/10</f>
        <v>#VALUE!</v>
      </c>
      <c r="CG35" s="198" t="e">
        <f>((AV39+AW36)/(AW39+AV36))/10</f>
        <v>#VALUE!</v>
      </c>
      <c r="CH35" s="198" t="e">
        <f>((AV39+AV34)/(AW39+AW34))/10</f>
        <v>#VALUE!</v>
      </c>
      <c r="CI35" s="198" t="e">
        <f>((AV39+AW43)/(AV43+AW39))/10</f>
        <v>#VALUE!</v>
      </c>
      <c r="CJ35" s="198" t="e">
        <f>((AW36+AV34)/(AV36+AW34))/10</f>
        <v>#VALUE!</v>
      </c>
      <c r="CK35" s="198" t="e">
        <f>((AW36+AW43)/(AV36+AV43))/10</f>
        <v>#VALUE!</v>
      </c>
      <c r="CL35" s="198" t="e">
        <f>((AV34+AW43)/(AW34+AV43))/10</f>
        <v>#VALUE!</v>
      </c>
      <c r="CN35" s="185">
        <v>1</v>
      </c>
      <c r="CO35" s="199"/>
      <c r="CP35" s="200">
        <f>IF(AV45&gt;AW45,CV35+0.1,CV35-0.1)</f>
        <v>4.9000000000000004</v>
      </c>
      <c r="CQ35" s="200">
        <f>IF(AV39&gt;AW39,CV35+0.1,CV35-0.1)</f>
        <v>4.9000000000000004</v>
      </c>
      <c r="CR35" s="200">
        <f>IF(AW36&gt;AV36,CV35+0.1,CV35-0.1)</f>
        <v>4.9000000000000004</v>
      </c>
      <c r="CS35" s="200">
        <f>IF(AV34&gt;AW34,CV35+0.1,CV35-0.1)</f>
        <v>4.9000000000000004</v>
      </c>
      <c r="CT35" s="200">
        <f>IF(AW43&gt;AV43,CV35+0.1,CV35-0.1)</f>
        <v>4.9000000000000004</v>
      </c>
      <c r="CU35" s="201"/>
      <c r="CV35" s="446">
        <f>AA32</f>
        <v>5</v>
      </c>
      <c r="CW35" s="446" t="e">
        <f>IF(AND(CV35=CV37,CV35=CV39),CC35,(IF(AND(CV35=CV37,CV35=CV41),CD35,(IF(AND(CV35=CV37,CV35=CV43),CE35,(IF(AND(CV35=CV37,CV35=CV45),CF35,(IF(AND(CV35=CV39,CV35=CV41),CG35,(IF(AND(CV35=CV39,CV35=CV43),CH35,(IF(AND(CV35=CV39,CV35=CV45),CI35,(IF(AND(CV35=CV41,CV35=CV43),CJ35,(IF(AND(CV35=CV41,CV35=CV45),CK35,(IF(AND(CV35=CV43,CV35=CV45),CL35,999)))))))))))))))))))</f>
        <v>#REF!</v>
      </c>
      <c r="CX35" s="446" t="e">
        <f>IF(DC35=1,CV35+CW35,CW35)</f>
        <v>#REF!</v>
      </c>
      <c r="CZ35" s="446">
        <f>CV35</f>
        <v>5</v>
      </c>
      <c r="DA35" s="448" t="e">
        <f>IF(CZ35=CZ37,CP35,(IF(CZ35=CZ39,CQ35,(IF(CZ35=CZ41,CR35,(IF(CZ35=CZ43,CS35,(IF(CZ35=CZ45,CT35,999)))))))))</f>
        <v>#REF!</v>
      </c>
      <c r="DC35" s="446" t="e">
        <f>IF(CW35&lt;&gt;999,1,0)</f>
        <v>#REF!</v>
      </c>
      <c r="DE35" s="448" t="e">
        <f>IF(DC35=1,CX35,DA35)</f>
        <v>#REF!</v>
      </c>
      <c r="DF35" s="446" t="e">
        <f>IF(DE35&lt;&gt;999,DE35,CZ35)</f>
        <v>#REF!</v>
      </c>
    </row>
    <row r="36" spans="1:110" ht="12" customHeight="1" x14ac:dyDescent="0.25">
      <c r="A36" s="450" t="str">
        <f>AI33</f>
        <v>2-4</v>
      </c>
      <c r="B36" s="452">
        <v>43550</v>
      </c>
      <c r="C36" s="454">
        <v>0.66666666666666663</v>
      </c>
      <c r="D36" s="456">
        <v>7</v>
      </c>
      <c r="E36" s="483">
        <v>3</v>
      </c>
      <c r="F36" s="484">
        <v>76</v>
      </c>
      <c r="G36" s="202" t="s">
        <v>44</v>
      </c>
      <c r="H36" s="463"/>
      <c r="I36" s="209"/>
      <c r="J36" s="231" t="s">
        <v>47</v>
      </c>
      <c r="K36" s="211"/>
      <c r="L36" s="209"/>
      <c r="M36" s="231" t="s">
        <v>47</v>
      </c>
      <c r="N36" s="211"/>
      <c r="O36" s="485"/>
      <c r="P36" s="486"/>
      <c r="Q36" s="487"/>
      <c r="R36" s="212"/>
      <c r="S36" s="231" t="s">
        <v>48</v>
      </c>
      <c r="T36" s="211"/>
      <c r="U36" s="471"/>
      <c r="V36" s="472"/>
      <c r="W36" s="472"/>
      <c r="X36" s="472"/>
      <c r="Y36" s="472"/>
      <c r="Z36" s="473"/>
      <c r="AA36" s="443">
        <v>4</v>
      </c>
      <c r="AB36" s="441"/>
      <c r="AC36" s="477">
        <v>3</v>
      </c>
      <c r="AD36" s="234"/>
      <c r="AE36" s="445">
        <f>IF(F32="","",VLOOKUP(F32,'[1]Список участников'!A:L,8,FALSE))</f>
        <v>19</v>
      </c>
      <c r="AG36" s="430">
        <f>IF(F32&gt;0,1,0)</f>
        <v>1</v>
      </c>
      <c r="AH36" s="430" t="e">
        <f>SUM(AG36:AG47)</f>
        <v>#REF!</v>
      </c>
      <c r="AI36" s="182" t="str">
        <f>IF(F38=0," ","4-1")</f>
        <v>4-1</v>
      </c>
      <c r="AJ36" s="183" t="str">
        <f>IF(F38=0," ",CONCATENATE(G38,"-",G32))</f>
        <v>АКТЮБИНСКАЯ обл.-г.АЛМАТЫ</v>
      </c>
      <c r="AK36" s="170"/>
      <c r="AL36" s="171"/>
      <c r="AM36" s="170"/>
      <c r="AN36" s="171"/>
      <c r="AO36" s="170"/>
      <c r="AP36" s="171"/>
      <c r="AQ36" s="170"/>
      <c r="AR36" s="171"/>
      <c r="AS36" s="170"/>
      <c r="AT36" s="184"/>
      <c r="AU36" s="175"/>
      <c r="AV36" s="176" t="str">
        <f t="shared" si="54"/>
        <v/>
      </c>
      <c r="AW36" s="176" t="str">
        <f t="shared" si="1"/>
        <v/>
      </c>
      <c r="AX36" s="177">
        <f t="shared" si="30"/>
        <v>0</v>
      </c>
      <c r="AY36" s="177">
        <f t="shared" si="31"/>
        <v>0</v>
      </c>
      <c r="AZ36" s="177">
        <f t="shared" si="32"/>
        <v>0</v>
      </c>
      <c r="BA36" s="177">
        <f t="shared" si="33"/>
        <v>0</v>
      </c>
      <c r="BB36" s="177">
        <f t="shared" si="34"/>
        <v>0</v>
      </c>
      <c r="BC36" s="178"/>
      <c r="BD36" s="177">
        <f t="shared" si="35"/>
        <v>0</v>
      </c>
      <c r="BE36" s="177">
        <f t="shared" si="36"/>
        <v>0</v>
      </c>
      <c r="BF36" s="177">
        <f t="shared" si="37"/>
        <v>0</v>
      </c>
      <c r="BG36" s="177">
        <f t="shared" si="38"/>
        <v>0</v>
      </c>
      <c r="BH36" s="177">
        <f t="shared" si="39"/>
        <v>0</v>
      </c>
      <c r="BI36" s="178"/>
      <c r="BJ36" s="177" t="str">
        <f t="shared" si="40"/>
        <v/>
      </c>
      <c r="BK36" s="177" t="str">
        <f t="shared" si="41"/>
        <v/>
      </c>
      <c r="BL36" s="177" t="str">
        <f t="shared" si="42"/>
        <v/>
      </c>
      <c r="BM36" s="177" t="str">
        <f t="shared" si="43"/>
        <v/>
      </c>
      <c r="BN36" s="177" t="str">
        <f t="shared" si="44"/>
        <v/>
      </c>
      <c r="BO36" s="178"/>
      <c r="BP36" s="177" t="str">
        <f t="shared" si="45"/>
        <v/>
      </c>
      <c r="BQ36" s="177" t="str">
        <f t="shared" si="46"/>
        <v/>
      </c>
      <c r="BR36" s="177" t="str">
        <f t="shared" si="47"/>
        <v/>
      </c>
      <c r="BS36" s="177" t="str">
        <f t="shared" si="48"/>
        <v/>
      </c>
      <c r="BT36" s="177" t="str">
        <f t="shared" si="49"/>
        <v/>
      </c>
      <c r="BU36" s="178"/>
      <c r="BV36" s="179" t="str">
        <f t="shared" si="50"/>
        <v/>
      </c>
      <c r="BW36" s="179" t="str">
        <f t="shared" si="51"/>
        <v/>
      </c>
      <c r="BX36" s="179" t="str">
        <f t="shared" si="52"/>
        <v/>
      </c>
      <c r="BY36" s="159" t="str">
        <f t="shared" si="53"/>
        <v/>
      </c>
      <c r="BZ36" s="425"/>
      <c r="CB36" s="185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N36" s="185">
        <v>2</v>
      </c>
      <c r="CO36" s="200">
        <f>IF(AW45&gt;AV45,CV37+0.1,CV37-0.1)</f>
        <v>5.9</v>
      </c>
      <c r="CP36" s="199"/>
      <c r="CQ36" s="200">
        <f>IF(AW42&gt;AV42,CV37+0.1,CV37-0.1)</f>
        <v>5.9</v>
      </c>
      <c r="CR36" s="200">
        <f>IF(AV33&gt;AW33,CV37+0.1,CV37-0.1)</f>
        <v>5.9</v>
      </c>
      <c r="CS36" s="200">
        <f>IF(AV40&gt;AW40,CV37+0.1,CV37-0.1)</f>
        <v>5.9</v>
      </c>
      <c r="CT36" s="200">
        <f>IF(AW37&gt;AV37,CV37,CV37-0.1)</f>
        <v>5.9</v>
      </c>
      <c r="CU36" s="201"/>
      <c r="CV36" s="447"/>
      <c r="CW36" s="447"/>
      <c r="CX36" s="447"/>
      <c r="CZ36" s="447"/>
      <c r="DA36" s="449"/>
      <c r="DC36" s="447"/>
      <c r="DE36" s="449"/>
      <c r="DF36" s="447"/>
    </row>
    <row r="37" spans="1:110" ht="12" customHeight="1" x14ac:dyDescent="0.25">
      <c r="A37" s="451"/>
      <c r="B37" s="453"/>
      <c r="C37" s="455"/>
      <c r="D37" s="457"/>
      <c r="E37" s="459"/>
      <c r="F37" s="461"/>
      <c r="G37" s="207"/>
      <c r="H37" s="463"/>
      <c r="I37" s="512" t="s">
        <v>121</v>
      </c>
      <c r="J37" s="432"/>
      <c r="K37" s="433"/>
      <c r="L37" s="512" t="s">
        <v>121</v>
      </c>
      <c r="M37" s="432"/>
      <c r="N37" s="433"/>
      <c r="O37" s="488"/>
      <c r="P37" s="466"/>
      <c r="Q37" s="467"/>
      <c r="R37" s="434" t="s">
        <v>115</v>
      </c>
      <c r="S37" s="435"/>
      <c r="T37" s="436"/>
      <c r="U37" s="471"/>
      <c r="V37" s="472"/>
      <c r="W37" s="472"/>
      <c r="X37" s="472"/>
      <c r="Y37" s="472"/>
      <c r="Z37" s="473"/>
      <c r="AA37" s="444"/>
      <c r="AB37" s="442"/>
      <c r="AC37" s="444"/>
      <c r="AD37" s="234"/>
      <c r="AE37" s="445"/>
      <c r="AG37" s="430"/>
      <c r="AH37" s="430"/>
      <c r="AI37" s="182" t="e">
        <f>IF(#REF!=0," ","6-2")</f>
        <v>#REF!</v>
      </c>
      <c r="AJ37" s="183" t="e">
        <f>IF(#REF!=0," ",CONCATENATE(#REF!,"-",G34))</f>
        <v>#REF!</v>
      </c>
      <c r="AK37" s="170"/>
      <c r="AL37" s="171"/>
      <c r="AM37" s="170"/>
      <c r="AN37" s="171"/>
      <c r="AO37" s="170"/>
      <c r="AP37" s="171"/>
      <c r="AQ37" s="170"/>
      <c r="AR37" s="171"/>
      <c r="AS37" s="170"/>
      <c r="AT37" s="184"/>
      <c r="AU37" s="175"/>
      <c r="AV37" s="176" t="str">
        <f t="shared" si="54"/>
        <v/>
      </c>
      <c r="AW37" s="176" t="str">
        <f t="shared" si="1"/>
        <v/>
      </c>
      <c r="AX37" s="177">
        <f t="shared" si="30"/>
        <v>0</v>
      </c>
      <c r="AY37" s="177">
        <f t="shared" si="31"/>
        <v>0</v>
      </c>
      <c r="AZ37" s="177">
        <f t="shared" si="32"/>
        <v>0</v>
      </c>
      <c r="BA37" s="177">
        <f t="shared" si="33"/>
        <v>0</v>
      </c>
      <c r="BB37" s="177">
        <f t="shared" si="34"/>
        <v>0</v>
      </c>
      <c r="BC37" s="178"/>
      <c r="BD37" s="177">
        <f t="shared" si="35"/>
        <v>0</v>
      </c>
      <c r="BE37" s="177">
        <f t="shared" si="36"/>
        <v>0</v>
      </c>
      <c r="BF37" s="177">
        <f t="shared" si="37"/>
        <v>0</v>
      </c>
      <c r="BG37" s="177">
        <f t="shared" si="38"/>
        <v>0</v>
      </c>
      <c r="BH37" s="177">
        <f t="shared" si="39"/>
        <v>0</v>
      </c>
      <c r="BI37" s="178"/>
      <c r="BJ37" s="177" t="str">
        <f t="shared" si="40"/>
        <v/>
      </c>
      <c r="BK37" s="177" t="str">
        <f t="shared" si="41"/>
        <v/>
      </c>
      <c r="BL37" s="177" t="str">
        <f t="shared" si="42"/>
        <v/>
      </c>
      <c r="BM37" s="177" t="str">
        <f t="shared" si="43"/>
        <v/>
      </c>
      <c r="BN37" s="177" t="str">
        <f t="shared" si="44"/>
        <v/>
      </c>
      <c r="BO37" s="178"/>
      <c r="BP37" s="177" t="str">
        <f t="shared" si="45"/>
        <v/>
      </c>
      <c r="BQ37" s="177" t="str">
        <f t="shared" si="46"/>
        <v/>
      </c>
      <c r="BR37" s="177" t="str">
        <f t="shared" si="47"/>
        <v/>
      </c>
      <c r="BS37" s="177" t="str">
        <f t="shared" si="48"/>
        <v/>
      </c>
      <c r="BT37" s="177" t="str">
        <f t="shared" si="49"/>
        <v/>
      </c>
      <c r="BU37" s="178"/>
      <c r="BV37" s="179" t="str">
        <f t="shared" si="50"/>
        <v/>
      </c>
      <c r="BW37" s="179" t="str">
        <f t="shared" si="51"/>
        <v/>
      </c>
      <c r="BX37" s="179" t="str">
        <f t="shared" si="52"/>
        <v/>
      </c>
      <c r="BY37" s="159" t="str">
        <f t="shared" si="53"/>
        <v/>
      </c>
      <c r="BZ37" s="425"/>
      <c r="CB37" s="185">
        <v>2</v>
      </c>
      <c r="CC37" s="186" t="s">
        <v>116</v>
      </c>
      <c r="CD37" s="186" t="s">
        <v>117</v>
      </c>
      <c r="CE37" s="186" t="s">
        <v>118</v>
      </c>
      <c r="CF37" s="186" t="s">
        <v>119</v>
      </c>
      <c r="CG37" s="186" t="s">
        <v>102</v>
      </c>
      <c r="CH37" s="186" t="s">
        <v>103</v>
      </c>
      <c r="CI37" s="186" t="s">
        <v>104</v>
      </c>
      <c r="CJ37" s="186" t="s">
        <v>105</v>
      </c>
      <c r="CK37" s="186" t="s">
        <v>106</v>
      </c>
      <c r="CL37" s="186" t="s">
        <v>107</v>
      </c>
      <c r="CN37" s="185">
        <v>3</v>
      </c>
      <c r="CO37" s="200">
        <f>IF(AW39&gt;AV39,CV39+0.1,CV39-0.1)</f>
        <v>3.9</v>
      </c>
      <c r="CP37" s="200">
        <f>IF(AV42&gt;AW42,CV39+0.1,CV39-0.1)</f>
        <v>3.9</v>
      </c>
      <c r="CQ37" s="208"/>
      <c r="CR37" s="200">
        <f>IF(AV46&gt;AW46,CV39+0.1,CV39-0.1)</f>
        <v>3.9</v>
      </c>
      <c r="CS37" s="200">
        <f>IF(AW38&gt;AV38,CV39+0.1,CV39-0.1)</f>
        <v>3.9</v>
      </c>
      <c r="CT37" s="200">
        <f>IF(AV35&gt;AW35,CV39+0.1,CV39-0.1)</f>
        <v>3.9</v>
      </c>
      <c r="CU37" s="187"/>
      <c r="CV37" s="446">
        <f>AA34</f>
        <v>6</v>
      </c>
      <c r="CW37" s="446" t="e">
        <f>IF(AND(CV37=CV35,CV37=CV39),CC38,(IF(AND(CV37=CV35,CV37=CV41),CD38,(IF(AND(CV37=CV35,CV37=CV43),CE38,(IF(AND(CV37=CV35,CV37=CV45),CF38,(IF(AND(CV37=CV39,CV37=CV41),CG38,(IF(AND(CV37=CV39,CV37=CV43),CH38,(IF(AND(CV37=CV39,CV37=CV45),CI38,(IF(AND(CV37=CV41,CV37=CV43),CJ38,(IF(AND(CV37=CV41,CV37=CV45),CK38,(IF(AND(CV37=CV43,CV37=CV45),CL38,999)))))))))))))))))))</f>
        <v>#REF!</v>
      </c>
      <c r="CX37" s="446" t="e">
        <f>IF(DC37=1,CV37+CW37,CW37)</f>
        <v>#REF!</v>
      </c>
      <c r="CZ37" s="446">
        <f>CV37</f>
        <v>6</v>
      </c>
      <c r="DA37" s="448" t="e">
        <f>IF(CZ37=CZ35,CO36,(IF(CZ37=CZ39,CQ36,(IF(CZ37=CZ41,CR36,(IF(CZ37=CZ43,CS36,(IF(CZ37=CZ45,CT36,999)))))))))</f>
        <v>#REF!</v>
      </c>
      <c r="DC37" s="446" t="e">
        <f>IF(CW37&lt;&gt;999,1,0)</f>
        <v>#REF!</v>
      </c>
      <c r="DE37" s="448" t="e">
        <f>IF(DC37=1,CX37,DA37)</f>
        <v>#REF!</v>
      </c>
      <c r="DF37" s="446" t="e">
        <f>IF(DE37&lt;&gt;999,DE37,CZ37)</f>
        <v>#REF!</v>
      </c>
    </row>
    <row r="38" spans="1:110" ht="12" customHeight="1" x14ac:dyDescent="0.25">
      <c r="A38" s="479" t="str">
        <f>AI39</f>
        <v>1-3</v>
      </c>
      <c r="B38" s="480">
        <v>43550</v>
      </c>
      <c r="C38" s="489">
        <v>0.66666666666666663</v>
      </c>
      <c r="D38" s="482">
        <v>8</v>
      </c>
      <c r="E38" s="483">
        <v>4</v>
      </c>
      <c r="F38" s="484">
        <v>87</v>
      </c>
      <c r="G38" s="202" t="s">
        <v>32</v>
      </c>
      <c r="H38" s="463"/>
      <c r="I38" s="209"/>
      <c r="J38" s="210">
        <v>1</v>
      </c>
      <c r="K38" s="211"/>
      <c r="L38" s="212"/>
      <c r="M38" s="210">
        <v>1</v>
      </c>
      <c r="N38" s="211"/>
      <c r="O38" s="212"/>
      <c r="P38" s="210">
        <v>1</v>
      </c>
      <c r="Q38" s="211"/>
      <c r="R38" s="485"/>
      <c r="S38" s="486"/>
      <c r="T38" s="487"/>
      <c r="U38" s="471"/>
      <c r="V38" s="472"/>
      <c r="W38" s="472"/>
      <c r="X38" s="472"/>
      <c r="Y38" s="472"/>
      <c r="Z38" s="473"/>
      <c r="AA38" s="443">
        <v>3</v>
      </c>
      <c r="AB38" s="441"/>
      <c r="AC38" s="477">
        <v>4</v>
      </c>
      <c r="AD38" s="234"/>
      <c r="AE38" s="445">
        <f>IF(F34="","",VLOOKUP(F34,'[1]Список участников'!A:L,8,FALSE))</f>
        <v>0</v>
      </c>
      <c r="AG38" s="430">
        <f>IF(F34&gt;0,1,0)</f>
        <v>1</v>
      </c>
      <c r="AH38" s="430"/>
      <c r="AI38" s="182" t="str">
        <f>IF(F40=0," ","5-3")</f>
        <v xml:space="preserve"> </v>
      </c>
      <c r="AJ38" s="183" t="str">
        <f>IF(F40=0," ",CONCATENATE(G40,"-",G36))</f>
        <v xml:space="preserve"> </v>
      </c>
      <c r="AK38" s="170"/>
      <c r="AL38" s="171"/>
      <c r="AM38" s="170"/>
      <c r="AN38" s="171"/>
      <c r="AO38" s="170"/>
      <c r="AP38" s="171"/>
      <c r="AQ38" s="170"/>
      <c r="AR38" s="171"/>
      <c r="AS38" s="170"/>
      <c r="AT38" s="184"/>
      <c r="AU38" s="175"/>
      <c r="AV38" s="176" t="str">
        <f t="shared" si="54"/>
        <v/>
      </c>
      <c r="AW38" s="176" t="str">
        <f t="shared" si="1"/>
        <v/>
      </c>
      <c r="AX38" s="177">
        <f t="shared" si="30"/>
        <v>0</v>
      </c>
      <c r="AY38" s="177">
        <f t="shared" si="31"/>
        <v>0</v>
      </c>
      <c r="AZ38" s="177">
        <f t="shared" si="32"/>
        <v>0</v>
      </c>
      <c r="BA38" s="177">
        <f t="shared" si="33"/>
        <v>0</v>
      </c>
      <c r="BB38" s="177">
        <f t="shared" si="34"/>
        <v>0</v>
      </c>
      <c r="BC38" s="178"/>
      <c r="BD38" s="177">
        <f t="shared" si="35"/>
        <v>0</v>
      </c>
      <c r="BE38" s="177">
        <f t="shared" si="36"/>
        <v>0</v>
      </c>
      <c r="BF38" s="177">
        <f t="shared" si="37"/>
        <v>0</v>
      </c>
      <c r="BG38" s="177">
        <f t="shared" si="38"/>
        <v>0</v>
      </c>
      <c r="BH38" s="177">
        <f t="shared" si="39"/>
        <v>0</v>
      </c>
      <c r="BI38" s="178"/>
      <c r="BJ38" s="177" t="str">
        <f t="shared" si="40"/>
        <v/>
      </c>
      <c r="BK38" s="177" t="str">
        <f t="shared" si="41"/>
        <v/>
      </c>
      <c r="BL38" s="177" t="str">
        <f t="shared" si="42"/>
        <v/>
      </c>
      <c r="BM38" s="177" t="str">
        <f t="shared" si="43"/>
        <v/>
      </c>
      <c r="BN38" s="177" t="str">
        <f t="shared" si="44"/>
        <v/>
      </c>
      <c r="BO38" s="178"/>
      <c r="BP38" s="177" t="str">
        <f t="shared" si="45"/>
        <v/>
      </c>
      <c r="BQ38" s="177" t="str">
        <f t="shared" si="46"/>
        <v/>
      </c>
      <c r="BR38" s="177" t="str">
        <f t="shared" si="47"/>
        <v/>
      </c>
      <c r="BS38" s="177" t="str">
        <f t="shared" si="48"/>
        <v/>
      </c>
      <c r="BT38" s="177" t="str">
        <f t="shared" si="49"/>
        <v/>
      </c>
      <c r="BU38" s="178"/>
      <c r="BV38" s="179" t="str">
        <f t="shared" si="50"/>
        <v/>
      </c>
      <c r="BW38" s="179" t="str">
        <f t="shared" si="51"/>
        <v/>
      </c>
      <c r="BX38" s="179" t="str">
        <f t="shared" si="52"/>
        <v/>
      </c>
      <c r="BY38" s="159" t="str">
        <f t="shared" si="53"/>
        <v/>
      </c>
      <c r="BZ38" s="425"/>
      <c r="CB38" s="185"/>
      <c r="CC38" s="198" t="e">
        <f>((AW45+AW42)/(AV45+AV42))/10</f>
        <v>#VALUE!</v>
      </c>
      <c r="CD38" s="198" t="e">
        <f>((AW45+AV33)/(AV45+AW33))/10</f>
        <v>#VALUE!</v>
      </c>
      <c r="CE38" s="198" t="e">
        <f>((AW45+AV40)/(AV45+AW40))/10</f>
        <v>#VALUE!</v>
      </c>
      <c r="CF38" s="198" t="e">
        <f>((AW45+AW37)/(AV45+AV37))/10</f>
        <v>#VALUE!</v>
      </c>
      <c r="CG38" s="198" t="e">
        <f>((AW42+AV33)/(AV42+AW33))/10</f>
        <v>#VALUE!</v>
      </c>
      <c r="CH38" s="198" t="e">
        <f>((AW42+AV40)/(AV42+AW40))/10</f>
        <v>#VALUE!</v>
      </c>
      <c r="CI38" s="198" t="e">
        <f>((AW42+AW37)/(AV42+AV37))/10</f>
        <v>#VALUE!</v>
      </c>
      <c r="CJ38" s="198" t="e">
        <f>((AV33+AV40)/(AW33+AW40))/10</f>
        <v>#VALUE!</v>
      </c>
      <c r="CK38" s="198" t="e">
        <f>((AV33+AW37)/(AW33+AV37))/10</f>
        <v>#VALUE!</v>
      </c>
      <c r="CL38" s="198" t="e">
        <f>((AV40+AW40)/(AW37+AV37))/10</f>
        <v>#VALUE!</v>
      </c>
      <c r="CN38" s="185">
        <v>4</v>
      </c>
      <c r="CO38" s="200">
        <f>IF(AV36&gt;AW36,CV41+0.1,CV41-0.1)</f>
        <v>2.9</v>
      </c>
      <c r="CP38" s="200">
        <f>IF(AW33&gt;AV33,CV41+0.1,CV41-0.1)</f>
        <v>2.9</v>
      </c>
      <c r="CQ38" s="200">
        <f>IF(AW46&gt;AV46,CV41+0.1,CV41-0.1)</f>
        <v>2.9</v>
      </c>
      <c r="CR38" s="199"/>
      <c r="CS38" s="200">
        <f>IF(AW44&gt;AV44,CV41+0.1,CV41-0.1)</f>
        <v>2.9</v>
      </c>
      <c r="CT38" s="200">
        <f>IF(AV41&gt;AW41,CV41+0.1,CV41-0.1)</f>
        <v>2.9</v>
      </c>
      <c r="CU38" s="201"/>
      <c r="CV38" s="447"/>
      <c r="CW38" s="447"/>
      <c r="CX38" s="447"/>
      <c r="CZ38" s="447"/>
      <c r="DA38" s="449"/>
      <c r="DC38" s="447"/>
      <c r="DE38" s="449"/>
      <c r="DF38" s="447"/>
    </row>
    <row r="39" spans="1:110" ht="12" customHeight="1" thickBot="1" x14ac:dyDescent="0.3">
      <c r="A39" s="451"/>
      <c r="B39" s="481"/>
      <c r="C39" s="455"/>
      <c r="D39" s="457"/>
      <c r="E39" s="458"/>
      <c r="F39" s="505"/>
      <c r="G39" s="213"/>
      <c r="H39" s="506"/>
      <c r="I39" s="490" t="s">
        <v>121</v>
      </c>
      <c r="J39" s="439"/>
      <c r="K39" s="440"/>
      <c r="L39" s="438" t="s">
        <v>132</v>
      </c>
      <c r="M39" s="439"/>
      <c r="N39" s="440"/>
      <c r="O39" s="438" t="s">
        <v>121</v>
      </c>
      <c r="P39" s="439"/>
      <c r="Q39" s="440"/>
      <c r="R39" s="507"/>
      <c r="S39" s="464"/>
      <c r="T39" s="465"/>
      <c r="U39" s="474"/>
      <c r="V39" s="475"/>
      <c r="W39" s="475"/>
      <c r="X39" s="475"/>
      <c r="Y39" s="475"/>
      <c r="Z39" s="476"/>
      <c r="AA39" s="477"/>
      <c r="AB39" s="478"/>
      <c r="AC39" s="477"/>
      <c r="AD39" s="234"/>
      <c r="AE39" s="445"/>
      <c r="AG39" s="430"/>
      <c r="AH39" s="430"/>
      <c r="AI39" s="182" t="s">
        <v>116</v>
      </c>
      <c r="AJ39" s="183" t="str">
        <f>IF(F36=0," ",CONCATENATE(G32,"-",G36))</f>
        <v>г.АЛМАТЫ-ЖАМБЫЛСКАЯ обл.</v>
      </c>
      <c r="AK39" s="170"/>
      <c r="AL39" s="171"/>
      <c r="AM39" s="170"/>
      <c r="AN39" s="171"/>
      <c r="AO39" s="170"/>
      <c r="AP39" s="171"/>
      <c r="AQ39" s="170"/>
      <c r="AR39" s="171"/>
      <c r="AS39" s="170"/>
      <c r="AT39" s="184"/>
      <c r="AU39" s="175"/>
      <c r="AV39" s="176" t="str">
        <f t="shared" si="54"/>
        <v/>
      </c>
      <c r="AW39" s="176" t="str">
        <f t="shared" si="1"/>
        <v/>
      </c>
      <c r="AX39" s="177">
        <f t="shared" si="30"/>
        <v>0</v>
      </c>
      <c r="AY39" s="177">
        <f t="shared" si="31"/>
        <v>0</v>
      </c>
      <c r="AZ39" s="177">
        <f t="shared" si="32"/>
        <v>0</v>
      </c>
      <c r="BA39" s="177">
        <f t="shared" si="33"/>
        <v>0</v>
      </c>
      <c r="BB39" s="177">
        <f t="shared" si="34"/>
        <v>0</v>
      </c>
      <c r="BC39" s="178"/>
      <c r="BD39" s="177">
        <f t="shared" si="35"/>
        <v>0</v>
      </c>
      <c r="BE39" s="177">
        <f t="shared" si="36"/>
        <v>0</v>
      </c>
      <c r="BF39" s="177">
        <f t="shared" si="37"/>
        <v>0</v>
      </c>
      <c r="BG39" s="177">
        <f t="shared" si="38"/>
        <v>0</v>
      </c>
      <c r="BH39" s="177">
        <f t="shared" si="39"/>
        <v>0</v>
      </c>
      <c r="BI39" s="178"/>
      <c r="BJ39" s="177" t="str">
        <f t="shared" si="40"/>
        <v/>
      </c>
      <c r="BK39" s="177" t="str">
        <f t="shared" si="41"/>
        <v/>
      </c>
      <c r="BL39" s="177" t="str">
        <f t="shared" si="42"/>
        <v/>
      </c>
      <c r="BM39" s="177" t="str">
        <f t="shared" si="43"/>
        <v/>
      </c>
      <c r="BN39" s="177" t="str">
        <f t="shared" si="44"/>
        <v/>
      </c>
      <c r="BO39" s="178"/>
      <c r="BP39" s="177" t="str">
        <f t="shared" si="45"/>
        <v/>
      </c>
      <c r="BQ39" s="177" t="str">
        <f t="shared" si="46"/>
        <v/>
      </c>
      <c r="BR39" s="177" t="str">
        <f t="shared" si="47"/>
        <v/>
      </c>
      <c r="BS39" s="177" t="str">
        <f t="shared" si="48"/>
        <v/>
      </c>
      <c r="BT39" s="177" t="str">
        <f t="shared" si="49"/>
        <v/>
      </c>
      <c r="BU39" s="178"/>
      <c r="BV39" s="179" t="str">
        <f t="shared" si="50"/>
        <v/>
      </c>
      <c r="BW39" s="179" t="str">
        <f t="shared" si="51"/>
        <v/>
      </c>
      <c r="BX39" s="179" t="str">
        <f t="shared" si="52"/>
        <v/>
      </c>
      <c r="BY39" s="159" t="str">
        <f t="shared" si="53"/>
        <v/>
      </c>
      <c r="BZ39" s="425"/>
      <c r="CB39" s="185">
        <v>3</v>
      </c>
      <c r="CC39" s="186" t="s">
        <v>123</v>
      </c>
      <c r="CD39" s="186" t="s">
        <v>117</v>
      </c>
      <c r="CE39" s="186" t="s">
        <v>118</v>
      </c>
      <c r="CF39" s="186" t="s">
        <v>119</v>
      </c>
      <c r="CG39" s="186" t="s">
        <v>99</v>
      </c>
      <c r="CH39" s="186" t="s">
        <v>100</v>
      </c>
      <c r="CI39" s="186" t="s">
        <v>101</v>
      </c>
      <c r="CJ39" s="186" t="s">
        <v>105</v>
      </c>
      <c r="CK39" s="186" t="s">
        <v>106</v>
      </c>
      <c r="CL39" s="186" t="s">
        <v>107</v>
      </c>
      <c r="CN39" s="185">
        <v>5</v>
      </c>
      <c r="CO39" s="200">
        <f>IF(AW34&gt;AV34,CV43+0.1,CV43-0.1)</f>
        <v>-0.1</v>
      </c>
      <c r="CP39" s="200">
        <f>IF(AW40&gt;AV40,CV43+0.1,CV43-0.1)</f>
        <v>-0.1</v>
      </c>
      <c r="CQ39" s="200">
        <f>IF(AV38&gt;AW38,CV43+0.1,CV43-0.1)</f>
        <v>-0.1</v>
      </c>
      <c r="CR39" s="200">
        <f>IF(AV44&gt;AW44,CV43+0.1,CV43-0.1)</f>
        <v>-0.1</v>
      </c>
      <c r="CS39" s="208"/>
      <c r="CT39" s="200">
        <f>IF(AV47&gt;AW47,CV43+0.1,CV43-0.1)</f>
        <v>-0.1</v>
      </c>
      <c r="CU39" s="187"/>
      <c r="CV39" s="446">
        <f>AA36</f>
        <v>4</v>
      </c>
      <c r="CW39" s="446" t="e">
        <f>IF(AND(CV39=CV35,CV39=CV37),CC40,(IF(AND(CV39=CV35,CV39=CV41),CD40,(IF(AND(CV39=CV35,CV39=CV43),CE40,(IF(AND(CV39=CV35,CV39=CV45),CF40,(IF(AND(CV39=CV37,CV39=CV41),CG40,(IF(AND(CV39=CV37,CV39=CV43),CH40,(IF(AND(CV39=CV37,CV39=CV45),CI40,(IF(AND(CV39=CV41,CV39=CV43),CJ40,(IF(AND(CV39=CV41,CV39=CV45),CK40,(IF(AND(CV39=CV43,CV39=CV45),CL40,999)))))))))))))))))))</f>
        <v>#REF!</v>
      </c>
      <c r="CX39" s="446" t="e">
        <f>IF(DC39=1,CV39+CW39,CW39)</f>
        <v>#REF!</v>
      </c>
      <c r="CZ39" s="446">
        <f>CV39</f>
        <v>4</v>
      </c>
      <c r="DA39" s="448" t="e">
        <f>IF(CZ39=CZ35,CO37,(IF(CZ39=CZ37,CP37,(IF(CZ39=CZ41,CR37,(IF(CZ39=CZ43,CS37,(IF(CZ39=CZ45,CT37,999)))))))))</f>
        <v>#REF!</v>
      </c>
      <c r="DC39" s="446" t="e">
        <f>IF(CW39&lt;&gt;999,1,0)</f>
        <v>#REF!</v>
      </c>
      <c r="DE39" s="448" t="e">
        <f>IF(DC39=1,CX39,DA39)</f>
        <v>#REF!</v>
      </c>
      <c r="DF39" s="446" t="e">
        <f>IF(DE39&lt;&gt;999,DE39,CZ39)</f>
        <v>#REF!</v>
      </c>
    </row>
    <row r="40" spans="1:110" ht="12" customHeight="1" thickTop="1" x14ac:dyDescent="0.25">
      <c r="A40" s="479" t="str">
        <f>AI36</f>
        <v>4-1</v>
      </c>
      <c r="B40" s="480">
        <v>43550</v>
      </c>
      <c r="C40" s="489">
        <v>0.73611111111111116</v>
      </c>
      <c r="D40" s="482">
        <v>1</v>
      </c>
      <c r="E40" s="493"/>
      <c r="F40" s="495"/>
      <c r="G40" s="214" t="str">
        <f>IF(F40=0,"",VLOOKUP(F40,'[1]Список участников'!A:H,3,FALSE))</f>
        <v/>
      </c>
      <c r="H40" s="497" t="str">
        <f>IF(F40=0,"",VLOOKUP(F40,'[1]Список участников'!A:H,5,FALSE))</f>
        <v/>
      </c>
      <c r="I40" s="215"/>
      <c r="J40" s="216" t="str">
        <f>IF(AK34=0," ",IF(AW34&gt;AV34,2,$AK$1))</f>
        <v xml:space="preserve"> </v>
      </c>
      <c r="K40" s="215"/>
      <c r="L40" s="215"/>
      <c r="M40" s="216" t="str">
        <f>IF(AK40=0," ",IF(AW40&gt;AV40,2,$AK$1))</f>
        <v xml:space="preserve"> </v>
      </c>
      <c r="N40" s="215"/>
      <c r="O40" s="215"/>
      <c r="P40" s="216" t="str">
        <f>IF(AK38=0," ",IF(AV38&gt;AW38,2,$AK$1))</f>
        <v xml:space="preserve"> </v>
      </c>
      <c r="Q40" s="215"/>
      <c r="R40" s="215"/>
      <c r="S40" s="216" t="str">
        <f>IF(AK44=0," ",IF(AV44&gt;AW44,2,$AK$1))</f>
        <v xml:space="preserve"> </v>
      </c>
      <c r="T40" s="215"/>
      <c r="U40" s="499"/>
      <c r="V40" s="499"/>
      <c r="W40" s="499"/>
      <c r="X40" s="215"/>
      <c r="Y40" s="216" t="str">
        <f>IF(AK47=0," ",IF(AV47&gt;AW47,2,$AK$1))</f>
        <v xml:space="preserve"> </v>
      </c>
      <c r="Z40" s="215"/>
      <c r="AA40" s="501"/>
      <c r="AB40" s="503"/>
      <c r="AC40" s="501"/>
      <c r="AD40" s="234"/>
      <c r="AE40" s="445">
        <f>IF(F36="","",VLOOKUP(F36,'[1]Список участников'!A:L,8,FALSE))</f>
        <v>0</v>
      </c>
      <c r="AG40" s="430">
        <f>IF(F36&gt;0,1,0)</f>
        <v>1</v>
      </c>
      <c r="AH40" s="430"/>
      <c r="AI40" s="182" t="str">
        <f>IF(F40=0," ","2-5")</f>
        <v xml:space="preserve"> </v>
      </c>
      <c r="AJ40" s="183" t="str">
        <f>IF(F40=0," ",CONCATENATE(G34,"-",G40))</f>
        <v xml:space="preserve"> </v>
      </c>
      <c r="AK40" s="170"/>
      <c r="AL40" s="171"/>
      <c r="AM40" s="170"/>
      <c r="AN40" s="171"/>
      <c r="AO40" s="170"/>
      <c r="AP40" s="171"/>
      <c r="AQ40" s="170"/>
      <c r="AR40" s="171"/>
      <c r="AS40" s="170"/>
      <c r="AT40" s="184"/>
      <c r="AU40" s="175"/>
      <c r="AV40" s="176" t="str">
        <f t="shared" si="54"/>
        <v/>
      </c>
      <c r="AW40" s="176" t="str">
        <f t="shared" si="1"/>
        <v/>
      </c>
      <c r="AX40" s="177">
        <f t="shared" si="30"/>
        <v>0</v>
      </c>
      <c r="AY40" s="177">
        <f t="shared" si="31"/>
        <v>0</v>
      </c>
      <c r="AZ40" s="177">
        <f t="shared" si="32"/>
        <v>0</v>
      </c>
      <c r="BA40" s="177">
        <f t="shared" si="33"/>
        <v>0</v>
      </c>
      <c r="BB40" s="177">
        <f t="shared" si="34"/>
        <v>0</v>
      </c>
      <c r="BC40" s="178"/>
      <c r="BD40" s="177">
        <f t="shared" si="35"/>
        <v>0</v>
      </c>
      <c r="BE40" s="177">
        <f t="shared" si="36"/>
        <v>0</v>
      </c>
      <c r="BF40" s="177">
        <f t="shared" si="37"/>
        <v>0</v>
      </c>
      <c r="BG40" s="177">
        <f t="shared" si="38"/>
        <v>0</v>
      </c>
      <c r="BH40" s="177">
        <f t="shared" si="39"/>
        <v>0</v>
      </c>
      <c r="BI40" s="178"/>
      <c r="BJ40" s="177" t="str">
        <f t="shared" si="40"/>
        <v/>
      </c>
      <c r="BK40" s="177" t="str">
        <f t="shared" si="41"/>
        <v/>
      </c>
      <c r="BL40" s="177" t="str">
        <f t="shared" si="42"/>
        <v/>
      </c>
      <c r="BM40" s="177" t="str">
        <f t="shared" si="43"/>
        <v/>
      </c>
      <c r="BN40" s="177" t="str">
        <f t="shared" si="44"/>
        <v/>
      </c>
      <c r="BO40" s="178"/>
      <c r="BP40" s="177" t="str">
        <f t="shared" si="45"/>
        <v/>
      </c>
      <c r="BQ40" s="177" t="str">
        <f t="shared" si="46"/>
        <v/>
      </c>
      <c r="BR40" s="177" t="str">
        <f t="shared" si="47"/>
        <v/>
      </c>
      <c r="BS40" s="177" t="str">
        <f t="shared" si="48"/>
        <v/>
      </c>
      <c r="BT40" s="177" t="str">
        <f t="shared" si="49"/>
        <v/>
      </c>
      <c r="BU40" s="178"/>
      <c r="BV40" s="179" t="str">
        <f t="shared" si="50"/>
        <v/>
      </c>
      <c r="BW40" s="179" t="str">
        <f t="shared" si="51"/>
        <v/>
      </c>
      <c r="BX40" s="179" t="str">
        <f t="shared" si="52"/>
        <v/>
      </c>
      <c r="BY40" s="159" t="str">
        <f t="shared" si="53"/>
        <v/>
      </c>
      <c r="BZ40" s="425"/>
      <c r="CB40" s="185"/>
      <c r="CC40" s="198" t="e">
        <f>((AW39+AV42)/(AV39+AW42))/10</f>
        <v>#VALUE!</v>
      </c>
      <c r="CD40" s="198" t="e">
        <f>((AW39+AV46)/(AV39+AW46))/10</f>
        <v>#VALUE!</v>
      </c>
      <c r="CE40" s="198" t="e">
        <f>((AW39+AW38)/(AV39+AV38))/10</f>
        <v>#VALUE!</v>
      </c>
      <c r="CF40" s="198" t="e">
        <f>((AW39+AV35)/(AV39+AW35))/10</f>
        <v>#VALUE!</v>
      </c>
      <c r="CG40" s="198" t="e">
        <f>((AV42+AV46)/(AW42+AW46))/10</f>
        <v>#VALUE!</v>
      </c>
      <c r="CH40" s="198" t="e">
        <f>((AV42+AW38)/(AW42+AV38))/10</f>
        <v>#VALUE!</v>
      </c>
      <c r="CI40" s="198" t="e">
        <f>((AV42+AV35)/(AW42+AW35))/10</f>
        <v>#VALUE!</v>
      </c>
      <c r="CJ40" s="198" t="e">
        <f>((AV46+AW38)/(AW46+AV38))/10</f>
        <v>#VALUE!</v>
      </c>
      <c r="CK40" s="198" t="e">
        <f>((AV46+AV35)/(AW46+AW35))/10</f>
        <v>#VALUE!</v>
      </c>
      <c r="CL40" s="198" t="e">
        <f>((AW38+AV35)/(AV38+AW35))/10</f>
        <v>#VALUE!</v>
      </c>
      <c r="CN40" s="185">
        <v>6</v>
      </c>
      <c r="CO40" s="200" t="e">
        <f>IF(AV43&gt;AW43,CV45+0.1,CV45-0.1)</f>
        <v>#REF!</v>
      </c>
      <c r="CP40" s="200" t="e">
        <f>IF(AV37&gt;AW37,CV45+0.1,CV45-0.1)</f>
        <v>#REF!</v>
      </c>
      <c r="CQ40" s="200" t="e">
        <f>IF(AW35&gt;AV35,CV45+0.1,CV45-0.1)</f>
        <v>#REF!</v>
      </c>
      <c r="CR40" s="200" t="e">
        <f>IF(AW41&gt;AV41,CV45+0.1,CV45-0.1)</f>
        <v>#REF!</v>
      </c>
      <c r="CS40" s="200" t="e">
        <f>IF(AW47&gt;AV47,CV45+0.1,CV45-0.1)</f>
        <v>#REF!</v>
      </c>
      <c r="CT40" s="199"/>
      <c r="CU40" s="201"/>
      <c r="CV40" s="447"/>
      <c r="CW40" s="447"/>
      <c r="CX40" s="447"/>
      <c r="CZ40" s="447"/>
      <c r="DA40" s="449"/>
      <c r="DC40" s="447"/>
      <c r="DE40" s="449"/>
      <c r="DF40" s="447"/>
    </row>
    <row r="41" spans="1:110" ht="12" customHeight="1" x14ac:dyDescent="0.25">
      <c r="A41" s="451"/>
      <c r="B41" s="481"/>
      <c r="C41" s="455"/>
      <c r="D41" s="457"/>
      <c r="E41" s="494"/>
      <c r="F41" s="496"/>
      <c r="G41" s="217" t="str">
        <f>IF(F40=0,"",VLOOKUP(F40,'[1]Список участников'!A:H,6,FALSE))</f>
        <v/>
      </c>
      <c r="H41" s="498"/>
      <c r="I41" s="490" t="str">
        <f>IF(AW34&gt;AV34,BX34,BY34)</f>
        <v/>
      </c>
      <c r="J41" s="439"/>
      <c r="K41" s="439"/>
      <c r="L41" s="490" t="str">
        <f>IF(AW40&gt;AV40,BX40,BY40)</f>
        <v/>
      </c>
      <c r="M41" s="439"/>
      <c r="N41" s="439"/>
      <c r="O41" s="490" t="str">
        <f>IF(AV38&gt;AW38,BX38,BY38)</f>
        <v/>
      </c>
      <c r="P41" s="439"/>
      <c r="Q41" s="439"/>
      <c r="R41" s="490" t="str">
        <f>IF(AV44&gt;AW44,BX44,BY44)</f>
        <v/>
      </c>
      <c r="S41" s="439"/>
      <c r="T41" s="439"/>
      <c r="U41" s="500"/>
      <c r="V41" s="500"/>
      <c r="W41" s="500"/>
      <c r="X41" s="490" t="str">
        <f>IF(AV47&gt;AW47,BX47,BY47)</f>
        <v/>
      </c>
      <c r="Y41" s="439"/>
      <c r="Z41" s="439"/>
      <c r="AA41" s="502"/>
      <c r="AB41" s="504"/>
      <c r="AC41" s="502"/>
      <c r="AD41" s="234"/>
      <c r="AE41" s="445"/>
      <c r="AG41" s="430"/>
      <c r="AH41" s="430"/>
      <c r="AI41" s="182" t="e">
        <f>IF(#REF!=0," ","4-6")</f>
        <v>#REF!</v>
      </c>
      <c r="AJ41" s="183" t="e">
        <f>IF(#REF!=0," ",CONCATENATE(G38,"-",#REF!))</f>
        <v>#REF!</v>
      </c>
      <c r="AK41" s="170"/>
      <c r="AL41" s="171"/>
      <c r="AM41" s="170"/>
      <c r="AN41" s="171"/>
      <c r="AO41" s="170"/>
      <c r="AP41" s="171"/>
      <c r="AQ41" s="170"/>
      <c r="AR41" s="171"/>
      <c r="AS41" s="170"/>
      <c r="AT41" s="184"/>
      <c r="AU41" s="175"/>
      <c r="AV41" s="176" t="str">
        <f t="shared" si="54"/>
        <v/>
      </c>
      <c r="AW41" s="176" t="str">
        <f t="shared" si="1"/>
        <v/>
      </c>
      <c r="AX41" s="177">
        <f t="shared" si="30"/>
        <v>0</v>
      </c>
      <c r="AY41" s="177">
        <f t="shared" si="31"/>
        <v>0</v>
      </c>
      <c r="AZ41" s="177">
        <f t="shared" si="32"/>
        <v>0</v>
      </c>
      <c r="BA41" s="177">
        <f t="shared" si="33"/>
        <v>0</v>
      </c>
      <c r="BB41" s="177">
        <f t="shared" si="34"/>
        <v>0</v>
      </c>
      <c r="BC41" s="178"/>
      <c r="BD41" s="177">
        <f t="shared" si="35"/>
        <v>0</v>
      </c>
      <c r="BE41" s="177">
        <f t="shared" si="36"/>
        <v>0</v>
      </c>
      <c r="BF41" s="177">
        <f t="shared" si="37"/>
        <v>0</v>
      </c>
      <c r="BG41" s="177">
        <f t="shared" si="38"/>
        <v>0</v>
      </c>
      <c r="BH41" s="177">
        <f t="shared" si="39"/>
        <v>0</v>
      </c>
      <c r="BI41" s="178"/>
      <c r="BJ41" s="177" t="str">
        <f t="shared" si="40"/>
        <v/>
      </c>
      <c r="BK41" s="177" t="str">
        <f t="shared" si="41"/>
        <v/>
      </c>
      <c r="BL41" s="177" t="str">
        <f t="shared" si="42"/>
        <v/>
      </c>
      <c r="BM41" s="177" t="str">
        <f t="shared" si="43"/>
        <v/>
      </c>
      <c r="BN41" s="177" t="str">
        <f t="shared" si="44"/>
        <v/>
      </c>
      <c r="BO41" s="178"/>
      <c r="BP41" s="177" t="str">
        <f t="shared" si="45"/>
        <v/>
      </c>
      <c r="BQ41" s="177" t="str">
        <f t="shared" si="46"/>
        <v/>
      </c>
      <c r="BR41" s="177" t="str">
        <f t="shared" si="47"/>
        <v/>
      </c>
      <c r="BS41" s="177" t="str">
        <f t="shared" si="48"/>
        <v/>
      </c>
      <c r="BT41" s="177" t="str">
        <f t="shared" si="49"/>
        <v/>
      </c>
      <c r="BU41" s="178"/>
      <c r="BV41" s="179" t="str">
        <f t="shared" si="50"/>
        <v/>
      </c>
      <c r="BW41" s="179" t="str">
        <f t="shared" si="51"/>
        <v/>
      </c>
      <c r="BX41" s="179" t="str">
        <f t="shared" si="52"/>
        <v/>
      </c>
      <c r="BY41" s="159" t="str">
        <f t="shared" si="53"/>
        <v/>
      </c>
      <c r="BZ41" s="425"/>
      <c r="CB41" s="185">
        <v>4</v>
      </c>
      <c r="CC41" s="186" t="s">
        <v>123</v>
      </c>
      <c r="CD41" s="186" t="s">
        <v>116</v>
      </c>
      <c r="CE41" s="186" t="s">
        <v>118</v>
      </c>
      <c r="CF41" s="186" t="s">
        <v>119</v>
      </c>
      <c r="CG41" s="186" t="s">
        <v>98</v>
      </c>
      <c r="CH41" s="186" t="s">
        <v>100</v>
      </c>
      <c r="CI41" s="186" t="s">
        <v>101</v>
      </c>
      <c r="CJ41" s="186" t="s">
        <v>103</v>
      </c>
      <c r="CK41" s="186" t="s">
        <v>104</v>
      </c>
      <c r="CL41" s="186" t="s">
        <v>107</v>
      </c>
      <c r="CN41" s="201"/>
      <c r="CO41" s="187"/>
      <c r="CP41" s="187"/>
      <c r="CQ41" s="187"/>
      <c r="CR41" s="187"/>
      <c r="CS41" s="187"/>
      <c r="CT41" s="187"/>
      <c r="CU41" s="187"/>
      <c r="CV41" s="446">
        <f>AA38</f>
        <v>3</v>
      </c>
      <c r="CW41" s="446" t="e">
        <f>IF(AND(CV41=CV35,CV41=CV37),CC42,(IF(AND(CV41=CV35,CV41=CV39),CD42,(IF(AND(CV41=CV35,CV41=CV43),CE42,(IF(AND(CV41=CV35,CV41=CV45),CF42,(IF(AND(CV41=CV37,CV41=CV39),CG42,(IF(AND(CV41=CV37,CV41=CV43),CH42,(IF(AND(CV41=CV37,CV41=CV45),CI42,(IF(AND(CV41=CV39,CV41=CV43),CJ42,(IF(AND(CV41=CV39,CV41=CV45),CK42,(IF(AND(CV41=CV43,CV41=CV45),CL42,999)))))))))))))))))))</f>
        <v>#REF!</v>
      </c>
      <c r="CX41" s="446" t="e">
        <f>IF(DC41=1,CV41+CW41,CW41)</f>
        <v>#REF!</v>
      </c>
      <c r="CZ41" s="446">
        <f>CV41</f>
        <v>3</v>
      </c>
      <c r="DA41" s="448" t="e">
        <f>IF(CZ41=CZ35,CO38,(IF(CZ41=CZ37,CP38,(IF(CZ41=CZ39,CQ38,(IF(CZ41=CZ43,CS38,(IF(CZ41=CZ45,CT38,999)))))))))</f>
        <v>#REF!</v>
      </c>
      <c r="DC41" s="446" t="e">
        <f>IF(CW41&lt;&gt;999,1,0)</f>
        <v>#REF!</v>
      </c>
      <c r="DE41" s="448" t="e">
        <f>IF(DC41=1,CX41,DA41)</f>
        <v>#REF!</v>
      </c>
      <c r="DF41" s="446" t="e">
        <f>IF(DE41&lt;&gt;999,DE41,CZ41)</f>
        <v>#REF!</v>
      </c>
    </row>
    <row r="42" spans="1:110" ht="12" customHeight="1" x14ac:dyDescent="0.25">
      <c r="A42" s="479" t="str">
        <f>AI42</f>
        <v>3-2</v>
      </c>
      <c r="B42" s="480">
        <v>43550</v>
      </c>
      <c r="C42" s="489">
        <v>0.73611111111111116</v>
      </c>
      <c r="D42" s="482">
        <v>2</v>
      </c>
      <c r="E42" s="218"/>
      <c r="F42" s="219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34"/>
      <c r="AE42" s="445">
        <f>IF(F38="","",VLOOKUP(F38,'[1]Список участников'!A:L,8,FALSE))</f>
        <v>0</v>
      </c>
      <c r="AG42" s="430">
        <f>IF(F38&gt;0,1,0)</f>
        <v>1</v>
      </c>
      <c r="AH42" s="430"/>
      <c r="AI42" s="182" t="s">
        <v>126</v>
      </c>
      <c r="AJ42" s="183" t="str">
        <f>CONCATENATE(G36,"-",G34)</f>
        <v>ЖАМБЫЛСКАЯ обл.-ПАВЛОДАРСКАЯ обл.</v>
      </c>
      <c r="AK42" s="170"/>
      <c r="AL42" s="171"/>
      <c r="AM42" s="170"/>
      <c r="AN42" s="171"/>
      <c r="AO42" s="170"/>
      <c r="AP42" s="171"/>
      <c r="AQ42" s="170"/>
      <c r="AR42" s="171"/>
      <c r="AS42" s="170"/>
      <c r="AT42" s="184"/>
      <c r="AU42" s="175"/>
      <c r="AV42" s="176" t="str">
        <f t="shared" si="54"/>
        <v/>
      </c>
      <c r="AW42" s="176" t="str">
        <f t="shared" si="1"/>
        <v/>
      </c>
      <c r="AX42" s="177">
        <f t="shared" si="30"/>
        <v>0</v>
      </c>
      <c r="AY42" s="177">
        <f t="shared" si="31"/>
        <v>0</v>
      </c>
      <c r="AZ42" s="177">
        <f t="shared" si="32"/>
        <v>0</v>
      </c>
      <c r="BA42" s="177">
        <f t="shared" si="33"/>
        <v>0</v>
      </c>
      <c r="BB42" s="177">
        <f t="shared" si="34"/>
        <v>0</v>
      </c>
      <c r="BC42" s="178"/>
      <c r="BD42" s="177">
        <f t="shared" si="35"/>
        <v>0</v>
      </c>
      <c r="BE42" s="177">
        <f t="shared" si="36"/>
        <v>0</v>
      </c>
      <c r="BF42" s="177">
        <f t="shared" si="37"/>
        <v>0</v>
      </c>
      <c r="BG42" s="177">
        <f t="shared" si="38"/>
        <v>0</v>
      </c>
      <c r="BH42" s="177">
        <f t="shared" si="39"/>
        <v>0</v>
      </c>
      <c r="BI42" s="178"/>
      <c r="BJ42" s="177" t="str">
        <f t="shared" si="40"/>
        <v/>
      </c>
      <c r="BK42" s="177" t="str">
        <f t="shared" si="41"/>
        <v/>
      </c>
      <c r="BL42" s="177" t="str">
        <f t="shared" si="42"/>
        <v/>
      </c>
      <c r="BM42" s="177" t="str">
        <f t="shared" si="43"/>
        <v/>
      </c>
      <c r="BN42" s="177" t="str">
        <f t="shared" si="44"/>
        <v/>
      </c>
      <c r="BO42" s="178"/>
      <c r="BP42" s="177" t="str">
        <f t="shared" si="45"/>
        <v/>
      </c>
      <c r="BQ42" s="177" t="str">
        <f t="shared" si="46"/>
        <v/>
      </c>
      <c r="BR42" s="177" t="str">
        <f t="shared" si="47"/>
        <v/>
      </c>
      <c r="BS42" s="177" t="str">
        <f t="shared" si="48"/>
        <v/>
      </c>
      <c r="BT42" s="177" t="str">
        <f t="shared" si="49"/>
        <v/>
      </c>
      <c r="BU42" s="178"/>
      <c r="BV42" s="179" t="str">
        <f t="shared" si="50"/>
        <v/>
      </c>
      <c r="BW42" s="179" t="str">
        <f t="shared" si="51"/>
        <v/>
      </c>
      <c r="BX42" s="179" t="str">
        <f t="shared" si="52"/>
        <v/>
      </c>
      <c r="BY42" s="159" t="str">
        <f t="shared" si="53"/>
        <v/>
      </c>
      <c r="BZ42" s="425"/>
      <c r="CB42" s="185"/>
      <c r="CC42" s="198" t="e">
        <f>((AV36+AW33)/(AW36+AV33))/10</f>
        <v>#VALUE!</v>
      </c>
      <c r="CD42" s="198" t="e">
        <f>((AV36+AW46)/(AW36+AV46))/10</f>
        <v>#VALUE!</v>
      </c>
      <c r="CE42" s="198" t="e">
        <f>((AV36+AW44)/(AW36+AV44))/10</f>
        <v>#VALUE!</v>
      </c>
      <c r="CF42" s="198" t="e">
        <f>((AV36+AV41)/(AW36+AW41))/10</f>
        <v>#VALUE!</v>
      </c>
      <c r="CG42" s="198" t="e">
        <f>((AW33+AW46)/(AV33+AV46))/10</f>
        <v>#VALUE!</v>
      </c>
      <c r="CH42" s="198" t="e">
        <f>((AW33+AW44)/(AV33+AV44))/10</f>
        <v>#VALUE!</v>
      </c>
      <c r="CI42" s="198" t="e">
        <f>((AW33+AV41)/(AV33+AW41))/10</f>
        <v>#VALUE!</v>
      </c>
      <c r="CJ42" s="198" t="e">
        <f>((AW46+AW44)/(AV46+AV44))/10</f>
        <v>#VALUE!</v>
      </c>
      <c r="CK42" s="198" t="e">
        <f>((AW46+AV41)/(AV46+AW41))/10</f>
        <v>#VALUE!</v>
      </c>
      <c r="CL42" s="198" t="e">
        <f>((AW44+AV41)/(AV44+AW41))/10</f>
        <v>#VALUE!</v>
      </c>
      <c r="CN42" s="201"/>
      <c r="CO42" s="201"/>
      <c r="CP42" s="201"/>
      <c r="CQ42" s="201"/>
      <c r="CR42" s="201"/>
      <c r="CS42" s="201"/>
      <c r="CT42" s="201"/>
      <c r="CU42" s="201"/>
      <c r="CV42" s="447"/>
      <c r="CW42" s="447"/>
      <c r="CX42" s="447"/>
      <c r="CZ42" s="447"/>
      <c r="DA42" s="449"/>
      <c r="DC42" s="447"/>
      <c r="DE42" s="449"/>
      <c r="DF42" s="447"/>
    </row>
    <row r="43" spans="1:110" ht="12" customHeight="1" thickBot="1" x14ac:dyDescent="0.3">
      <c r="A43" s="451"/>
      <c r="B43" s="481"/>
      <c r="C43" s="455"/>
      <c r="D43" s="457"/>
      <c r="E43" s="427" t="s">
        <v>96</v>
      </c>
      <c r="F43" s="427"/>
      <c r="G43" s="427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428" t="s">
        <v>133</v>
      </c>
      <c r="AB43" s="428"/>
      <c r="AC43" s="428"/>
      <c r="AD43" s="234"/>
      <c r="AE43" s="445"/>
      <c r="AG43" s="430"/>
      <c r="AH43" s="430"/>
      <c r="AI43" s="182" t="e">
        <f>IF(#REF!=0," ","6-1")</f>
        <v>#REF!</v>
      </c>
      <c r="AJ43" s="183" t="e">
        <f>IF(#REF!=0," ",CONCATENATE(#REF!,"-",G32))</f>
        <v>#REF!</v>
      </c>
      <c r="AK43" s="170"/>
      <c r="AL43" s="171"/>
      <c r="AM43" s="170"/>
      <c r="AN43" s="171"/>
      <c r="AO43" s="170"/>
      <c r="AP43" s="171"/>
      <c r="AQ43" s="170"/>
      <c r="AR43" s="171"/>
      <c r="AS43" s="170"/>
      <c r="AT43" s="184"/>
      <c r="AU43" s="175"/>
      <c r="AV43" s="176" t="str">
        <f t="shared" si="54"/>
        <v/>
      </c>
      <c r="AW43" s="176" t="str">
        <f t="shared" si="1"/>
        <v/>
      </c>
      <c r="AX43" s="177">
        <f t="shared" si="30"/>
        <v>0</v>
      </c>
      <c r="AY43" s="177">
        <f t="shared" si="31"/>
        <v>0</v>
      </c>
      <c r="AZ43" s="177">
        <f t="shared" si="32"/>
        <v>0</v>
      </c>
      <c r="BA43" s="177">
        <f t="shared" si="33"/>
        <v>0</v>
      </c>
      <c r="BB43" s="177">
        <f t="shared" si="34"/>
        <v>0</v>
      </c>
      <c r="BC43" s="178"/>
      <c r="BD43" s="177">
        <f t="shared" si="35"/>
        <v>0</v>
      </c>
      <c r="BE43" s="177">
        <f t="shared" si="36"/>
        <v>0</v>
      </c>
      <c r="BF43" s="177">
        <f t="shared" si="37"/>
        <v>0</v>
      </c>
      <c r="BG43" s="177">
        <f t="shared" si="38"/>
        <v>0</v>
      </c>
      <c r="BH43" s="177">
        <f t="shared" si="39"/>
        <v>0</v>
      </c>
      <c r="BI43" s="178"/>
      <c r="BJ43" s="177" t="str">
        <f t="shared" si="40"/>
        <v/>
      </c>
      <c r="BK43" s="177" t="str">
        <f t="shared" si="41"/>
        <v/>
      </c>
      <c r="BL43" s="177" t="str">
        <f t="shared" si="42"/>
        <v/>
      </c>
      <c r="BM43" s="177" t="str">
        <f t="shared" si="43"/>
        <v/>
      </c>
      <c r="BN43" s="177" t="str">
        <f t="shared" si="44"/>
        <v/>
      </c>
      <c r="BO43" s="178"/>
      <c r="BP43" s="177" t="str">
        <f t="shared" si="45"/>
        <v/>
      </c>
      <c r="BQ43" s="177" t="str">
        <f t="shared" si="46"/>
        <v/>
      </c>
      <c r="BR43" s="177" t="str">
        <f t="shared" si="47"/>
        <v/>
      </c>
      <c r="BS43" s="177" t="str">
        <f t="shared" si="48"/>
        <v/>
      </c>
      <c r="BT43" s="177" t="str">
        <f t="shared" si="49"/>
        <v/>
      </c>
      <c r="BU43" s="178"/>
      <c r="BV43" s="179" t="str">
        <f t="shared" si="50"/>
        <v/>
      </c>
      <c r="BW43" s="179" t="str">
        <f t="shared" si="51"/>
        <v/>
      </c>
      <c r="BX43" s="179" t="str">
        <f t="shared" si="52"/>
        <v/>
      </c>
      <c r="BY43" s="159" t="str">
        <f t="shared" si="53"/>
        <v/>
      </c>
      <c r="BZ43" s="425"/>
      <c r="CB43" s="185">
        <v>5</v>
      </c>
      <c r="CC43" s="186" t="s">
        <v>123</v>
      </c>
      <c r="CD43" s="186" t="s">
        <v>116</v>
      </c>
      <c r="CE43" s="186" t="s">
        <v>117</v>
      </c>
      <c r="CF43" s="186" t="s">
        <v>119</v>
      </c>
      <c r="CG43" s="186" t="s">
        <v>98</v>
      </c>
      <c r="CH43" s="186" t="s">
        <v>99</v>
      </c>
      <c r="CI43" s="186" t="s">
        <v>101</v>
      </c>
      <c r="CJ43" s="186" t="s">
        <v>102</v>
      </c>
      <c r="CK43" s="186" t="s">
        <v>104</v>
      </c>
      <c r="CL43" s="186" t="s">
        <v>106</v>
      </c>
      <c r="CN43" s="201"/>
      <c r="CO43" s="187"/>
      <c r="CP43" s="187"/>
      <c r="CQ43" s="187"/>
      <c r="CR43" s="187"/>
      <c r="CS43" s="187"/>
      <c r="CT43" s="187"/>
      <c r="CU43" s="187"/>
      <c r="CV43" s="446">
        <f>AA40</f>
        <v>0</v>
      </c>
      <c r="CW43" s="446" t="e">
        <f>IF(AND(CV43=CV35,CV43=CV37),CC44,(IF(AND(CV43=CV35,CV43=CV39),CD44,(IF(AND(CV43=CV35,CV43=CV41),CE44,(IF(AND(CV43=CV35,CV43=CV45),CF44,(IF(AND(CV43=CV37,CV43=CV39),CG44,(IF(AND(CV43=CV37,CV43=CV41),CH44,(IF(AND(CV43=CV37,CV43=CV45),CI44,(IF(AND(CV43=CV39,CV43=CV41),CJ44,(IF(AND(CV43=CV39,CV43=CV45),CK44,(IF(AND(CV43=CV41,CV43=CV45),CL44,999)))))))))))))))))))</f>
        <v>#REF!</v>
      </c>
      <c r="CX43" s="446" t="e">
        <f>IF(DC43=1,CV43+CW43,CW43)</f>
        <v>#REF!</v>
      </c>
      <c r="CZ43" s="446">
        <f>CV43</f>
        <v>0</v>
      </c>
      <c r="DA43" s="448" t="e">
        <f>IF(CZ43=CZ35,CO39,(IF(CZ43=CZ37,CP39,(IF(CZ43=CZ39,CQ39,(IF(CZ43=CZ41,CR39,(IF(CZ43=CZ45,CT39,999)))))))))</f>
        <v>#REF!</v>
      </c>
      <c r="DC43" s="446" t="e">
        <f>IF(CW43&lt;&gt;999,1,0)</f>
        <v>#REF!</v>
      </c>
      <c r="DE43" s="448" t="e">
        <f>IF(DC43=1,CX43,DA43)</f>
        <v>#REF!</v>
      </c>
      <c r="DF43" s="446" t="e">
        <f>IF(DE43&lt;&gt;999,DE43,CZ43)</f>
        <v>#REF!</v>
      </c>
    </row>
    <row r="44" spans="1:110" ht="12" customHeight="1" thickTop="1" thickBot="1" x14ac:dyDescent="0.3">
      <c r="A44" s="479" t="str">
        <f>AI45</f>
        <v>1-2</v>
      </c>
      <c r="B44" s="480">
        <v>43550</v>
      </c>
      <c r="C44" s="489">
        <v>0.79166666666666663</v>
      </c>
      <c r="D44" s="491">
        <v>3</v>
      </c>
      <c r="E44" s="193" t="s">
        <v>2</v>
      </c>
      <c r="F44" s="194"/>
      <c r="G44" s="195" t="s">
        <v>82</v>
      </c>
      <c r="H44" s="196" t="s">
        <v>6</v>
      </c>
      <c r="I44" s="429">
        <v>1</v>
      </c>
      <c r="J44" s="429"/>
      <c r="K44" s="429"/>
      <c r="L44" s="429">
        <v>2</v>
      </c>
      <c r="M44" s="429"/>
      <c r="N44" s="429"/>
      <c r="O44" s="429">
        <v>3</v>
      </c>
      <c r="P44" s="429"/>
      <c r="Q44" s="429"/>
      <c r="R44" s="429">
        <v>4</v>
      </c>
      <c r="S44" s="429"/>
      <c r="T44" s="429"/>
      <c r="U44" s="429"/>
      <c r="V44" s="429"/>
      <c r="W44" s="429"/>
      <c r="X44" s="429"/>
      <c r="Y44" s="429"/>
      <c r="Z44" s="429"/>
      <c r="AA44" s="193" t="s">
        <v>109</v>
      </c>
      <c r="AB44" s="193" t="s">
        <v>114</v>
      </c>
      <c r="AC44" s="193" t="s">
        <v>110</v>
      </c>
      <c r="AD44" s="234"/>
      <c r="AE44" s="445" t="str">
        <f>IF(F40="","",VLOOKUP(F40,'[1]Список участников'!A:L,8,FALSE))</f>
        <v/>
      </c>
      <c r="AG44" s="430">
        <f>IF(F40&gt;0,1,0)</f>
        <v>0</v>
      </c>
      <c r="AH44" s="430"/>
      <c r="AI44" s="182" t="str">
        <f>IF(F40=0," ","5-4")</f>
        <v xml:space="preserve"> </v>
      </c>
      <c r="AJ44" s="183" t="str">
        <f>IF(F40=0," ",CONCATENATE(G40,"-",G38))</f>
        <v xml:space="preserve"> </v>
      </c>
      <c r="AK44" s="170"/>
      <c r="AL44" s="171"/>
      <c r="AM44" s="170"/>
      <c r="AN44" s="171"/>
      <c r="AO44" s="170"/>
      <c r="AP44" s="171"/>
      <c r="AQ44" s="170"/>
      <c r="AR44" s="171"/>
      <c r="AS44" s="170"/>
      <c r="AT44" s="184"/>
      <c r="AU44" s="175"/>
      <c r="AV44" s="176" t="str">
        <f t="shared" si="54"/>
        <v/>
      </c>
      <c r="AW44" s="176" t="str">
        <f t="shared" si="1"/>
        <v/>
      </c>
      <c r="AX44" s="177">
        <f t="shared" si="30"/>
        <v>0</v>
      </c>
      <c r="AY44" s="177">
        <f t="shared" si="31"/>
        <v>0</v>
      </c>
      <c r="AZ44" s="177">
        <f t="shared" si="32"/>
        <v>0</v>
      </c>
      <c r="BA44" s="177">
        <f t="shared" si="33"/>
        <v>0</v>
      </c>
      <c r="BB44" s="177">
        <f t="shared" si="34"/>
        <v>0</v>
      </c>
      <c r="BC44" s="178"/>
      <c r="BD44" s="177">
        <f t="shared" si="35"/>
        <v>0</v>
      </c>
      <c r="BE44" s="177">
        <f t="shared" si="36"/>
        <v>0</v>
      </c>
      <c r="BF44" s="177">
        <f t="shared" si="37"/>
        <v>0</v>
      </c>
      <c r="BG44" s="177">
        <f t="shared" si="38"/>
        <v>0</v>
      </c>
      <c r="BH44" s="177">
        <f t="shared" si="39"/>
        <v>0</v>
      </c>
      <c r="BI44" s="178"/>
      <c r="BJ44" s="177" t="str">
        <f t="shared" si="40"/>
        <v/>
      </c>
      <c r="BK44" s="177" t="str">
        <f t="shared" si="41"/>
        <v/>
      </c>
      <c r="BL44" s="177" t="str">
        <f t="shared" si="42"/>
        <v/>
      </c>
      <c r="BM44" s="177" t="str">
        <f t="shared" si="43"/>
        <v/>
      </c>
      <c r="BN44" s="177" t="str">
        <f t="shared" si="44"/>
        <v/>
      </c>
      <c r="BO44" s="178"/>
      <c r="BP44" s="177" t="str">
        <f t="shared" si="45"/>
        <v/>
      </c>
      <c r="BQ44" s="177" t="str">
        <f t="shared" si="46"/>
        <v/>
      </c>
      <c r="BR44" s="177" t="str">
        <f t="shared" si="47"/>
        <v/>
      </c>
      <c r="BS44" s="177" t="str">
        <f t="shared" si="48"/>
        <v/>
      </c>
      <c r="BT44" s="177" t="str">
        <f t="shared" si="49"/>
        <v/>
      </c>
      <c r="BU44" s="178"/>
      <c r="BV44" s="179" t="str">
        <f t="shared" si="50"/>
        <v/>
      </c>
      <c r="BW44" s="179" t="str">
        <f t="shared" si="51"/>
        <v/>
      </c>
      <c r="BX44" s="179" t="str">
        <f t="shared" si="52"/>
        <v/>
      </c>
      <c r="BY44" s="159" t="str">
        <f t="shared" si="53"/>
        <v/>
      </c>
      <c r="BZ44" s="425"/>
      <c r="CB44" s="185"/>
      <c r="CC44" s="198" t="e">
        <f>((AW34+AW40)/(AV34+AV40))/10</f>
        <v>#VALUE!</v>
      </c>
      <c r="CD44" s="198" t="e">
        <f>((AW34+AV38)/(AV34+AW38))/10</f>
        <v>#VALUE!</v>
      </c>
      <c r="CE44" s="198" t="e">
        <f>((AW34+AV44)/(AV34+AW44))/10</f>
        <v>#VALUE!</v>
      </c>
      <c r="CF44" s="198" t="e">
        <f>((AW34+AV47)/(AV34+AW47))/10</f>
        <v>#VALUE!</v>
      </c>
      <c r="CG44" s="198" t="e">
        <f>((AW40+AV38)/(AV40+AW38))/10</f>
        <v>#VALUE!</v>
      </c>
      <c r="CH44" s="198" t="e">
        <f>((AW40+AV44)/(AV40+AW44))/10</f>
        <v>#VALUE!</v>
      </c>
      <c r="CI44" s="198" t="e">
        <f>((AW40+AV47)/(AV40+AW47))/10</f>
        <v>#VALUE!</v>
      </c>
      <c r="CJ44" s="198" t="e">
        <f>((AV38+AV44)/(AW38+AW44))/10</f>
        <v>#VALUE!</v>
      </c>
      <c r="CK44" s="198" t="e">
        <f>((AV38+AV47)/(AW38+AW47))/10</f>
        <v>#VALUE!</v>
      </c>
      <c r="CL44" s="198" t="e">
        <f>((AV44+AV47)/(AW44+AW47))/10</f>
        <v>#VALUE!</v>
      </c>
      <c r="CN44" s="201"/>
      <c r="CO44" s="201"/>
      <c r="CP44" s="201"/>
      <c r="CQ44" s="201"/>
      <c r="CR44" s="201"/>
      <c r="CS44" s="201"/>
      <c r="CT44" s="201"/>
      <c r="CU44" s="201"/>
      <c r="CV44" s="447"/>
      <c r="CW44" s="447"/>
      <c r="CX44" s="447"/>
      <c r="CZ44" s="447"/>
      <c r="DA44" s="449"/>
      <c r="DC44" s="447"/>
      <c r="DE44" s="449"/>
      <c r="DF44" s="447"/>
    </row>
    <row r="45" spans="1:110" ht="12" customHeight="1" thickTop="1" x14ac:dyDescent="0.25">
      <c r="A45" s="451"/>
      <c r="B45" s="481"/>
      <c r="C45" s="455"/>
      <c r="D45" s="492"/>
      <c r="E45" s="458">
        <v>1</v>
      </c>
      <c r="F45" s="460">
        <v>28</v>
      </c>
      <c r="G45" s="235" t="s">
        <v>134</v>
      </c>
      <c r="H45" s="462"/>
      <c r="I45" s="464"/>
      <c r="J45" s="464"/>
      <c r="K45" s="465"/>
      <c r="L45" s="203"/>
      <c r="M45" s="204">
        <v>2</v>
      </c>
      <c r="N45" s="205"/>
      <c r="O45" s="203"/>
      <c r="P45" s="204">
        <v>2</v>
      </c>
      <c r="Q45" s="205"/>
      <c r="R45" s="203"/>
      <c r="S45" s="204">
        <v>2</v>
      </c>
      <c r="T45" s="205"/>
      <c r="U45" s="468"/>
      <c r="V45" s="469"/>
      <c r="W45" s="469"/>
      <c r="X45" s="469"/>
      <c r="Y45" s="469"/>
      <c r="Z45" s="470"/>
      <c r="AA45" s="477">
        <v>6</v>
      </c>
      <c r="AB45" s="478"/>
      <c r="AC45" s="477">
        <v>1</v>
      </c>
      <c r="AD45" s="234"/>
      <c r="AE45" s="445"/>
      <c r="AG45" s="430"/>
      <c r="AH45" s="430"/>
      <c r="AI45" s="182" t="s">
        <v>123</v>
      </c>
      <c r="AJ45" s="183" t="str">
        <f>CONCATENATE(G32,"-",G34)</f>
        <v>г.АЛМАТЫ-ПАВЛОДАРСКАЯ обл.</v>
      </c>
      <c r="AK45" s="170"/>
      <c r="AL45" s="171"/>
      <c r="AM45" s="170"/>
      <c r="AN45" s="171"/>
      <c r="AO45" s="170"/>
      <c r="AP45" s="171"/>
      <c r="AQ45" s="170"/>
      <c r="AR45" s="171"/>
      <c r="AS45" s="170"/>
      <c r="AT45" s="184"/>
      <c r="AU45" s="175"/>
      <c r="AV45" s="176" t="str">
        <f t="shared" si="54"/>
        <v/>
      </c>
      <c r="AW45" s="176" t="str">
        <f t="shared" si="1"/>
        <v/>
      </c>
      <c r="AX45" s="177">
        <f t="shared" si="30"/>
        <v>0</v>
      </c>
      <c r="AY45" s="177">
        <f t="shared" si="31"/>
        <v>0</v>
      </c>
      <c r="AZ45" s="177">
        <f t="shared" si="32"/>
        <v>0</v>
      </c>
      <c r="BA45" s="177">
        <f t="shared" si="33"/>
        <v>0</v>
      </c>
      <c r="BB45" s="177">
        <f t="shared" si="34"/>
        <v>0</v>
      </c>
      <c r="BC45" s="178"/>
      <c r="BD45" s="177">
        <f t="shared" si="35"/>
        <v>0</v>
      </c>
      <c r="BE45" s="177">
        <f t="shared" si="36"/>
        <v>0</v>
      </c>
      <c r="BF45" s="177">
        <f t="shared" si="37"/>
        <v>0</v>
      </c>
      <c r="BG45" s="177">
        <f t="shared" si="38"/>
        <v>0</v>
      </c>
      <c r="BH45" s="177">
        <f t="shared" si="39"/>
        <v>0</v>
      </c>
      <c r="BI45" s="178"/>
      <c r="BJ45" s="177" t="str">
        <f t="shared" si="40"/>
        <v/>
      </c>
      <c r="BK45" s="177" t="str">
        <f t="shared" si="41"/>
        <v/>
      </c>
      <c r="BL45" s="177" t="str">
        <f t="shared" si="42"/>
        <v/>
      </c>
      <c r="BM45" s="177" t="str">
        <f t="shared" si="43"/>
        <v/>
      </c>
      <c r="BN45" s="177" t="str">
        <f t="shared" si="44"/>
        <v/>
      </c>
      <c r="BO45" s="178"/>
      <c r="BP45" s="177" t="str">
        <f t="shared" si="45"/>
        <v/>
      </c>
      <c r="BQ45" s="177" t="str">
        <f t="shared" si="46"/>
        <v/>
      </c>
      <c r="BR45" s="177" t="str">
        <f t="shared" si="47"/>
        <v/>
      </c>
      <c r="BS45" s="177" t="str">
        <f t="shared" si="48"/>
        <v/>
      </c>
      <c r="BT45" s="177" t="str">
        <f t="shared" si="49"/>
        <v/>
      </c>
      <c r="BU45" s="178"/>
      <c r="BV45" s="179" t="str">
        <f t="shared" si="50"/>
        <v/>
      </c>
      <c r="BW45" s="179" t="str">
        <f t="shared" si="51"/>
        <v/>
      </c>
      <c r="BX45" s="179" t="str">
        <f t="shared" si="52"/>
        <v/>
      </c>
      <c r="BY45" s="159" t="str">
        <f t="shared" si="53"/>
        <v/>
      </c>
      <c r="BZ45" s="425"/>
      <c r="CB45" s="185">
        <v>6</v>
      </c>
      <c r="CC45" s="186" t="s">
        <v>123</v>
      </c>
      <c r="CD45" s="186" t="s">
        <v>116</v>
      </c>
      <c r="CE45" s="186" t="s">
        <v>117</v>
      </c>
      <c r="CF45" s="186" t="s">
        <v>118</v>
      </c>
      <c r="CG45" s="186" t="s">
        <v>98</v>
      </c>
      <c r="CH45" s="186" t="s">
        <v>99</v>
      </c>
      <c r="CI45" s="186" t="s">
        <v>100</v>
      </c>
      <c r="CJ45" s="186" t="s">
        <v>102</v>
      </c>
      <c r="CK45" s="186" t="s">
        <v>103</v>
      </c>
      <c r="CL45" s="186" t="s">
        <v>105</v>
      </c>
      <c r="CN45" s="201"/>
      <c r="CO45" s="187"/>
      <c r="CP45" s="187"/>
      <c r="CQ45" s="187"/>
      <c r="CR45" s="187"/>
      <c r="CS45" s="187"/>
      <c r="CT45" s="187"/>
      <c r="CU45" s="187"/>
      <c r="CV45" s="446" t="e">
        <f>#REF!</f>
        <v>#REF!</v>
      </c>
      <c r="CW45" s="446" t="e">
        <f>IF(AND(CV45=CV35,CV45=CV37),CC46,(IF(AND(CV45=CV35,CV45=CV39),CD46,(IF(AND(CV45=CV35,CV45=CV41),CE46,(IF(AND(CV45=CV35,CV45=CV43),CF46,(IF(AND(CV45=CV37,CV45=CV39),CG46,(IF(AND(CV45=CV37,CV45=CV41),CH46,(IF(AND(CV45=CV37,CV45=CV43),CI46,(IF(AND(CV45=CV39,CV45=CV41),CJ46,(IF(AND(CV45=CV39,CV45=CV43),CK46,(IF(AND(CV45=CV41,CV45=CV43),CL46,999)))))))))))))))))))</f>
        <v>#REF!</v>
      </c>
      <c r="CX45" s="446" t="e">
        <f>IF(DC45=1,CV45+CW45,CW45)</f>
        <v>#REF!</v>
      </c>
      <c r="CZ45" s="446" t="e">
        <f>CV45</f>
        <v>#REF!</v>
      </c>
      <c r="DA45" s="448" t="e">
        <f>IF(CZ45=CZ35,CO40,(IF(CZ45=CZ37,CP40,(IF(CZ45=CZ39,CQ40,(IF(CZ45=CZ41,CR40,(IF(CZ45=CZ43,CS40,999)))))))))</f>
        <v>#REF!</v>
      </c>
      <c r="DC45" s="446" t="e">
        <f>IF(CW45&lt;&gt;999,1,0)</f>
        <v>#REF!</v>
      </c>
      <c r="DE45" s="448" t="e">
        <f>IF(DC45=1,CX45,DA45)</f>
        <v>#REF!</v>
      </c>
      <c r="DF45" s="446" t="e">
        <f>IF(DE45&lt;&gt;999,DE45,CZ45)</f>
        <v>#REF!</v>
      </c>
    </row>
    <row r="46" spans="1:110" ht="12" customHeight="1" x14ac:dyDescent="0.25">
      <c r="E46" s="459"/>
      <c r="F46" s="461"/>
      <c r="G46" s="207"/>
      <c r="H46" s="463"/>
      <c r="I46" s="466"/>
      <c r="J46" s="466"/>
      <c r="K46" s="467"/>
      <c r="L46" s="431" t="s">
        <v>122</v>
      </c>
      <c r="M46" s="432"/>
      <c r="N46" s="433"/>
      <c r="O46" s="431" t="s">
        <v>135</v>
      </c>
      <c r="P46" s="432"/>
      <c r="Q46" s="433"/>
      <c r="R46" s="434" t="s">
        <v>115</v>
      </c>
      <c r="S46" s="435"/>
      <c r="T46" s="436"/>
      <c r="U46" s="471"/>
      <c r="V46" s="472"/>
      <c r="W46" s="472"/>
      <c r="X46" s="472"/>
      <c r="Y46" s="472"/>
      <c r="Z46" s="473"/>
      <c r="AA46" s="444"/>
      <c r="AB46" s="442"/>
      <c r="AC46" s="444"/>
      <c r="AD46" s="234"/>
      <c r="AE46" s="445" t="e">
        <f>IF(#REF!="","",VLOOKUP(#REF!,'[1]Список участников'!A:L,8,FALSE))</f>
        <v>#REF!</v>
      </c>
      <c r="AG46" s="430" t="e">
        <f>IF(#REF!&gt;0,1,0)</f>
        <v>#REF!</v>
      </c>
      <c r="AH46" s="430"/>
      <c r="AI46" s="182" t="str">
        <f>IF(F38=0," ","3-4")</f>
        <v>3-4</v>
      </c>
      <c r="AJ46" s="183" t="str">
        <f>IF(F38=0," ",CONCATENATE(G36,"-",G38))</f>
        <v>ЖАМБЫЛСКАЯ обл.-АКТЮБИНСКАЯ обл.</v>
      </c>
      <c r="AK46" s="170"/>
      <c r="AL46" s="171"/>
      <c r="AM46" s="170"/>
      <c r="AN46" s="171"/>
      <c r="AO46" s="170"/>
      <c r="AP46" s="171"/>
      <c r="AQ46" s="170"/>
      <c r="AR46" s="171"/>
      <c r="AS46" s="170"/>
      <c r="AT46" s="184"/>
      <c r="AU46" s="175"/>
      <c r="AV46" s="176" t="str">
        <f t="shared" si="54"/>
        <v/>
      </c>
      <c r="AW46" s="176" t="str">
        <f t="shared" si="1"/>
        <v/>
      </c>
      <c r="AX46" s="177">
        <f t="shared" si="30"/>
        <v>0</v>
      </c>
      <c r="AY46" s="177">
        <f t="shared" si="31"/>
        <v>0</v>
      </c>
      <c r="AZ46" s="177">
        <f t="shared" si="32"/>
        <v>0</v>
      </c>
      <c r="BA46" s="177">
        <f t="shared" si="33"/>
        <v>0</v>
      </c>
      <c r="BB46" s="177">
        <f t="shared" si="34"/>
        <v>0</v>
      </c>
      <c r="BC46" s="178"/>
      <c r="BD46" s="177">
        <f t="shared" si="35"/>
        <v>0</v>
      </c>
      <c r="BE46" s="177">
        <f t="shared" si="36"/>
        <v>0</v>
      </c>
      <c r="BF46" s="177">
        <f t="shared" si="37"/>
        <v>0</v>
      </c>
      <c r="BG46" s="177">
        <f t="shared" si="38"/>
        <v>0</v>
      </c>
      <c r="BH46" s="177">
        <f t="shared" si="39"/>
        <v>0</v>
      </c>
      <c r="BI46" s="178"/>
      <c r="BJ46" s="177" t="str">
        <f t="shared" si="40"/>
        <v/>
      </c>
      <c r="BK46" s="177" t="str">
        <f t="shared" si="41"/>
        <v/>
      </c>
      <c r="BL46" s="177" t="str">
        <f t="shared" si="42"/>
        <v/>
      </c>
      <c r="BM46" s="177" t="str">
        <f t="shared" si="43"/>
        <v/>
      </c>
      <c r="BN46" s="177" t="str">
        <f t="shared" si="44"/>
        <v/>
      </c>
      <c r="BO46" s="178"/>
      <c r="BP46" s="177" t="str">
        <f t="shared" si="45"/>
        <v/>
      </c>
      <c r="BQ46" s="177" t="str">
        <f t="shared" si="46"/>
        <v/>
      </c>
      <c r="BR46" s="177" t="str">
        <f t="shared" si="47"/>
        <v/>
      </c>
      <c r="BS46" s="177" t="str">
        <f t="shared" si="48"/>
        <v/>
      </c>
      <c r="BT46" s="177" t="str">
        <f t="shared" si="49"/>
        <v/>
      </c>
      <c r="BU46" s="178"/>
      <c r="BV46" s="179" t="str">
        <f t="shared" si="50"/>
        <v/>
      </c>
      <c r="BW46" s="179" t="str">
        <f t="shared" si="51"/>
        <v/>
      </c>
      <c r="BX46" s="179" t="str">
        <f t="shared" si="52"/>
        <v/>
      </c>
      <c r="BY46" s="159" t="str">
        <f t="shared" si="53"/>
        <v/>
      </c>
      <c r="BZ46" s="425"/>
      <c r="CB46" s="185"/>
      <c r="CC46" s="198" t="e">
        <f>((AV43+AV37)/(AW43+AW37))/10</f>
        <v>#VALUE!</v>
      </c>
      <c r="CD46" s="198" t="e">
        <f>((AV43+AW35)/(AW43+AV35))/10</f>
        <v>#VALUE!</v>
      </c>
      <c r="CE46" s="198" t="e">
        <f>((AV43+AW41)/(AW43+AV41))/10</f>
        <v>#VALUE!</v>
      </c>
      <c r="CF46" s="198" t="e">
        <f>((AV43+AW47)/(AW43+AV47))/10</f>
        <v>#VALUE!</v>
      </c>
      <c r="CG46" s="198" t="e">
        <f>((AV37+AW35)/(AW37+AV35))/10</f>
        <v>#VALUE!</v>
      </c>
      <c r="CH46" s="198" t="e">
        <f>((AV37+AW41)/(AW37+AV41))/10</f>
        <v>#VALUE!</v>
      </c>
      <c r="CI46" s="198" t="e">
        <f>((AV37+AW47)/(AW37+AV47))/10</f>
        <v>#VALUE!</v>
      </c>
      <c r="CJ46" s="198" t="e">
        <f>((AW35+AW41)/(AV35+AV41))/10</f>
        <v>#VALUE!</v>
      </c>
      <c r="CK46" s="198" t="e">
        <f>((AW35+AW47)/(AV35+AV47))/10</f>
        <v>#VALUE!</v>
      </c>
      <c r="CL46" s="198" t="e">
        <f>((AW41+AW47)/(AV41+AV47))/10</f>
        <v>#VALUE!</v>
      </c>
      <c r="CN46" s="201"/>
      <c r="CO46" s="201"/>
      <c r="CP46" s="201"/>
      <c r="CQ46" s="201"/>
      <c r="CR46" s="201"/>
      <c r="CS46" s="201"/>
      <c r="CT46" s="201"/>
      <c r="CU46" s="201"/>
      <c r="CV46" s="447"/>
      <c r="CW46" s="447"/>
      <c r="CX46" s="447"/>
      <c r="CZ46" s="447"/>
      <c r="DA46" s="449"/>
      <c r="DC46" s="447"/>
      <c r="DE46" s="449"/>
      <c r="DF46" s="447"/>
    </row>
    <row r="47" spans="1:110" ht="12" customHeight="1" thickBot="1" x14ac:dyDescent="0.3">
      <c r="E47" s="483">
        <v>2</v>
      </c>
      <c r="F47" s="484">
        <v>36</v>
      </c>
      <c r="G47" s="202" t="s">
        <v>15</v>
      </c>
      <c r="H47" s="463"/>
      <c r="I47" s="209"/>
      <c r="J47" s="210">
        <v>1</v>
      </c>
      <c r="K47" s="211"/>
      <c r="L47" s="485"/>
      <c r="M47" s="486"/>
      <c r="N47" s="487"/>
      <c r="O47" s="212"/>
      <c r="P47" s="210">
        <v>2</v>
      </c>
      <c r="Q47" s="211"/>
      <c r="R47" s="212"/>
      <c r="S47" s="210">
        <v>2</v>
      </c>
      <c r="T47" s="211"/>
      <c r="U47" s="471"/>
      <c r="V47" s="472"/>
      <c r="W47" s="472"/>
      <c r="X47" s="472"/>
      <c r="Y47" s="472"/>
      <c r="Z47" s="473"/>
      <c r="AA47" s="443">
        <v>5</v>
      </c>
      <c r="AB47" s="441"/>
      <c r="AC47" s="477">
        <v>2</v>
      </c>
      <c r="AD47" s="234"/>
      <c r="AE47" s="445"/>
      <c r="AG47" s="430"/>
      <c r="AH47" s="430"/>
      <c r="AI47" s="220" t="e">
        <f>IF(#REF!=0," ","5-6")</f>
        <v>#REF!</v>
      </c>
      <c r="AJ47" s="221" t="e">
        <f>IF(#REF!=0," ",CONCATENATE(G40,"-",#REF!))</f>
        <v>#REF!</v>
      </c>
      <c r="AK47" s="222"/>
      <c r="AL47" s="223"/>
      <c r="AM47" s="222"/>
      <c r="AN47" s="223"/>
      <c r="AO47" s="222"/>
      <c r="AP47" s="223"/>
      <c r="AQ47" s="222"/>
      <c r="AR47" s="223"/>
      <c r="AS47" s="222"/>
      <c r="AT47" s="224"/>
      <c r="AU47" s="175"/>
      <c r="AV47" s="176" t="str">
        <f t="shared" si="54"/>
        <v/>
      </c>
      <c r="AW47" s="176" t="str">
        <f t="shared" si="1"/>
        <v/>
      </c>
      <c r="AX47" s="177">
        <f t="shared" si="30"/>
        <v>0</v>
      </c>
      <c r="AY47" s="177">
        <f t="shared" si="31"/>
        <v>0</v>
      </c>
      <c r="AZ47" s="177">
        <f t="shared" si="32"/>
        <v>0</v>
      </c>
      <c r="BA47" s="177">
        <f t="shared" si="33"/>
        <v>0</v>
      </c>
      <c r="BB47" s="177">
        <f t="shared" si="34"/>
        <v>0</v>
      </c>
      <c r="BC47" s="178"/>
      <c r="BD47" s="177">
        <f t="shared" si="35"/>
        <v>0</v>
      </c>
      <c r="BE47" s="177">
        <f t="shared" si="36"/>
        <v>0</v>
      </c>
      <c r="BF47" s="177">
        <f t="shared" si="37"/>
        <v>0</v>
      </c>
      <c r="BG47" s="177">
        <f t="shared" si="38"/>
        <v>0</v>
      </c>
      <c r="BH47" s="177">
        <f t="shared" si="39"/>
        <v>0</v>
      </c>
      <c r="BI47" s="178"/>
      <c r="BJ47" s="177" t="str">
        <f t="shared" si="40"/>
        <v/>
      </c>
      <c r="BK47" s="177" t="str">
        <f t="shared" si="41"/>
        <v/>
      </c>
      <c r="BL47" s="177" t="str">
        <f t="shared" si="42"/>
        <v/>
      </c>
      <c r="BM47" s="177" t="str">
        <f t="shared" si="43"/>
        <v/>
      </c>
      <c r="BN47" s="177" t="str">
        <f t="shared" si="44"/>
        <v/>
      </c>
      <c r="BO47" s="178"/>
      <c r="BP47" s="177" t="str">
        <f t="shared" si="45"/>
        <v/>
      </c>
      <c r="BQ47" s="177" t="str">
        <f t="shared" si="46"/>
        <v/>
      </c>
      <c r="BR47" s="177" t="str">
        <f t="shared" si="47"/>
        <v/>
      </c>
      <c r="BS47" s="177" t="str">
        <f t="shared" si="48"/>
        <v/>
      </c>
      <c r="BT47" s="177" t="str">
        <f t="shared" si="49"/>
        <v/>
      </c>
      <c r="BU47" s="178"/>
      <c r="BV47" s="179" t="str">
        <f t="shared" si="50"/>
        <v/>
      </c>
      <c r="BW47" s="179" t="str">
        <f t="shared" si="51"/>
        <v/>
      </c>
      <c r="BX47" s="179" t="str">
        <f t="shared" si="52"/>
        <v/>
      </c>
      <c r="BY47" s="159" t="str">
        <f t="shared" si="53"/>
        <v/>
      </c>
      <c r="BZ47" s="426"/>
    </row>
    <row r="48" spans="1:110" ht="12" customHeight="1" x14ac:dyDescent="0.25">
      <c r="A48" s="190" t="s">
        <v>111</v>
      </c>
      <c r="B48" s="191" t="s">
        <v>4</v>
      </c>
      <c r="C48" s="191" t="s">
        <v>112</v>
      </c>
      <c r="D48" s="192" t="s">
        <v>113</v>
      </c>
      <c r="E48" s="459"/>
      <c r="F48" s="461"/>
      <c r="G48" s="207"/>
      <c r="H48" s="463"/>
      <c r="I48" s="512" t="s">
        <v>124</v>
      </c>
      <c r="J48" s="432"/>
      <c r="K48" s="433"/>
      <c r="L48" s="488"/>
      <c r="M48" s="466"/>
      <c r="N48" s="467"/>
      <c r="O48" s="431" t="s">
        <v>115</v>
      </c>
      <c r="P48" s="432"/>
      <c r="Q48" s="433"/>
      <c r="R48" s="434" t="s">
        <v>115</v>
      </c>
      <c r="S48" s="435"/>
      <c r="T48" s="436"/>
      <c r="U48" s="471"/>
      <c r="V48" s="472"/>
      <c r="W48" s="472"/>
      <c r="X48" s="472"/>
      <c r="Y48" s="472"/>
      <c r="Z48" s="473"/>
      <c r="AA48" s="444"/>
      <c r="AB48" s="442"/>
      <c r="AC48" s="444"/>
      <c r="AD48" s="225"/>
      <c r="AI48" s="168" t="str">
        <f>IF(F51=0," ","2-4")</f>
        <v>2-4</v>
      </c>
      <c r="AJ48" s="169" t="str">
        <f>IF(F51=0," ",CONCATENATE(G47,"-",G51))</f>
        <v>ЗКО-АЛМАТИНСКАЯ обл.</v>
      </c>
      <c r="AK48" s="172"/>
      <c r="AL48" s="173"/>
      <c r="AM48" s="172"/>
      <c r="AN48" s="173"/>
      <c r="AO48" s="172"/>
      <c r="AP48" s="173"/>
      <c r="AQ48" s="172"/>
      <c r="AR48" s="173"/>
      <c r="AS48" s="172"/>
      <c r="AT48" s="174"/>
      <c r="AU48" s="175"/>
      <c r="AV48" s="176" t="str">
        <f t="shared" si="54"/>
        <v/>
      </c>
      <c r="AW48" s="176" t="str">
        <f t="shared" si="1"/>
        <v/>
      </c>
      <c r="AX48" s="177">
        <f>IF(AK48&gt;AL48,1,0)</f>
        <v>0</v>
      </c>
      <c r="AY48" s="177">
        <f>IF(AM48&gt;AN48,1,0)</f>
        <v>0</v>
      </c>
      <c r="AZ48" s="177">
        <f>IF(AO48&gt;AP48,1,0)</f>
        <v>0</v>
      </c>
      <c r="BA48" s="177">
        <f>IF(AQ48&gt;AR48,1,0)</f>
        <v>0</v>
      </c>
      <c r="BB48" s="177">
        <f>IF(AS48&gt;AT48,1,0)</f>
        <v>0</v>
      </c>
      <c r="BC48" s="178"/>
      <c r="BD48" s="177">
        <f>IF(AL48&gt;AK48,1,0)</f>
        <v>0</v>
      </c>
      <c r="BE48" s="177">
        <f>IF(AN48&gt;AM48,1,0)</f>
        <v>0</v>
      </c>
      <c r="BF48" s="177">
        <f>IF(AP48&gt;AO48,1,0)</f>
        <v>0</v>
      </c>
      <c r="BG48" s="177">
        <f>IF(AR48&gt;AQ48,1,0)</f>
        <v>0</v>
      </c>
      <c r="BH48" s="177">
        <f>IF(AT48&gt;AS48,1,0)</f>
        <v>0</v>
      </c>
      <c r="BI48" s="178"/>
      <c r="BJ48" s="177" t="str">
        <f>IF(AK48&gt;AL48,AL48,IF(AL48&gt;AK48,-AK48,""))</f>
        <v/>
      </c>
      <c r="BK48" s="177" t="str">
        <f>IF(AM48&gt;AN48,", "&amp;AN48,IF(AN48&gt;AM48,", "&amp;-AM48,""))</f>
        <v/>
      </c>
      <c r="BL48" s="177" t="str">
        <f>IF(AO48&gt;AP48,", "&amp;AP48,IF(AP48&gt;AO48,", "&amp;-AO48,""))</f>
        <v/>
      </c>
      <c r="BM48" s="177" t="str">
        <f>IF(AQ48&gt;AR48,", "&amp;AR48,IF(AR48&gt;AQ48,", "&amp;-AQ48,""))</f>
        <v/>
      </c>
      <c r="BN48" s="177" t="str">
        <f>IF(AS48&gt;AT48,", "&amp;AT48,IF(AT48&gt;AS48,", "&amp;-AS48,""))</f>
        <v/>
      </c>
      <c r="BO48" s="178"/>
      <c r="BP48" s="177" t="str">
        <f>IF(AL48&gt;AK48,AK48,IF(AK48&gt;AL48,-AL48,""))</f>
        <v/>
      </c>
      <c r="BQ48" s="177" t="str">
        <f>IF(AN48&gt;AM48,", "&amp;AM48,IF(AM48&gt;AN48,", "&amp;-AN48,""))</f>
        <v/>
      </c>
      <c r="BR48" s="177" t="str">
        <f>IF(AP48&gt;AO48,", "&amp;AO48,IF(AO48&gt;AP48,", "&amp;-AP48,""))</f>
        <v/>
      </c>
      <c r="BS48" s="177" t="str">
        <f>IF(AR48&gt;AQ48,", "&amp;AQ48,IF(AQ48&gt;AR48,", "&amp;-AR48,""))</f>
        <v/>
      </c>
      <c r="BT48" s="177" t="str">
        <f>IF(AT48&gt;AS48,", "&amp;AS48,IF(AS48&gt;AT48,", "&amp;-AT48,""))</f>
        <v/>
      </c>
      <c r="BU48" s="178"/>
      <c r="BV48" s="179" t="str">
        <f>CONCATENATE(,BJ48,BK48,BL48,BM48,BN48,)</f>
        <v/>
      </c>
      <c r="BW48" s="179" t="str">
        <f>CONCATENATE(,BP48,BQ48,BR48,BS48,BT48,)</f>
        <v/>
      </c>
      <c r="BX48" s="179" t="str">
        <f>IF(AV48&gt;AW48,BV48,IF(AW48&gt;AV48,BW48,""))</f>
        <v/>
      </c>
      <c r="BY48" s="159" t="str">
        <f>IF(AV48&gt;AW48,AW48&amp;" : "&amp;AV48,IF(AW48&gt;AV48,AV48&amp;" : "&amp;AW48,""))</f>
        <v/>
      </c>
      <c r="BZ48" s="424" t="str">
        <f>AA43</f>
        <v>Группа № 4</v>
      </c>
    </row>
    <row r="49" spans="1:110" ht="12" customHeight="1" x14ac:dyDescent="0.25">
      <c r="A49" s="450" t="str">
        <f>AI48</f>
        <v>2-4</v>
      </c>
      <c r="B49" s="452">
        <v>43550</v>
      </c>
      <c r="C49" s="454">
        <v>0.68055555555555547</v>
      </c>
      <c r="D49" s="456">
        <v>1</v>
      </c>
      <c r="E49" s="483">
        <v>3</v>
      </c>
      <c r="F49" s="484">
        <v>75</v>
      </c>
      <c r="G49" s="202" t="s">
        <v>17</v>
      </c>
      <c r="H49" s="463"/>
      <c r="I49" s="209"/>
      <c r="J49" s="210">
        <v>1</v>
      </c>
      <c r="K49" s="211"/>
      <c r="L49" s="212"/>
      <c r="M49" s="210">
        <v>1</v>
      </c>
      <c r="N49" s="211"/>
      <c r="O49" s="485"/>
      <c r="P49" s="486"/>
      <c r="Q49" s="487"/>
      <c r="R49" s="212"/>
      <c r="S49" s="210">
        <v>2</v>
      </c>
      <c r="T49" s="211"/>
      <c r="U49" s="471"/>
      <c r="V49" s="472"/>
      <c r="W49" s="472"/>
      <c r="X49" s="472"/>
      <c r="Y49" s="472"/>
      <c r="Z49" s="473"/>
      <c r="AA49" s="443">
        <v>4</v>
      </c>
      <c r="AB49" s="441"/>
      <c r="AC49" s="477">
        <v>3</v>
      </c>
      <c r="AD49" s="181"/>
      <c r="AI49" s="182" t="str">
        <f>IF(F53=0," ","1-5")</f>
        <v xml:space="preserve"> </v>
      </c>
      <c r="AJ49" s="183" t="str">
        <f>IF(F53=0," ",CONCATENATE(G45,"-",G53))</f>
        <v xml:space="preserve"> </v>
      </c>
      <c r="AK49" s="170"/>
      <c r="AL49" s="171"/>
      <c r="AM49" s="170"/>
      <c r="AN49" s="171"/>
      <c r="AO49" s="170"/>
      <c r="AP49" s="171"/>
      <c r="AQ49" s="170"/>
      <c r="AR49" s="171"/>
      <c r="AS49" s="170"/>
      <c r="AT49" s="184"/>
      <c r="AU49" s="175"/>
      <c r="AV49" s="176" t="str">
        <f t="shared" si="54"/>
        <v/>
      </c>
      <c r="AW49" s="176" t="str">
        <f t="shared" si="1"/>
        <v/>
      </c>
      <c r="AX49" s="177">
        <f t="shared" ref="AX49:AX62" si="55">IF(AK49&gt;AL49,1,0)</f>
        <v>0</v>
      </c>
      <c r="AY49" s="177">
        <f t="shared" ref="AY49:AY62" si="56">IF(AM49&gt;AN49,1,0)</f>
        <v>0</v>
      </c>
      <c r="AZ49" s="177">
        <f t="shared" ref="AZ49:AZ62" si="57">IF(AO49&gt;AP49,1,0)</f>
        <v>0</v>
      </c>
      <c r="BA49" s="177">
        <f t="shared" ref="BA49:BA62" si="58">IF(AQ49&gt;AR49,1,0)</f>
        <v>0</v>
      </c>
      <c r="BB49" s="177">
        <f t="shared" ref="BB49:BB62" si="59">IF(AS49&gt;AT49,1,0)</f>
        <v>0</v>
      </c>
      <c r="BC49" s="178"/>
      <c r="BD49" s="177">
        <f t="shared" ref="BD49:BD62" si="60">IF(AL49&gt;AK49,1,0)</f>
        <v>0</v>
      </c>
      <c r="BE49" s="177">
        <f t="shared" ref="BE49:BE62" si="61">IF(AN49&gt;AM49,1,0)</f>
        <v>0</v>
      </c>
      <c r="BF49" s="177">
        <f t="shared" ref="BF49:BF62" si="62">IF(AP49&gt;AO49,1,0)</f>
        <v>0</v>
      </c>
      <c r="BG49" s="177">
        <f t="shared" ref="BG49:BG62" si="63">IF(AR49&gt;AQ49,1,0)</f>
        <v>0</v>
      </c>
      <c r="BH49" s="177">
        <f t="shared" ref="BH49:BH62" si="64">IF(AT49&gt;AS49,1,0)</f>
        <v>0</v>
      </c>
      <c r="BI49" s="178"/>
      <c r="BJ49" s="177" t="str">
        <f t="shared" ref="BJ49:BJ62" si="65">IF(AK49&gt;AL49,AL49,IF(AL49&gt;AK49,-AK49,""))</f>
        <v/>
      </c>
      <c r="BK49" s="177" t="str">
        <f t="shared" ref="BK49:BK62" si="66">IF(AM49&gt;AN49,", "&amp;AN49,IF(AN49&gt;AM49,", "&amp;-AM49,""))</f>
        <v/>
      </c>
      <c r="BL49" s="177" t="str">
        <f t="shared" ref="BL49:BL62" si="67">IF(AO49&gt;AP49,", "&amp;AP49,IF(AP49&gt;AO49,", "&amp;-AO49,""))</f>
        <v/>
      </c>
      <c r="BM49" s="177" t="str">
        <f t="shared" ref="BM49:BM62" si="68">IF(AQ49&gt;AR49,", "&amp;AR49,IF(AR49&gt;AQ49,", "&amp;-AQ49,""))</f>
        <v/>
      </c>
      <c r="BN49" s="177" t="str">
        <f t="shared" ref="BN49:BN62" si="69">IF(AS49&gt;AT49,", "&amp;AT49,IF(AT49&gt;AS49,", "&amp;-AS49,""))</f>
        <v/>
      </c>
      <c r="BO49" s="178"/>
      <c r="BP49" s="177" t="str">
        <f t="shared" ref="BP49:BP62" si="70">IF(AL49&gt;AK49,AK49,IF(AK49&gt;AL49,-AL49,""))</f>
        <v/>
      </c>
      <c r="BQ49" s="177" t="str">
        <f t="shared" ref="BQ49:BQ62" si="71">IF(AN49&gt;AM49,", "&amp;AM49,IF(AM49&gt;AN49,", "&amp;-AN49,""))</f>
        <v/>
      </c>
      <c r="BR49" s="177" t="str">
        <f t="shared" ref="BR49:BR62" si="72">IF(AP49&gt;AO49,", "&amp;AO49,IF(AO49&gt;AP49,", "&amp;-AP49,""))</f>
        <v/>
      </c>
      <c r="BS49" s="177" t="str">
        <f t="shared" ref="BS49:BS62" si="73">IF(AR49&gt;AQ49,", "&amp;AQ49,IF(AQ49&gt;AR49,", "&amp;-AR49,""))</f>
        <v/>
      </c>
      <c r="BT49" s="177" t="str">
        <f t="shared" ref="BT49:BT62" si="74">IF(AT49&gt;AS49,", "&amp;AS49,IF(AS49&gt;AT49,", "&amp;-AT49,""))</f>
        <v/>
      </c>
      <c r="BU49" s="178"/>
      <c r="BV49" s="179" t="str">
        <f t="shared" ref="BV49:BV62" si="75">CONCATENATE(,BJ49,BK49,BL49,BM49,BN49,)</f>
        <v/>
      </c>
      <c r="BW49" s="179" t="str">
        <f t="shared" ref="BW49:BW62" si="76">CONCATENATE(,BP49,BQ49,BR49,BS49,BT49,)</f>
        <v/>
      </c>
      <c r="BX49" s="179" t="str">
        <f t="shared" ref="BX49:BX62" si="77">IF(AV49&gt;AW49,BV49,IF(AW49&gt;AV49,BW49,""))</f>
        <v/>
      </c>
      <c r="BY49" s="159" t="str">
        <f t="shared" ref="BY49:BY62" si="78">IF(AV49&gt;AW49,AW49&amp;" : "&amp;AV49,IF(AW49&gt;AV49,AV49&amp;" : "&amp;AW49,""))</f>
        <v/>
      </c>
      <c r="BZ49" s="425"/>
      <c r="CB49" s="185"/>
      <c r="CC49" s="186" t="s">
        <v>98</v>
      </c>
      <c r="CD49" s="186" t="s">
        <v>99</v>
      </c>
      <c r="CE49" s="186" t="s">
        <v>100</v>
      </c>
      <c r="CF49" s="186" t="s">
        <v>101</v>
      </c>
      <c r="CG49" s="186" t="s">
        <v>102</v>
      </c>
      <c r="CH49" s="186" t="s">
        <v>103</v>
      </c>
      <c r="CI49" s="186" t="s">
        <v>104</v>
      </c>
      <c r="CJ49" s="186" t="s">
        <v>105</v>
      </c>
      <c r="CK49" s="186" t="s">
        <v>106</v>
      </c>
      <c r="CL49" s="186" t="s">
        <v>107</v>
      </c>
      <c r="CN49" s="185"/>
      <c r="CO49" s="186" t="s">
        <v>47</v>
      </c>
      <c r="CP49" s="186" t="s">
        <v>48</v>
      </c>
      <c r="CQ49" s="186" t="s">
        <v>49</v>
      </c>
      <c r="CR49" s="186" t="s">
        <v>108</v>
      </c>
      <c r="CS49" s="186" t="s">
        <v>50</v>
      </c>
      <c r="CT49" s="186" t="s">
        <v>51</v>
      </c>
      <c r="CU49" s="187"/>
      <c r="CV49" s="188" t="s">
        <v>109</v>
      </c>
      <c r="CW49" s="188" t="s">
        <v>110</v>
      </c>
      <c r="CX49" s="188"/>
      <c r="CZ49" s="188" t="s">
        <v>109</v>
      </c>
      <c r="DA49" s="188" t="s">
        <v>110</v>
      </c>
      <c r="DC49" s="189"/>
      <c r="DE49" s="189"/>
      <c r="DF49" s="189"/>
    </row>
    <row r="50" spans="1:110" ht="12" customHeight="1" x14ac:dyDescent="0.25">
      <c r="A50" s="451"/>
      <c r="B50" s="453"/>
      <c r="C50" s="522"/>
      <c r="D50" s="457"/>
      <c r="E50" s="459"/>
      <c r="F50" s="461"/>
      <c r="G50" s="207"/>
      <c r="H50" s="463"/>
      <c r="I50" s="512" t="s">
        <v>136</v>
      </c>
      <c r="J50" s="432"/>
      <c r="K50" s="433"/>
      <c r="L50" s="431" t="s">
        <v>121</v>
      </c>
      <c r="M50" s="432"/>
      <c r="N50" s="433"/>
      <c r="O50" s="488"/>
      <c r="P50" s="466"/>
      <c r="Q50" s="467"/>
      <c r="R50" s="431" t="s">
        <v>135</v>
      </c>
      <c r="S50" s="432"/>
      <c r="T50" s="433"/>
      <c r="U50" s="471"/>
      <c r="V50" s="472"/>
      <c r="W50" s="472"/>
      <c r="X50" s="472"/>
      <c r="Y50" s="472"/>
      <c r="Z50" s="473"/>
      <c r="AA50" s="444"/>
      <c r="AB50" s="442"/>
      <c r="AC50" s="444"/>
      <c r="AD50" s="229"/>
      <c r="AI50" s="182" t="str">
        <f>IF(F55=0," ","3-6")</f>
        <v xml:space="preserve"> </v>
      </c>
      <c r="AJ50" s="183" t="str">
        <f>IF(F55=0," ",CONCATENATE(G49,"-",G55))</f>
        <v xml:space="preserve"> </v>
      </c>
      <c r="AK50" s="170"/>
      <c r="AL50" s="171"/>
      <c r="AM50" s="170"/>
      <c r="AN50" s="171"/>
      <c r="AO50" s="170"/>
      <c r="AP50" s="171"/>
      <c r="AQ50" s="170"/>
      <c r="AR50" s="171"/>
      <c r="AS50" s="170"/>
      <c r="AT50" s="184"/>
      <c r="AU50" s="175"/>
      <c r="AV50" s="176" t="str">
        <f t="shared" si="54"/>
        <v/>
      </c>
      <c r="AW50" s="176" t="str">
        <f t="shared" si="1"/>
        <v/>
      </c>
      <c r="AX50" s="177">
        <f t="shared" si="55"/>
        <v>0</v>
      </c>
      <c r="AY50" s="177">
        <f t="shared" si="56"/>
        <v>0</v>
      </c>
      <c r="AZ50" s="177">
        <f t="shared" si="57"/>
        <v>0</v>
      </c>
      <c r="BA50" s="177">
        <f t="shared" si="58"/>
        <v>0</v>
      </c>
      <c r="BB50" s="177">
        <f t="shared" si="59"/>
        <v>0</v>
      </c>
      <c r="BC50" s="178"/>
      <c r="BD50" s="177">
        <f t="shared" si="60"/>
        <v>0</v>
      </c>
      <c r="BE50" s="177">
        <f t="shared" si="61"/>
        <v>0</v>
      </c>
      <c r="BF50" s="177">
        <f t="shared" si="62"/>
        <v>0</v>
      </c>
      <c r="BG50" s="177">
        <f t="shared" si="63"/>
        <v>0</v>
      </c>
      <c r="BH50" s="177">
        <f t="shared" si="64"/>
        <v>0</v>
      </c>
      <c r="BI50" s="178"/>
      <c r="BJ50" s="177" t="str">
        <f t="shared" si="65"/>
        <v/>
      </c>
      <c r="BK50" s="177" t="str">
        <f t="shared" si="66"/>
        <v/>
      </c>
      <c r="BL50" s="177" t="str">
        <f t="shared" si="67"/>
        <v/>
      </c>
      <c r="BM50" s="177" t="str">
        <f t="shared" si="68"/>
        <v/>
      </c>
      <c r="BN50" s="177" t="str">
        <f t="shared" si="69"/>
        <v/>
      </c>
      <c r="BO50" s="178"/>
      <c r="BP50" s="177" t="str">
        <f t="shared" si="70"/>
        <v/>
      </c>
      <c r="BQ50" s="177" t="str">
        <f t="shared" si="71"/>
        <v/>
      </c>
      <c r="BR50" s="177" t="str">
        <f t="shared" si="72"/>
        <v/>
      </c>
      <c r="BS50" s="177" t="str">
        <f t="shared" si="73"/>
        <v/>
      </c>
      <c r="BT50" s="177" t="str">
        <f t="shared" si="74"/>
        <v/>
      </c>
      <c r="BU50" s="178"/>
      <c r="BV50" s="179" t="str">
        <f t="shared" si="75"/>
        <v/>
      </c>
      <c r="BW50" s="179" t="str">
        <f t="shared" si="76"/>
        <v/>
      </c>
      <c r="BX50" s="179" t="str">
        <f t="shared" si="77"/>
        <v/>
      </c>
      <c r="BY50" s="159" t="str">
        <f t="shared" si="78"/>
        <v/>
      </c>
      <c r="BZ50" s="425"/>
      <c r="CB50" s="185">
        <v>1</v>
      </c>
      <c r="CC50" s="198" t="e">
        <f>((AV60+AV54)/(AW60+AW54))/10</f>
        <v>#VALUE!</v>
      </c>
      <c r="CD50" s="198" t="e">
        <f>((AV60+AW51)/(AW60+AV51))/10</f>
        <v>#VALUE!</v>
      </c>
      <c r="CE50" s="198" t="e">
        <f>((AV60+AV49)/(AW60+AW49))/10</f>
        <v>#VALUE!</v>
      </c>
      <c r="CF50" s="198" t="e">
        <f>((AV60+AW58)/(AW60+AV58))/10</f>
        <v>#VALUE!</v>
      </c>
      <c r="CG50" s="198" t="e">
        <f>((AV54+AW51)/(AW54+AV51))/10</f>
        <v>#VALUE!</v>
      </c>
      <c r="CH50" s="198" t="e">
        <f>((AV54+AV49)/(AW54+AW49))/10</f>
        <v>#VALUE!</v>
      </c>
      <c r="CI50" s="198" t="e">
        <f>((AV54+AW58)/(AV58+AW54))/10</f>
        <v>#VALUE!</v>
      </c>
      <c r="CJ50" s="198" t="e">
        <f>((AW51+AV49)/(AV51+AW49))/10</f>
        <v>#VALUE!</v>
      </c>
      <c r="CK50" s="198" t="e">
        <f>((AW51+AW58)/(AV51+AV58))/10</f>
        <v>#VALUE!</v>
      </c>
      <c r="CL50" s="198" t="e">
        <f>((AV49+AW58)/(AW49+AV58))/10</f>
        <v>#VALUE!</v>
      </c>
      <c r="CN50" s="185">
        <v>1</v>
      </c>
      <c r="CO50" s="199"/>
      <c r="CP50" s="200">
        <f>IF(AV60&gt;AW60,CV50+0.1,CV50-0.1)</f>
        <v>5.9</v>
      </c>
      <c r="CQ50" s="200">
        <f>IF(AV54&gt;AW54,CV50+0.1,CV50-0.1)</f>
        <v>5.9</v>
      </c>
      <c r="CR50" s="200">
        <f>IF(AW51&gt;AV51,CV50+0.1,CV50-0.1)</f>
        <v>5.9</v>
      </c>
      <c r="CS50" s="200">
        <f>IF(AV49&gt;AW49,CV50+0.1,CV50-0.1)</f>
        <v>5.9</v>
      </c>
      <c r="CT50" s="200">
        <f>IF(AW58&gt;AV58,CV50+0.1,CV50-0.1)</f>
        <v>5.9</v>
      </c>
      <c r="CU50" s="201"/>
      <c r="CV50" s="446">
        <f>AA45</f>
        <v>6</v>
      </c>
      <c r="CW50" s="446">
        <f>IF(AND(CV50=CV52,CV50=CV54),CC50,(IF(AND(CV50=CV52,CV50=CV56),CD50,(IF(AND(CV50=CV52,CV50=CV58),CE50,(IF(AND(CV50=CV52,CV50=CV60),CF50,(IF(AND(CV50=CV54,CV50=CV56),CG50,(IF(AND(CV50=CV54,CV50=CV58),CH50,(IF(AND(CV50=CV54,CV50=CV60),CI50,(IF(AND(CV50=CV56,CV50=CV58),CJ50,(IF(AND(CV50=CV56,CV50=CV60),CK50,(IF(AND(CV50=CV58,CV50=CV60),CL50,999)))))))))))))))))))</f>
        <v>999</v>
      </c>
      <c r="CX50" s="446">
        <f>IF(DC50=1,CV50+CW50,CW50)</f>
        <v>999</v>
      </c>
      <c r="CZ50" s="446">
        <f>CV50</f>
        <v>6</v>
      </c>
      <c r="DA50" s="448">
        <f>IF(CZ50=CZ52,CP50,(IF(CZ50=CZ54,CQ50,(IF(CZ50=CZ56,CR50,(IF(CZ50=CZ58,CS50,(IF(CZ50=CZ60,CT50,999)))))))))</f>
        <v>999</v>
      </c>
      <c r="DC50" s="446">
        <f>IF(CW50&lt;&gt;999,1,0)</f>
        <v>0</v>
      </c>
      <c r="DE50" s="448">
        <f>IF(DC50=1,CX50,DA50)</f>
        <v>999</v>
      </c>
      <c r="DF50" s="446">
        <f>IF(DE50&lt;&gt;999,DE50,CZ50)</f>
        <v>6</v>
      </c>
    </row>
    <row r="51" spans="1:110" ht="12" customHeight="1" x14ac:dyDescent="0.25">
      <c r="A51" s="479" t="str">
        <f>AI54</f>
        <v>1-3</v>
      </c>
      <c r="B51" s="480">
        <v>43550</v>
      </c>
      <c r="C51" s="489">
        <v>0.68055555555555547</v>
      </c>
      <c r="D51" s="482">
        <v>2</v>
      </c>
      <c r="E51" s="483">
        <v>4</v>
      </c>
      <c r="F51" s="484">
        <v>85</v>
      </c>
      <c r="G51" s="202" t="s">
        <v>45</v>
      </c>
      <c r="H51" s="463"/>
      <c r="I51" s="209"/>
      <c r="J51" s="210">
        <v>1</v>
      </c>
      <c r="K51" s="211"/>
      <c r="L51" s="212"/>
      <c r="M51" s="210">
        <v>1</v>
      </c>
      <c r="N51" s="211"/>
      <c r="O51" s="212"/>
      <c r="P51" s="210">
        <v>1</v>
      </c>
      <c r="Q51" s="211"/>
      <c r="R51" s="485"/>
      <c r="S51" s="486"/>
      <c r="T51" s="487"/>
      <c r="U51" s="471"/>
      <c r="V51" s="472"/>
      <c r="W51" s="472"/>
      <c r="X51" s="472"/>
      <c r="Y51" s="472"/>
      <c r="Z51" s="473"/>
      <c r="AA51" s="443">
        <v>3</v>
      </c>
      <c r="AB51" s="441"/>
      <c r="AC51" s="477">
        <v>4</v>
      </c>
      <c r="AD51" s="234"/>
      <c r="AE51" s="445">
        <f>IF(F45="","",VLOOKUP(F45,'[1]Список участников'!A:L,8,FALSE))</f>
        <v>18</v>
      </c>
      <c r="AG51" s="430">
        <f>IF(F45&gt;0,1,0)</f>
        <v>1</v>
      </c>
      <c r="AH51" s="430">
        <f>SUM(AG51:AG62)</f>
        <v>4</v>
      </c>
      <c r="AI51" s="182" t="str">
        <f>IF(F51=0," ","4-1")</f>
        <v>4-1</v>
      </c>
      <c r="AJ51" s="183" t="str">
        <f>IF(F51=0," ",CONCATENATE(G51,"-",G45))</f>
        <v>АЛМАТИНСКАЯ обл.-г.НУРСУЛТАН</v>
      </c>
      <c r="AK51" s="170"/>
      <c r="AL51" s="171"/>
      <c r="AM51" s="170"/>
      <c r="AN51" s="171"/>
      <c r="AO51" s="170"/>
      <c r="AP51" s="171"/>
      <c r="AQ51" s="170"/>
      <c r="AR51" s="171"/>
      <c r="AS51" s="170"/>
      <c r="AT51" s="184"/>
      <c r="AU51" s="175"/>
      <c r="AV51" s="176" t="str">
        <f t="shared" si="54"/>
        <v/>
      </c>
      <c r="AW51" s="176" t="str">
        <f t="shared" si="1"/>
        <v/>
      </c>
      <c r="AX51" s="177">
        <f t="shared" si="55"/>
        <v>0</v>
      </c>
      <c r="AY51" s="177">
        <f t="shared" si="56"/>
        <v>0</v>
      </c>
      <c r="AZ51" s="177">
        <f t="shared" si="57"/>
        <v>0</v>
      </c>
      <c r="BA51" s="177">
        <f t="shared" si="58"/>
        <v>0</v>
      </c>
      <c r="BB51" s="177">
        <f t="shared" si="59"/>
        <v>0</v>
      </c>
      <c r="BC51" s="178"/>
      <c r="BD51" s="177">
        <f t="shared" si="60"/>
        <v>0</v>
      </c>
      <c r="BE51" s="177">
        <f t="shared" si="61"/>
        <v>0</v>
      </c>
      <c r="BF51" s="177">
        <f t="shared" si="62"/>
        <v>0</v>
      </c>
      <c r="BG51" s="177">
        <f t="shared" si="63"/>
        <v>0</v>
      </c>
      <c r="BH51" s="177">
        <f t="shared" si="64"/>
        <v>0</v>
      </c>
      <c r="BI51" s="178"/>
      <c r="BJ51" s="177" t="str">
        <f t="shared" si="65"/>
        <v/>
      </c>
      <c r="BK51" s="177" t="str">
        <f t="shared" si="66"/>
        <v/>
      </c>
      <c r="BL51" s="177" t="str">
        <f t="shared" si="67"/>
        <v/>
      </c>
      <c r="BM51" s="177" t="str">
        <f t="shared" si="68"/>
        <v/>
      </c>
      <c r="BN51" s="177" t="str">
        <f t="shared" si="69"/>
        <v/>
      </c>
      <c r="BO51" s="178"/>
      <c r="BP51" s="177" t="str">
        <f t="shared" si="70"/>
        <v/>
      </c>
      <c r="BQ51" s="177" t="str">
        <f t="shared" si="71"/>
        <v/>
      </c>
      <c r="BR51" s="177" t="str">
        <f t="shared" si="72"/>
        <v/>
      </c>
      <c r="BS51" s="177" t="str">
        <f t="shared" si="73"/>
        <v/>
      </c>
      <c r="BT51" s="177" t="str">
        <f t="shared" si="74"/>
        <v/>
      </c>
      <c r="BU51" s="178"/>
      <c r="BV51" s="179" t="str">
        <f t="shared" si="75"/>
        <v/>
      </c>
      <c r="BW51" s="179" t="str">
        <f t="shared" si="76"/>
        <v/>
      </c>
      <c r="BX51" s="179" t="str">
        <f t="shared" si="77"/>
        <v/>
      </c>
      <c r="BY51" s="159" t="str">
        <f t="shared" si="78"/>
        <v/>
      </c>
      <c r="BZ51" s="425"/>
      <c r="CB51" s="185"/>
      <c r="CC51" s="199"/>
      <c r="CD51" s="199"/>
      <c r="CE51" s="199"/>
      <c r="CF51" s="199"/>
      <c r="CG51" s="199"/>
      <c r="CH51" s="199"/>
      <c r="CI51" s="199"/>
      <c r="CJ51" s="199"/>
      <c r="CK51" s="199"/>
      <c r="CL51" s="199"/>
      <c r="CN51" s="185">
        <v>2</v>
      </c>
      <c r="CO51" s="200">
        <f>IF(AW60&gt;AV60,CV52+0.1,CV52-0.1)</f>
        <v>4.9000000000000004</v>
      </c>
      <c r="CP51" s="199"/>
      <c r="CQ51" s="200">
        <f>IF(AW57&gt;AV57,CV52+0.1,CV52-0.1)</f>
        <v>4.9000000000000004</v>
      </c>
      <c r="CR51" s="200">
        <f>IF(AV48&gt;AW48,CV52+0.1,CV52-0.1)</f>
        <v>4.9000000000000004</v>
      </c>
      <c r="CS51" s="200">
        <f>IF(AV55&gt;AW55,CV52+0.1,CV52-0.1)</f>
        <v>4.9000000000000004</v>
      </c>
      <c r="CT51" s="200">
        <f>IF(AW52&gt;AV52,CV52,CV52-0.1)</f>
        <v>4.9000000000000004</v>
      </c>
      <c r="CU51" s="201"/>
      <c r="CV51" s="447"/>
      <c r="CW51" s="447"/>
      <c r="CX51" s="447"/>
      <c r="CZ51" s="447"/>
      <c r="DA51" s="449"/>
      <c r="DC51" s="447"/>
      <c r="DE51" s="449"/>
      <c r="DF51" s="447"/>
    </row>
    <row r="52" spans="1:110" ht="12" customHeight="1" thickBot="1" x14ac:dyDescent="0.3">
      <c r="A52" s="451"/>
      <c r="B52" s="481"/>
      <c r="C52" s="455"/>
      <c r="D52" s="457"/>
      <c r="E52" s="458"/>
      <c r="F52" s="505"/>
      <c r="G52" s="213"/>
      <c r="H52" s="506"/>
      <c r="I52" s="490" t="s">
        <v>121</v>
      </c>
      <c r="J52" s="439"/>
      <c r="K52" s="440"/>
      <c r="L52" s="438" t="s">
        <v>137</v>
      </c>
      <c r="M52" s="439"/>
      <c r="N52" s="440"/>
      <c r="O52" s="523">
        <v>44621</v>
      </c>
      <c r="P52" s="439"/>
      <c r="Q52" s="440"/>
      <c r="R52" s="507"/>
      <c r="S52" s="464"/>
      <c r="T52" s="465"/>
      <c r="U52" s="474"/>
      <c r="V52" s="475"/>
      <c r="W52" s="475"/>
      <c r="X52" s="475"/>
      <c r="Y52" s="475"/>
      <c r="Z52" s="476"/>
      <c r="AA52" s="477"/>
      <c r="AB52" s="478"/>
      <c r="AC52" s="477"/>
      <c r="AD52" s="234"/>
      <c r="AE52" s="445"/>
      <c r="AG52" s="430"/>
      <c r="AH52" s="430"/>
      <c r="AI52" s="182" t="str">
        <f>IF(F55=0," ","6-2")</f>
        <v xml:space="preserve"> </v>
      </c>
      <c r="AJ52" s="183" t="str">
        <f>IF(F55=0," ",CONCATENATE(G55,"-",G47))</f>
        <v xml:space="preserve"> </v>
      </c>
      <c r="AK52" s="170"/>
      <c r="AL52" s="171"/>
      <c r="AM52" s="170"/>
      <c r="AN52" s="171"/>
      <c r="AO52" s="170"/>
      <c r="AP52" s="171"/>
      <c r="AQ52" s="170"/>
      <c r="AR52" s="171"/>
      <c r="AS52" s="170"/>
      <c r="AT52" s="184"/>
      <c r="AU52" s="175"/>
      <c r="AV52" s="176" t="str">
        <f t="shared" si="54"/>
        <v/>
      </c>
      <c r="AW52" s="176" t="str">
        <f t="shared" si="1"/>
        <v/>
      </c>
      <c r="AX52" s="177">
        <f t="shared" si="55"/>
        <v>0</v>
      </c>
      <c r="AY52" s="177">
        <f t="shared" si="56"/>
        <v>0</v>
      </c>
      <c r="AZ52" s="177">
        <f t="shared" si="57"/>
        <v>0</v>
      </c>
      <c r="BA52" s="177">
        <f t="shared" si="58"/>
        <v>0</v>
      </c>
      <c r="BB52" s="177">
        <f t="shared" si="59"/>
        <v>0</v>
      </c>
      <c r="BC52" s="178"/>
      <c r="BD52" s="177">
        <f t="shared" si="60"/>
        <v>0</v>
      </c>
      <c r="BE52" s="177">
        <f t="shared" si="61"/>
        <v>0</v>
      </c>
      <c r="BF52" s="177">
        <f t="shared" si="62"/>
        <v>0</v>
      </c>
      <c r="BG52" s="177">
        <f t="shared" si="63"/>
        <v>0</v>
      </c>
      <c r="BH52" s="177">
        <f t="shared" si="64"/>
        <v>0</v>
      </c>
      <c r="BI52" s="178"/>
      <c r="BJ52" s="177" t="str">
        <f t="shared" si="65"/>
        <v/>
      </c>
      <c r="BK52" s="177" t="str">
        <f t="shared" si="66"/>
        <v/>
      </c>
      <c r="BL52" s="177" t="str">
        <f t="shared" si="67"/>
        <v/>
      </c>
      <c r="BM52" s="177" t="str">
        <f t="shared" si="68"/>
        <v/>
      </c>
      <c r="BN52" s="177" t="str">
        <f t="shared" si="69"/>
        <v/>
      </c>
      <c r="BO52" s="178"/>
      <c r="BP52" s="177" t="str">
        <f t="shared" si="70"/>
        <v/>
      </c>
      <c r="BQ52" s="177" t="str">
        <f t="shared" si="71"/>
        <v/>
      </c>
      <c r="BR52" s="177" t="str">
        <f t="shared" si="72"/>
        <v/>
      </c>
      <c r="BS52" s="177" t="str">
        <f t="shared" si="73"/>
        <v/>
      </c>
      <c r="BT52" s="177" t="str">
        <f t="shared" si="74"/>
        <v/>
      </c>
      <c r="BU52" s="178"/>
      <c r="BV52" s="179" t="str">
        <f t="shared" si="75"/>
        <v/>
      </c>
      <c r="BW52" s="179" t="str">
        <f t="shared" si="76"/>
        <v/>
      </c>
      <c r="BX52" s="179" t="str">
        <f t="shared" si="77"/>
        <v/>
      </c>
      <c r="BY52" s="159" t="str">
        <f t="shared" si="78"/>
        <v/>
      </c>
      <c r="BZ52" s="425"/>
      <c r="CB52" s="185">
        <v>2</v>
      </c>
      <c r="CC52" s="186" t="s">
        <v>116</v>
      </c>
      <c r="CD52" s="186" t="s">
        <v>117</v>
      </c>
      <c r="CE52" s="186" t="s">
        <v>118</v>
      </c>
      <c r="CF52" s="186" t="s">
        <v>119</v>
      </c>
      <c r="CG52" s="186" t="s">
        <v>102</v>
      </c>
      <c r="CH52" s="186" t="s">
        <v>103</v>
      </c>
      <c r="CI52" s="186" t="s">
        <v>104</v>
      </c>
      <c r="CJ52" s="186" t="s">
        <v>105</v>
      </c>
      <c r="CK52" s="186" t="s">
        <v>106</v>
      </c>
      <c r="CL52" s="186" t="s">
        <v>107</v>
      </c>
      <c r="CN52" s="185">
        <v>3</v>
      </c>
      <c r="CO52" s="200">
        <f>IF(AW54&gt;AV54,CV54+0.1,CV54-0.1)</f>
        <v>3.9</v>
      </c>
      <c r="CP52" s="200">
        <f>IF(AV57&gt;AW57,CV54+0.1,CV54-0.1)</f>
        <v>3.9</v>
      </c>
      <c r="CQ52" s="208"/>
      <c r="CR52" s="200">
        <f>IF(AV61&gt;AW61,CV54+0.1,CV54-0.1)</f>
        <v>3.9</v>
      </c>
      <c r="CS52" s="200">
        <f>IF(AW53&gt;AV53,CV54+0.1,CV54-0.1)</f>
        <v>3.9</v>
      </c>
      <c r="CT52" s="200">
        <f>IF(AV50&gt;AW50,CV54+0.1,CV54-0.1)</f>
        <v>3.9</v>
      </c>
      <c r="CU52" s="187"/>
      <c r="CV52" s="446">
        <f>AA47</f>
        <v>5</v>
      </c>
      <c r="CW52" s="446">
        <f>IF(AND(CV52=CV50,CV52=CV54),CC53,(IF(AND(CV52=CV50,CV52=CV56),CD53,(IF(AND(CV52=CV50,CV52=CV58),CE53,(IF(AND(CV52=CV50,CV52=CV60),CF53,(IF(AND(CV52=CV54,CV52=CV56),CG53,(IF(AND(CV52=CV54,CV52=CV58),CH53,(IF(AND(CV52=CV54,CV52=CV60),CI53,(IF(AND(CV52=CV56,CV52=CV58),CJ53,(IF(AND(CV52=CV56,CV52=CV60),CK53,(IF(AND(CV52=CV58,CV52=CV60),CL53,999)))))))))))))))))))</f>
        <v>999</v>
      </c>
      <c r="CX52" s="446">
        <f>IF(DC52=1,CV52+CW52,CW52)</f>
        <v>999</v>
      </c>
      <c r="CZ52" s="446">
        <f>CV52</f>
        <v>5</v>
      </c>
      <c r="DA52" s="448">
        <f>IF(CZ52=CZ50,CO51,(IF(CZ52=CZ54,CQ51,(IF(CZ52=CZ56,CR51,(IF(CZ52=CZ58,CS51,(IF(CZ52=CZ60,CT51,999)))))))))</f>
        <v>999</v>
      </c>
      <c r="DC52" s="446">
        <f>IF(CW52&lt;&gt;999,1,0)</f>
        <v>0</v>
      </c>
      <c r="DE52" s="448">
        <f>IF(DC52=1,CX52,DA52)</f>
        <v>999</v>
      </c>
      <c r="DF52" s="446">
        <f>IF(DE52&lt;&gt;999,DE52,CZ52)</f>
        <v>5</v>
      </c>
    </row>
    <row r="53" spans="1:110" ht="12" customHeight="1" thickTop="1" x14ac:dyDescent="0.25">
      <c r="A53" s="479" t="str">
        <f>AI51</f>
        <v>4-1</v>
      </c>
      <c r="B53" s="480">
        <v>43550</v>
      </c>
      <c r="C53" s="489">
        <v>0.73611111111111116</v>
      </c>
      <c r="D53" s="482">
        <v>3</v>
      </c>
      <c r="E53" s="236"/>
      <c r="F53" s="237"/>
      <c r="G53" s="214" t="str">
        <f>IF(F53=0,"",VLOOKUP(F53,'[1]Список участников'!A:H,3,FALSE))</f>
        <v/>
      </c>
      <c r="H53" s="238" t="str">
        <f>IF(F53=0,"",VLOOKUP(F53,'[1]Список участников'!A:H,5,FALSE))</f>
        <v/>
      </c>
      <c r="I53" s="215"/>
      <c r="J53" s="216" t="str">
        <f>IF(AK49=0," ",IF(AW49&gt;AV49,2,$AK$1))</f>
        <v xml:space="preserve"> </v>
      </c>
      <c r="K53" s="215"/>
      <c r="L53" s="215"/>
      <c r="M53" s="216" t="str">
        <f>IF(AK55=0," ",IF(AW55&gt;AV55,2,$AK$1))</f>
        <v xml:space="preserve"> </v>
      </c>
      <c r="N53" s="215"/>
      <c r="O53" s="215"/>
      <c r="P53" s="216" t="str">
        <f>IF(AK53=0," ",IF(AV53&gt;AW53,2,$AK$1))</f>
        <v xml:space="preserve"> </v>
      </c>
      <c r="Q53" s="215"/>
      <c r="R53" s="215"/>
      <c r="S53" s="216" t="str">
        <f>IF(AK59=0," ",IF(AV59&gt;AW59,2,$AK$1))</f>
        <v xml:space="preserve"> </v>
      </c>
      <c r="T53" s="215"/>
      <c r="U53" s="239"/>
      <c r="V53" s="239"/>
      <c r="W53" s="239"/>
      <c r="X53" s="240"/>
      <c r="Y53" s="241" t="str">
        <f>IF(AK62=0," ",IF(AV62&gt;AW62,2,$AK$1))</f>
        <v xml:space="preserve"> </v>
      </c>
      <c r="Z53" s="240"/>
      <c r="AA53" s="242"/>
      <c r="AB53" s="243"/>
      <c r="AC53" s="242"/>
      <c r="AD53" s="234"/>
      <c r="AE53" s="445">
        <f>IF(F47="","",VLOOKUP(F47,'[1]Список участников'!A:L,8,FALSE))</f>
        <v>0</v>
      </c>
      <c r="AG53" s="430">
        <f>IF(F47&gt;0,1,0)</f>
        <v>1</v>
      </c>
      <c r="AH53" s="430"/>
      <c r="AI53" s="182" t="str">
        <f>IF(F53=0," ","5-3")</f>
        <v xml:space="preserve"> </v>
      </c>
      <c r="AJ53" s="183" t="str">
        <f>IF(F53=0," ",CONCATENATE(G53,"-",G49))</f>
        <v xml:space="preserve"> </v>
      </c>
      <c r="AK53" s="170"/>
      <c r="AL53" s="171"/>
      <c r="AM53" s="170"/>
      <c r="AN53" s="171"/>
      <c r="AO53" s="170"/>
      <c r="AP53" s="171"/>
      <c r="AQ53" s="170"/>
      <c r="AR53" s="171"/>
      <c r="AS53" s="170"/>
      <c r="AT53" s="184"/>
      <c r="AU53" s="175"/>
      <c r="AV53" s="176" t="str">
        <f t="shared" si="54"/>
        <v/>
      </c>
      <c r="AW53" s="176" t="str">
        <f t="shared" si="1"/>
        <v/>
      </c>
      <c r="AX53" s="177">
        <f t="shared" si="55"/>
        <v>0</v>
      </c>
      <c r="AY53" s="177">
        <f t="shared" si="56"/>
        <v>0</v>
      </c>
      <c r="AZ53" s="177">
        <f t="shared" si="57"/>
        <v>0</v>
      </c>
      <c r="BA53" s="177">
        <f t="shared" si="58"/>
        <v>0</v>
      </c>
      <c r="BB53" s="177">
        <f t="shared" si="59"/>
        <v>0</v>
      </c>
      <c r="BC53" s="178"/>
      <c r="BD53" s="177">
        <f t="shared" si="60"/>
        <v>0</v>
      </c>
      <c r="BE53" s="177">
        <f t="shared" si="61"/>
        <v>0</v>
      </c>
      <c r="BF53" s="177">
        <f t="shared" si="62"/>
        <v>0</v>
      </c>
      <c r="BG53" s="177">
        <f t="shared" si="63"/>
        <v>0</v>
      </c>
      <c r="BH53" s="177">
        <f t="shared" si="64"/>
        <v>0</v>
      </c>
      <c r="BI53" s="178"/>
      <c r="BJ53" s="177" t="str">
        <f t="shared" si="65"/>
        <v/>
      </c>
      <c r="BK53" s="177" t="str">
        <f t="shared" si="66"/>
        <v/>
      </c>
      <c r="BL53" s="177" t="str">
        <f t="shared" si="67"/>
        <v/>
      </c>
      <c r="BM53" s="177" t="str">
        <f t="shared" si="68"/>
        <v/>
      </c>
      <c r="BN53" s="177" t="str">
        <f t="shared" si="69"/>
        <v/>
      </c>
      <c r="BO53" s="178"/>
      <c r="BP53" s="177" t="str">
        <f t="shared" si="70"/>
        <v/>
      </c>
      <c r="BQ53" s="177" t="str">
        <f t="shared" si="71"/>
        <v/>
      </c>
      <c r="BR53" s="177" t="str">
        <f t="shared" si="72"/>
        <v/>
      </c>
      <c r="BS53" s="177" t="str">
        <f t="shared" si="73"/>
        <v/>
      </c>
      <c r="BT53" s="177" t="str">
        <f t="shared" si="74"/>
        <v/>
      </c>
      <c r="BU53" s="178"/>
      <c r="BV53" s="179" t="str">
        <f t="shared" si="75"/>
        <v/>
      </c>
      <c r="BW53" s="179" t="str">
        <f t="shared" si="76"/>
        <v/>
      </c>
      <c r="BX53" s="179" t="str">
        <f t="shared" si="77"/>
        <v/>
      </c>
      <c r="BY53" s="159" t="str">
        <f t="shared" si="78"/>
        <v/>
      </c>
      <c r="BZ53" s="425"/>
      <c r="CB53" s="185"/>
      <c r="CC53" s="198" t="e">
        <f>((AW60+AW57)/(AV60+AV57))/10</f>
        <v>#VALUE!</v>
      </c>
      <c r="CD53" s="198" t="e">
        <f>((AW60+AV48)/(AV60+AW48))/10</f>
        <v>#VALUE!</v>
      </c>
      <c r="CE53" s="198" t="e">
        <f>((AW60+AV55)/(AV60+AW55))/10</f>
        <v>#VALUE!</v>
      </c>
      <c r="CF53" s="198" t="e">
        <f>((AW60+AW52)/(AV60+AV52))/10</f>
        <v>#VALUE!</v>
      </c>
      <c r="CG53" s="198" t="e">
        <f>((AW57+AV48)/(AV57+AW48))/10</f>
        <v>#VALUE!</v>
      </c>
      <c r="CH53" s="198" t="e">
        <f>((AW57+AV55)/(AV57+AW55))/10</f>
        <v>#VALUE!</v>
      </c>
      <c r="CI53" s="198" t="e">
        <f>((AW57+AW52)/(AV57+AV52))/10</f>
        <v>#VALUE!</v>
      </c>
      <c r="CJ53" s="198" t="e">
        <f>((AV48+AV55)/(AW48+AW55))/10</f>
        <v>#VALUE!</v>
      </c>
      <c r="CK53" s="198" t="e">
        <f>((AV48+AW52)/(AW48+AV52))/10</f>
        <v>#VALUE!</v>
      </c>
      <c r="CL53" s="198" t="e">
        <f>((AV55+AW55)/(AW52+AV52))/10</f>
        <v>#VALUE!</v>
      </c>
      <c r="CN53" s="185">
        <v>4</v>
      </c>
      <c r="CO53" s="200">
        <f>IF(AV51&gt;AW51,CV56+0.1,CV56-0.1)</f>
        <v>2.9</v>
      </c>
      <c r="CP53" s="200">
        <f>IF(AW48&gt;AV48,CV56+0.1,CV56-0.1)</f>
        <v>2.9</v>
      </c>
      <c r="CQ53" s="200">
        <f>IF(AW61&gt;AV61,CV56+0.1,CV56-0.1)</f>
        <v>2.9</v>
      </c>
      <c r="CR53" s="199"/>
      <c r="CS53" s="200">
        <f>IF(AW59&gt;AV59,CV56+0.1,CV56-0.1)</f>
        <v>2.9</v>
      </c>
      <c r="CT53" s="200">
        <f>IF(AV56&gt;AW56,CV56+0.1,CV56-0.1)</f>
        <v>2.9</v>
      </c>
      <c r="CU53" s="201"/>
      <c r="CV53" s="447"/>
      <c r="CW53" s="447"/>
      <c r="CX53" s="447"/>
      <c r="CZ53" s="447"/>
      <c r="DA53" s="449"/>
      <c r="DC53" s="447"/>
      <c r="DE53" s="449"/>
      <c r="DF53" s="447"/>
    </row>
    <row r="54" spans="1:110" ht="12" customHeight="1" x14ac:dyDescent="0.25">
      <c r="A54" s="451"/>
      <c r="B54" s="481"/>
      <c r="C54" s="455"/>
      <c r="D54" s="492"/>
      <c r="E54" s="524" t="s">
        <v>138</v>
      </c>
      <c r="F54" s="524"/>
      <c r="G54" s="524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4"/>
      <c r="X54" s="524"/>
      <c r="Y54" s="524"/>
      <c r="Z54" s="524"/>
      <c r="AA54" s="524"/>
      <c r="AB54" s="524"/>
      <c r="AC54" s="524"/>
      <c r="AD54" s="234"/>
      <c r="AE54" s="445"/>
      <c r="AG54" s="430"/>
      <c r="AH54" s="430"/>
      <c r="AI54" s="182" t="s">
        <v>116</v>
      </c>
      <c r="AJ54" s="183" t="str">
        <f>IF(F49=0," ",CONCATENATE(G45,"-",G49))</f>
        <v>г.НУРСУЛТАН-СКО</v>
      </c>
      <c r="AK54" s="170"/>
      <c r="AL54" s="171"/>
      <c r="AM54" s="170"/>
      <c r="AN54" s="171"/>
      <c r="AO54" s="170"/>
      <c r="AP54" s="171"/>
      <c r="AQ54" s="170"/>
      <c r="AR54" s="171"/>
      <c r="AS54" s="170"/>
      <c r="AT54" s="184"/>
      <c r="AU54" s="175"/>
      <c r="AV54" s="176" t="str">
        <f t="shared" si="54"/>
        <v/>
      </c>
      <c r="AW54" s="176" t="str">
        <f t="shared" si="1"/>
        <v/>
      </c>
      <c r="AX54" s="177">
        <f t="shared" si="55"/>
        <v>0</v>
      </c>
      <c r="AY54" s="177">
        <f t="shared" si="56"/>
        <v>0</v>
      </c>
      <c r="AZ54" s="177">
        <f t="shared" si="57"/>
        <v>0</v>
      </c>
      <c r="BA54" s="177">
        <f t="shared" si="58"/>
        <v>0</v>
      </c>
      <c r="BB54" s="177">
        <f t="shared" si="59"/>
        <v>0</v>
      </c>
      <c r="BC54" s="178"/>
      <c r="BD54" s="177">
        <f t="shared" si="60"/>
        <v>0</v>
      </c>
      <c r="BE54" s="177">
        <f t="shared" si="61"/>
        <v>0</v>
      </c>
      <c r="BF54" s="177">
        <f t="shared" si="62"/>
        <v>0</v>
      </c>
      <c r="BG54" s="177">
        <f t="shared" si="63"/>
        <v>0</v>
      </c>
      <c r="BH54" s="177">
        <f t="shared" si="64"/>
        <v>0</v>
      </c>
      <c r="BI54" s="178"/>
      <c r="BJ54" s="177" t="str">
        <f t="shared" si="65"/>
        <v/>
      </c>
      <c r="BK54" s="177" t="str">
        <f t="shared" si="66"/>
        <v/>
      </c>
      <c r="BL54" s="177" t="str">
        <f t="shared" si="67"/>
        <v/>
      </c>
      <c r="BM54" s="177" t="str">
        <f t="shared" si="68"/>
        <v/>
      </c>
      <c r="BN54" s="177" t="str">
        <f t="shared" si="69"/>
        <v/>
      </c>
      <c r="BO54" s="178"/>
      <c r="BP54" s="177" t="str">
        <f t="shared" si="70"/>
        <v/>
      </c>
      <c r="BQ54" s="177" t="str">
        <f t="shared" si="71"/>
        <v/>
      </c>
      <c r="BR54" s="177" t="str">
        <f t="shared" si="72"/>
        <v/>
      </c>
      <c r="BS54" s="177" t="str">
        <f t="shared" si="73"/>
        <v/>
      </c>
      <c r="BT54" s="177" t="str">
        <f t="shared" si="74"/>
        <v/>
      </c>
      <c r="BU54" s="178"/>
      <c r="BV54" s="179" t="str">
        <f t="shared" si="75"/>
        <v/>
      </c>
      <c r="BW54" s="179" t="str">
        <f t="shared" si="76"/>
        <v/>
      </c>
      <c r="BX54" s="179" t="str">
        <f t="shared" si="77"/>
        <v/>
      </c>
      <c r="BY54" s="159" t="str">
        <f t="shared" si="78"/>
        <v/>
      </c>
      <c r="BZ54" s="425"/>
      <c r="CB54" s="185">
        <v>3</v>
      </c>
      <c r="CC54" s="186" t="s">
        <v>123</v>
      </c>
      <c r="CD54" s="186" t="s">
        <v>117</v>
      </c>
      <c r="CE54" s="186" t="s">
        <v>118</v>
      </c>
      <c r="CF54" s="186" t="s">
        <v>119</v>
      </c>
      <c r="CG54" s="186" t="s">
        <v>99</v>
      </c>
      <c r="CH54" s="186" t="s">
        <v>100</v>
      </c>
      <c r="CI54" s="186" t="s">
        <v>101</v>
      </c>
      <c r="CJ54" s="186" t="s">
        <v>105</v>
      </c>
      <c r="CK54" s="186" t="s">
        <v>106</v>
      </c>
      <c r="CL54" s="186" t="s">
        <v>107</v>
      </c>
      <c r="CN54" s="185">
        <v>5</v>
      </c>
      <c r="CO54" s="200">
        <f>IF(AW49&gt;AV49,CV58+0.1,CV58-0.1)</f>
        <v>-0.1</v>
      </c>
      <c r="CP54" s="200">
        <f>IF(AW55&gt;AV55,CV58+0.1,CV58-0.1)</f>
        <v>-0.1</v>
      </c>
      <c r="CQ54" s="200">
        <f>IF(AV53&gt;AW53,CV58+0.1,CV58-0.1)</f>
        <v>-0.1</v>
      </c>
      <c r="CR54" s="200">
        <f>IF(AV59&gt;AW59,CV58+0.1,CV58-0.1)</f>
        <v>-0.1</v>
      </c>
      <c r="CS54" s="208"/>
      <c r="CT54" s="200">
        <f>IF(AV62&gt;AW62,CV58+0.1,CV58-0.1)</f>
        <v>-0.1</v>
      </c>
      <c r="CU54" s="187"/>
      <c r="CV54" s="446">
        <f>AA49</f>
        <v>4</v>
      </c>
      <c r="CW54" s="446">
        <f>IF(AND(CV54=CV50,CV54=CV52),CC55,(IF(AND(CV54=CV50,CV54=CV56),CD55,(IF(AND(CV54=CV50,CV54=CV58),CE55,(IF(AND(CV54=CV50,CV54=CV60),CF55,(IF(AND(CV54=CV52,CV54=CV56),CG55,(IF(AND(CV54=CV52,CV54=CV58),CH55,(IF(AND(CV54=CV52,CV54=CV60),CI55,(IF(AND(CV54=CV56,CV54=CV58),CJ55,(IF(AND(CV54=CV56,CV54=CV60),CK55,(IF(AND(CV54=CV58,CV54=CV60),CL55,999)))))))))))))))))))</f>
        <v>999</v>
      </c>
      <c r="CX54" s="446">
        <f>IF(DC54=1,CV54+CW54,CW54)</f>
        <v>999</v>
      </c>
      <c r="CZ54" s="446">
        <f>CV54</f>
        <v>4</v>
      </c>
      <c r="DA54" s="448">
        <f>IF(CZ54=CZ50,CO52,(IF(CZ54=CZ52,CP52,(IF(CZ54=CZ56,CR52,(IF(CZ54=CZ58,CS52,(IF(CZ54=CZ60,CT52,999)))))))))</f>
        <v>999</v>
      </c>
      <c r="DC54" s="446">
        <f>IF(CW54&lt;&gt;999,1,0)</f>
        <v>0</v>
      </c>
      <c r="DE54" s="448">
        <f>IF(DC54=1,CX54,DA54)</f>
        <v>999</v>
      </c>
      <c r="DF54" s="446">
        <f>IF(DE54&lt;&gt;999,DE54,CZ54)</f>
        <v>4</v>
      </c>
    </row>
    <row r="55" spans="1:110" ht="12" customHeight="1" x14ac:dyDescent="0.3">
      <c r="A55" s="479" t="str">
        <f>AI57</f>
        <v>3-2</v>
      </c>
      <c r="B55" s="480">
        <v>43550</v>
      </c>
      <c r="C55" s="489">
        <v>0.73611111111111116</v>
      </c>
      <c r="D55" s="482">
        <v>4</v>
      </c>
      <c r="E55" s="244"/>
      <c r="F55" s="245"/>
      <c r="G55" s="246" t="str">
        <f>IF(F55=0,"",VLOOKUP(F55,'[1]Список участников'!A:H,3,FALSE))</f>
        <v/>
      </c>
      <c r="H55" s="247" t="str">
        <f>IF(F55=0,"",VLOOKUP(F55,'[1]Список участников'!A:H,5,FALSE))</f>
        <v/>
      </c>
      <c r="I55" s="248"/>
      <c r="J55" s="249" t="str">
        <f>IF(AK58=0," ",IF(AV58&gt;AW58,2,$AK$1))</f>
        <v xml:space="preserve"> </v>
      </c>
      <c r="K55" s="248"/>
      <c r="L55" s="248"/>
      <c r="M55" s="249" t="str">
        <f>IF(AK52=0," ",IF(AV52&gt;AW52,2,$AK$1))</f>
        <v xml:space="preserve"> </v>
      </c>
      <c r="N55" s="248"/>
      <c r="O55" s="248"/>
      <c r="P55" s="249" t="str">
        <f>IF(AK50=0," ",IF(AW50&gt;AV50,2,$AK$1))</f>
        <v xml:space="preserve"> </v>
      </c>
      <c r="Q55" s="248"/>
      <c r="R55" s="248"/>
      <c r="S55" s="249" t="str">
        <f>IF(AK56=0," ",IF(AW56&gt;AV56,2,$AK$1))</f>
        <v xml:space="preserve"> </v>
      </c>
      <c r="T55" s="248"/>
      <c r="U55" s="248"/>
      <c r="V55" s="249" t="str">
        <f>IF(AK62=0," ",IF(AW62&gt;AV62,2,$AK$1))</f>
        <v xml:space="preserve"> </v>
      </c>
      <c r="W55" s="248"/>
      <c r="X55" s="250"/>
      <c r="Y55" s="250"/>
      <c r="Z55" s="250"/>
      <c r="AA55" s="251"/>
      <c r="AB55" s="252"/>
      <c r="AC55" s="251"/>
      <c r="AD55" s="234"/>
      <c r="AE55" s="445">
        <f>IF(F49="","",VLOOKUP(F49,'[1]Список участников'!A:L,8,FALSE))</f>
        <v>0</v>
      </c>
      <c r="AG55" s="430">
        <f>IF(F49&gt;0,1,0)</f>
        <v>1</v>
      </c>
      <c r="AH55" s="430"/>
      <c r="AI55" s="182" t="str">
        <f>IF(F53=0," ","2-5")</f>
        <v xml:space="preserve"> </v>
      </c>
      <c r="AJ55" s="183" t="str">
        <f>IF(F53=0," ",CONCATENATE(G47,"-",G53))</f>
        <v xml:space="preserve"> </v>
      </c>
      <c r="AK55" s="170"/>
      <c r="AL55" s="171"/>
      <c r="AM55" s="170"/>
      <c r="AN55" s="171"/>
      <c r="AO55" s="170"/>
      <c r="AP55" s="171"/>
      <c r="AQ55" s="170"/>
      <c r="AR55" s="171"/>
      <c r="AS55" s="170"/>
      <c r="AT55" s="184"/>
      <c r="AU55" s="175"/>
      <c r="AV55" s="176" t="str">
        <f t="shared" si="54"/>
        <v/>
      </c>
      <c r="AW55" s="176" t="str">
        <f t="shared" si="1"/>
        <v/>
      </c>
      <c r="AX55" s="177">
        <f t="shared" si="55"/>
        <v>0</v>
      </c>
      <c r="AY55" s="177">
        <f t="shared" si="56"/>
        <v>0</v>
      </c>
      <c r="AZ55" s="177">
        <f t="shared" si="57"/>
        <v>0</v>
      </c>
      <c r="BA55" s="177">
        <f t="shared" si="58"/>
        <v>0</v>
      </c>
      <c r="BB55" s="177">
        <f t="shared" si="59"/>
        <v>0</v>
      </c>
      <c r="BC55" s="178"/>
      <c r="BD55" s="177">
        <f t="shared" si="60"/>
        <v>0</v>
      </c>
      <c r="BE55" s="177">
        <f t="shared" si="61"/>
        <v>0</v>
      </c>
      <c r="BF55" s="177">
        <f t="shared" si="62"/>
        <v>0</v>
      </c>
      <c r="BG55" s="177">
        <f t="shared" si="63"/>
        <v>0</v>
      </c>
      <c r="BH55" s="177">
        <f t="shared" si="64"/>
        <v>0</v>
      </c>
      <c r="BI55" s="178"/>
      <c r="BJ55" s="177" t="str">
        <f t="shared" si="65"/>
        <v/>
      </c>
      <c r="BK55" s="177" t="str">
        <f t="shared" si="66"/>
        <v/>
      </c>
      <c r="BL55" s="177" t="str">
        <f t="shared" si="67"/>
        <v/>
      </c>
      <c r="BM55" s="177" t="str">
        <f t="shared" si="68"/>
        <v/>
      </c>
      <c r="BN55" s="177" t="str">
        <f t="shared" si="69"/>
        <v/>
      </c>
      <c r="BO55" s="178"/>
      <c r="BP55" s="177" t="str">
        <f t="shared" si="70"/>
        <v/>
      </c>
      <c r="BQ55" s="177" t="str">
        <f t="shared" si="71"/>
        <v/>
      </c>
      <c r="BR55" s="177" t="str">
        <f t="shared" si="72"/>
        <v/>
      </c>
      <c r="BS55" s="177" t="str">
        <f t="shared" si="73"/>
        <v/>
      </c>
      <c r="BT55" s="177" t="str">
        <f t="shared" si="74"/>
        <v/>
      </c>
      <c r="BU55" s="178"/>
      <c r="BV55" s="179" t="str">
        <f t="shared" si="75"/>
        <v/>
      </c>
      <c r="BW55" s="179" t="str">
        <f t="shared" si="76"/>
        <v/>
      </c>
      <c r="BX55" s="179" t="str">
        <f t="shared" si="77"/>
        <v/>
      </c>
      <c r="BY55" s="159" t="str">
        <f t="shared" si="78"/>
        <v/>
      </c>
      <c r="BZ55" s="425"/>
      <c r="CB55" s="185"/>
      <c r="CC55" s="198" t="e">
        <f>((AW54+AV57)/(AV54+AW57))/10</f>
        <v>#VALUE!</v>
      </c>
      <c r="CD55" s="198" t="e">
        <f>((AW54+AV61)/(AV54+AW61))/10</f>
        <v>#VALUE!</v>
      </c>
      <c r="CE55" s="198" t="e">
        <f>((AW54+AW53)/(AV54+AV53))/10</f>
        <v>#VALUE!</v>
      </c>
      <c r="CF55" s="198" t="e">
        <f>((AW54+AV50)/(AV54+AW50))/10</f>
        <v>#VALUE!</v>
      </c>
      <c r="CG55" s="198" t="e">
        <f>((AV57+AV61)/(AW57+AW61))/10</f>
        <v>#VALUE!</v>
      </c>
      <c r="CH55" s="198" t="e">
        <f>((AV57+AW53)/(AW57+AV53))/10</f>
        <v>#VALUE!</v>
      </c>
      <c r="CI55" s="198" t="e">
        <f>((AV57+AV50)/(AW57+AW50))/10</f>
        <v>#VALUE!</v>
      </c>
      <c r="CJ55" s="198" t="e">
        <f>((AV61+AW53)/(AW61+AV53))/10</f>
        <v>#VALUE!</v>
      </c>
      <c r="CK55" s="198" t="e">
        <f>((AV61+AV50)/(AW61+AW50))/10</f>
        <v>#VALUE!</v>
      </c>
      <c r="CL55" s="198" t="e">
        <f>((AW53+AV50)/(AV53+AW50))/10</f>
        <v>#VALUE!</v>
      </c>
      <c r="CN55" s="185">
        <v>6</v>
      </c>
      <c r="CO55" s="200">
        <f>IF(AV58&gt;AW58,CV60+0.1,CV60-0.1)</f>
        <v>-0.1</v>
      </c>
      <c r="CP55" s="200">
        <f>IF(AV52&gt;AW52,CV60+0.1,CV60-0.1)</f>
        <v>-0.1</v>
      </c>
      <c r="CQ55" s="200">
        <f>IF(AW50&gt;AV50,CV60+0.1,CV60-0.1)</f>
        <v>-0.1</v>
      </c>
      <c r="CR55" s="200">
        <f>IF(AW56&gt;AV56,CV60+0.1,CV60-0.1)</f>
        <v>-0.1</v>
      </c>
      <c r="CS55" s="200">
        <f>IF(AW62&gt;AV62,CV60+0.1,CV60-0.1)</f>
        <v>-0.1</v>
      </c>
      <c r="CT55" s="199"/>
      <c r="CU55" s="201"/>
      <c r="CV55" s="447"/>
      <c r="CW55" s="447"/>
      <c r="CX55" s="447"/>
      <c r="CZ55" s="447"/>
      <c r="DA55" s="449"/>
      <c r="DC55" s="447"/>
      <c r="DE55" s="449"/>
      <c r="DF55" s="447"/>
    </row>
    <row r="56" spans="1:110" ht="12" customHeight="1" x14ac:dyDescent="0.25">
      <c r="A56" s="451"/>
      <c r="B56" s="481"/>
      <c r="C56" s="455"/>
      <c r="D56" s="492"/>
      <c r="E56" s="524" t="s">
        <v>139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234"/>
      <c r="AE56" s="445"/>
      <c r="AG56" s="430"/>
      <c r="AH56" s="430"/>
      <c r="AI56" s="182" t="str">
        <f>IF(F55=0," ","4-6")</f>
        <v xml:space="preserve"> </v>
      </c>
      <c r="AJ56" s="183" t="str">
        <f>IF(F55=0," ",CONCATENATE(G51,"-",G55))</f>
        <v xml:space="preserve"> </v>
      </c>
      <c r="AK56" s="170"/>
      <c r="AL56" s="171"/>
      <c r="AM56" s="170"/>
      <c r="AN56" s="171"/>
      <c r="AO56" s="170"/>
      <c r="AP56" s="171"/>
      <c r="AQ56" s="170"/>
      <c r="AR56" s="171"/>
      <c r="AS56" s="170"/>
      <c r="AT56" s="184"/>
      <c r="AU56" s="175"/>
      <c r="AV56" s="176" t="str">
        <f t="shared" si="54"/>
        <v/>
      </c>
      <c r="AW56" s="176" t="str">
        <f t="shared" si="1"/>
        <v/>
      </c>
      <c r="AX56" s="177">
        <f t="shared" si="55"/>
        <v>0</v>
      </c>
      <c r="AY56" s="177">
        <f t="shared" si="56"/>
        <v>0</v>
      </c>
      <c r="AZ56" s="177">
        <f t="shared" si="57"/>
        <v>0</v>
      </c>
      <c r="BA56" s="177">
        <f t="shared" si="58"/>
        <v>0</v>
      </c>
      <c r="BB56" s="177">
        <f t="shared" si="59"/>
        <v>0</v>
      </c>
      <c r="BC56" s="178"/>
      <c r="BD56" s="177">
        <f t="shared" si="60"/>
        <v>0</v>
      </c>
      <c r="BE56" s="177">
        <f t="shared" si="61"/>
        <v>0</v>
      </c>
      <c r="BF56" s="177">
        <f t="shared" si="62"/>
        <v>0</v>
      </c>
      <c r="BG56" s="177">
        <f t="shared" si="63"/>
        <v>0</v>
      </c>
      <c r="BH56" s="177">
        <f t="shared" si="64"/>
        <v>0</v>
      </c>
      <c r="BI56" s="178"/>
      <c r="BJ56" s="177" t="str">
        <f t="shared" si="65"/>
        <v/>
      </c>
      <c r="BK56" s="177" t="str">
        <f t="shared" si="66"/>
        <v/>
      </c>
      <c r="BL56" s="177" t="str">
        <f t="shared" si="67"/>
        <v/>
      </c>
      <c r="BM56" s="177" t="str">
        <f t="shared" si="68"/>
        <v/>
      </c>
      <c r="BN56" s="177" t="str">
        <f t="shared" si="69"/>
        <v/>
      </c>
      <c r="BO56" s="178"/>
      <c r="BP56" s="177" t="str">
        <f t="shared" si="70"/>
        <v/>
      </c>
      <c r="BQ56" s="177" t="str">
        <f t="shared" si="71"/>
        <v/>
      </c>
      <c r="BR56" s="177" t="str">
        <f t="shared" si="72"/>
        <v/>
      </c>
      <c r="BS56" s="177" t="str">
        <f t="shared" si="73"/>
        <v/>
      </c>
      <c r="BT56" s="177" t="str">
        <f t="shared" si="74"/>
        <v/>
      </c>
      <c r="BU56" s="178"/>
      <c r="BV56" s="179" t="str">
        <f t="shared" si="75"/>
        <v/>
      </c>
      <c r="BW56" s="179" t="str">
        <f t="shared" si="76"/>
        <v/>
      </c>
      <c r="BX56" s="179" t="str">
        <f t="shared" si="77"/>
        <v/>
      </c>
      <c r="BY56" s="159" t="str">
        <f t="shared" si="78"/>
        <v/>
      </c>
      <c r="BZ56" s="425"/>
      <c r="CB56" s="185">
        <v>4</v>
      </c>
      <c r="CC56" s="186" t="s">
        <v>123</v>
      </c>
      <c r="CD56" s="186" t="s">
        <v>116</v>
      </c>
      <c r="CE56" s="186" t="s">
        <v>118</v>
      </c>
      <c r="CF56" s="186" t="s">
        <v>119</v>
      </c>
      <c r="CG56" s="186" t="s">
        <v>98</v>
      </c>
      <c r="CH56" s="186" t="s">
        <v>100</v>
      </c>
      <c r="CI56" s="186" t="s">
        <v>101</v>
      </c>
      <c r="CJ56" s="186" t="s">
        <v>103</v>
      </c>
      <c r="CK56" s="186" t="s">
        <v>104</v>
      </c>
      <c r="CL56" s="186" t="s">
        <v>107</v>
      </c>
      <c r="CN56" s="201"/>
      <c r="CO56" s="187"/>
      <c r="CP56" s="187"/>
      <c r="CQ56" s="187"/>
      <c r="CR56" s="187"/>
      <c r="CS56" s="187"/>
      <c r="CT56" s="187"/>
      <c r="CU56" s="187"/>
      <c r="CV56" s="446">
        <f>AA51</f>
        <v>3</v>
      </c>
      <c r="CW56" s="446">
        <f>IF(AND(CV56=CV50,CV56=CV52),CC57,(IF(AND(CV56=CV50,CV56=CV54),CD57,(IF(AND(CV56=CV50,CV56=CV58),CE57,(IF(AND(CV56=CV50,CV56=CV60),CF57,(IF(AND(CV56=CV52,CV56=CV54),CG57,(IF(AND(CV56=CV52,CV56=CV58),CH57,(IF(AND(CV56=CV52,CV56=CV60),CI57,(IF(AND(CV56=CV54,CV56=CV58),CJ57,(IF(AND(CV56=CV54,CV56=CV60),CK57,(IF(AND(CV56=CV58,CV56=CV60),CL57,999)))))))))))))))))))</f>
        <v>999</v>
      </c>
      <c r="CX56" s="446">
        <f>IF(DC56=1,CV56+CW56,CW56)</f>
        <v>999</v>
      </c>
      <c r="CZ56" s="446">
        <f>CV56</f>
        <v>3</v>
      </c>
      <c r="DA56" s="448">
        <f>IF(CZ56=CZ50,CO53,(IF(CZ56=CZ52,CP53,(IF(CZ56=CZ54,CQ53,(IF(CZ56=CZ58,CS53,(IF(CZ56=CZ60,CT53,999)))))))))</f>
        <v>999</v>
      </c>
      <c r="DC56" s="446">
        <f>IF(CW56&lt;&gt;999,1,0)</f>
        <v>0</v>
      </c>
      <c r="DE56" s="448">
        <f>IF(DC56=1,CX56,DA56)</f>
        <v>999</v>
      </c>
      <c r="DF56" s="446">
        <f>IF(DE56&lt;&gt;999,DE56,CZ56)</f>
        <v>3</v>
      </c>
    </row>
    <row r="57" spans="1:110" ht="12" customHeight="1" x14ac:dyDescent="0.25">
      <c r="A57" s="479" t="str">
        <f>AI60</f>
        <v>1-2</v>
      </c>
      <c r="B57" s="480">
        <v>43550</v>
      </c>
      <c r="C57" s="489">
        <v>0.79166666666666663</v>
      </c>
      <c r="D57" s="491">
        <v>5</v>
      </c>
      <c r="E57" s="218"/>
      <c r="F57" s="219"/>
      <c r="G57" s="253"/>
      <c r="H57" s="253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53"/>
      <c r="Z57" s="218"/>
      <c r="AA57" s="218"/>
      <c r="AB57" s="218"/>
      <c r="AC57" s="254"/>
      <c r="AD57" s="234"/>
      <c r="AE57" s="445">
        <f>IF(F51="","",VLOOKUP(F51,'[1]Список участников'!A:L,8,FALSE))</f>
        <v>0</v>
      </c>
      <c r="AG57" s="430">
        <f>IF(F51&gt;0,1,0)</f>
        <v>1</v>
      </c>
      <c r="AH57" s="430"/>
      <c r="AI57" s="182" t="s">
        <v>126</v>
      </c>
      <c r="AJ57" s="183" t="str">
        <f>CONCATENATE(G49,"-",G47)</f>
        <v>СКО-ЗКО</v>
      </c>
      <c r="AK57" s="170"/>
      <c r="AL57" s="171"/>
      <c r="AM57" s="170"/>
      <c r="AN57" s="171"/>
      <c r="AO57" s="170"/>
      <c r="AP57" s="171"/>
      <c r="AQ57" s="170"/>
      <c r="AR57" s="171"/>
      <c r="AS57" s="170"/>
      <c r="AT57" s="184"/>
      <c r="AU57" s="175"/>
      <c r="AV57" s="176" t="str">
        <f t="shared" si="54"/>
        <v/>
      </c>
      <c r="AW57" s="176" t="str">
        <f t="shared" si="1"/>
        <v/>
      </c>
      <c r="AX57" s="177">
        <f t="shared" si="55"/>
        <v>0</v>
      </c>
      <c r="AY57" s="177">
        <f t="shared" si="56"/>
        <v>0</v>
      </c>
      <c r="AZ57" s="177">
        <f t="shared" si="57"/>
        <v>0</v>
      </c>
      <c r="BA57" s="177">
        <f t="shared" si="58"/>
        <v>0</v>
      </c>
      <c r="BB57" s="177">
        <f t="shared" si="59"/>
        <v>0</v>
      </c>
      <c r="BC57" s="178"/>
      <c r="BD57" s="177">
        <f t="shared" si="60"/>
        <v>0</v>
      </c>
      <c r="BE57" s="177">
        <f t="shared" si="61"/>
        <v>0</v>
      </c>
      <c r="BF57" s="177">
        <f t="shared" si="62"/>
        <v>0</v>
      </c>
      <c r="BG57" s="177">
        <f t="shared" si="63"/>
        <v>0</v>
      </c>
      <c r="BH57" s="177">
        <f t="shared" si="64"/>
        <v>0</v>
      </c>
      <c r="BI57" s="178"/>
      <c r="BJ57" s="177" t="str">
        <f t="shared" si="65"/>
        <v/>
      </c>
      <c r="BK57" s="177" t="str">
        <f t="shared" si="66"/>
        <v/>
      </c>
      <c r="BL57" s="177" t="str">
        <f t="shared" si="67"/>
        <v/>
      </c>
      <c r="BM57" s="177" t="str">
        <f t="shared" si="68"/>
        <v/>
      </c>
      <c r="BN57" s="177" t="str">
        <f t="shared" si="69"/>
        <v/>
      </c>
      <c r="BO57" s="178"/>
      <c r="BP57" s="177" t="str">
        <f t="shared" si="70"/>
        <v/>
      </c>
      <c r="BQ57" s="177" t="str">
        <f t="shared" si="71"/>
        <v/>
      </c>
      <c r="BR57" s="177" t="str">
        <f t="shared" si="72"/>
        <v/>
      </c>
      <c r="BS57" s="177" t="str">
        <f t="shared" si="73"/>
        <v/>
      </c>
      <c r="BT57" s="177" t="str">
        <f t="shared" si="74"/>
        <v/>
      </c>
      <c r="BU57" s="178"/>
      <c r="BV57" s="179" t="str">
        <f t="shared" si="75"/>
        <v/>
      </c>
      <c r="BW57" s="179" t="str">
        <f t="shared" si="76"/>
        <v/>
      </c>
      <c r="BX57" s="179" t="str">
        <f t="shared" si="77"/>
        <v/>
      </c>
      <c r="BY57" s="159" t="str">
        <f t="shared" si="78"/>
        <v/>
      </c>
      <c r="BZ57" s="425"/>
      <c r="CB57" s="185"/>
      <c r="CC57" s="198" t="e">
        <f>((AV51+AW48)/(AW51+AV48))/10</f>
        <v>#VALUE!</v>
      </c>
      <c r="CD57" s="198" t="e">
        <f>((AV51+AW61)/(AW51+AV61))/10</f>
        <v>#VALUE!</v>
      </c>
      <c r="CE57" s="198" t="e">
        <f>((AV51+AW59)/(AW51+AV59))/10</f>
        <v>#VALUE!</v>
      </c>
      <c r="CF57" s="198" t="e">
        <f>((AV51+AV56)/(AW51+AW56))/10</f>
        <v>#VALUE!</v>
      </c>
      <c r="CG57" s="198" t="e">
        <f>((AW48+AW61)/(AV48+AV61))/10</f>
        <v>#VALUE!</v>
      </c>
      <c r="CH57" s="198" t="e">
        <f>((AW48+AW59)/(AV48+AV59))/10</f>
        <v>#VALUE!</v>
      </c>
      <c r="CI57" s="198" t="e">
        <f>((AW48+AV56)/(AV48+AW56))/10</f>
        <v>#VALUE!</v>
      </c>
      <c r="CJ57" s="198" t="e">
        <f>((AW61+AW59)/(AV61+AV59))/10</f>
        <v>#VALUE!</v>
      </c>
      <c r="CK57" s="198" t="e">
        <f>((AW61+AV56)/(AV61+AW56))/10</f>
        <v>#VALUE!</v>
      </c>
      <c r="CL57" s="198" t="e">
        <f>((AW59+AV56)/(AV59+AW56))/10</f>
        <v>#VALUE!</v>
      </c>
      <c r="CN57" s="201"/>
      <c r="CO57" s="201"/>
      <c r="CP57" s="201"/>
      <c r="CQ57" s="201"/>
      <c r="CR57" s="201"/>
      <c r="CS57" s="201"/>
      <c r="CT57" s="201"/>
      <c r="CU57" s="201"/>
      <c r="CV57" s="447"/>
      <c r="CW57" s="447"/>
      <c r="CX57" s="447"/>
      <c r="CZ57" s="447"/>
      <c r="DA57" s="449"/>
      <c r="DC57" s="447"/>
      <c r="DE57" s="449"/>
      <c r="DF57" s="447"/>
    </row>
    <row r="58" spans="1:110" ht="12" customHeight="1" x14ac:dyDescent="0.25">
      <c r="A58" s="451"/>
      <c r="B58" s="481"/>
      <c r="C58" s="455"/>
      <c r="D58" s="492"/>
      <c r="E58" s="218"/>
      <c r="F58" s="219"/>
      <c r="G58" s="255"/>
      <c r="H58" s="255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55"/>
      <c r="Z58" s="218"/>
      <c r="AA58" s="218"/>
      <c r="AB58" s="218"/>
      <c r="AC58" s="256"/>
      <c r="AD58" s="234"/>
      <c r="AE58" s="445"/>
      <c r="AG58" s="430"/>
      <c r="AH58" s="430"/>
      <c r="AI58" s="182" t="str">
        <f>IF(F55=0," ","6-1")</f>
        <v xml:space="preserve"> </v>
      </c>
      <c r="AJ58" s="183" t="str">
        <f>IF(F55=0," ",CONCATENATE(G55,"-",G45))</f>
        <v xml:space="preserve"> </v>
      </c>
      <c r="AK58" s="170"/>
      <c r="AL58" s="171"/>
      <c r="AM58" s="170"/>
      <c r="AN58" s="171"/>
      <c r="AO58" s="170"/>
      <c r="AP58" s="171"/>
      <c r="AQ58" s="170"/>
      <c r="AR58" s="171"/>
      <c r="AS58" s="170"/>
      <c r="AT58" s="184"/>
      <c r="AU58" s="175"/>
      <c r="AV58" s="176" t="str">
        <f t="shared" si="54"/>
        <v/>
      </c>
      <c r="AW58" s="176" t="str">
        <f t="shared" si="1"/>
        <v/>
      </c>
      <c r="AX58" s="177">
        <f t="shared" si="55"/>
        <v>0</v>
      </c>
      <c r="AY58" s="177">
        <f t="shared" si="56"/>
        <v>0</v>
      </c>
      <c r="AZ58" s="177">
        <f t="shared" si="57"/>
        <v>0</v>
      </c>
      <c r="BA58" s="177">
        <f t="shared" si="58"/>
        <v>0</v>
      </c>
      <c r="BB58" s="177">
        <f t="shared" si="59"/>
        <v>0</v>
      </c>
      <c r="BC58" s="178"/>
      <c r="BD58" s="177">
        <f t="shared" si="60"/>
        <v>0</v>
      </c>
      <c r="BE58" s="177">
        <f t="shared" si="61"/>
        <v>0</v>
      </c>
      <c r="BF58" s="177">
        <f t="shared" si="62"/>
        <v>0</v>
      </c>
      <c r="BG58" s="177">
        <f t="shared" si="63"/>
        <v>0</v>
      </c>
      <c r="BH58" s="177">
        <f t="shared" si="64"/>
        <v>0</v>
      </c>
      <c r="BI58" s="178"/>
      <c r="BJ58" s="177" t="str">
        <f t="shared" si="65"/>
        <v/>
      </c>
      <c r="BK58" s="177" t="str">
        <f t="shared" si="66"/>
        <v/>
      </c>
      <c r="BL58" s="177" t="str">
        <f t="shared" si="67"/>
        <v/>
      </c>
      <c r="BM58" s="177" t="str">
        <f t="shared" si="68"/>
        <v/>
      </c>
      <c r="BN58" s="177" t="str">
        <f t="shared" si="69"/>
        <v/>
      </c>
      <c r="BO58" s="178"/>
      <c r="BP58" s="177" t="str">
        <f t="shared" si="70"/>
        <v/>
      </c>
      <c r="BQ58" s="177" t="str">
        <f t="shared" si="71"/>
        <v/>
      </c>
      <c r="BR58" s="177" t="str">
        <f t="shared" si="72"/>
        <v/>
      </c>
      <c r="BS58" s="177" t="str">
        <f t="shared" si="73"/>
        <v/>
      </c>
      <c r="BT58" s="177" t="str">
        <f t="shared" si="74"/>
        <v/>
      </c>
      <c r="BU58" s="178"/>
      <c r="BV58" s="179" t="str">
        <f t="shared" si="75"/>
        <v/>
      </c>
      <c r="BW58" s="179" t="str">
        <f t="shared" si="76"/>
        <v/>
      </c>
      <c r="BX58" s="179" t="str">
        <f t="shared" si="77"/>
        <v/>
      </c>
      <c r="BY58" s="159" t="str">
        <f t="shared" si="78"/>
        <v/>
      </c>
      <c r="BZ58" s="425"/>
      <c r="CB58" s="185">
        <v>5</v>
      </c>
      <c r="CC58" s="186" t="s">
        <v>123</v>
      </c>
      <c r="CD58" s="186" t="s">
        <v>116</v>
      </c>
      <c r="CE58" s="186" t="s">
        <v>117</v>
      </c>
      <c r="CF58" s="186" t="s">
        <v>119</v>
      </c>
      <c r="CG58" s="186" t="s">
        <v>98</v>
      </c>
      <c r="CH58" s="186" t="s">
        <v>99</v>
      </c>
      <c r="CI58" s="186" t="s">
        <v>101</v>
      </c>
      <c r="CJ58" s="186" t="s">
        <v>102</v>
      </c>
      <c r="CK58" s="186" t="s">
        <v>104</v>
      </c>
      <c r="CL58" s="186" t="s">
        <v>106</v>
      </c>
      <c r="CN58" s="201"/>
      <c r="CO58" s="187"/>
      <c r="CP58" s="187"/>
      <c r="CQ58" s="187"/>
      <c r="CR58" s="187"/>
      <c r="CS58" s="187"/>
      <c r="CT58" s="187"/>
      <c r="CU58" s="187"/>
      <c r="CV58" s="446">
        <f>AA53</f>
        <v>0</v>
      </c>
      <c r="CW58" s="446">
        <f>IF(AND(CV58=CV50,CV58=CV52),CC59,(IF(AND(CV58=CV50,CV58=CV54),CD59,(IF(AND(CV58=CV50,CV58=CV56),CE59,(IF(AND(CV58=CV50,CV58=CV60),CF59,(IF(AND(CV58=CV52,CV58=CV54),CG59,(IF(AND(CV58=CV52,CV58=CV56),CH59,(IF(AND(CV58=CV52,CV58=CV60),CI59,(IF(AND(CV58=CV54,CV58=CV56),CJ59,(IF(AND(CV58=CV54,CV58=CV60),CK59,(IF(AND(CV58=CV56,CV58=CV60),CL59,999)))))))))))))))))))</f>
        <v>999</v>
      </c>
      <c r="CX58" s="446">
        <f>IF(DC58=1,CV58+CW58,CW58)</f>
        <v>999</v>
      </c>
      <c r="CZ58" s="446">
        <f>CV58</f>
        <v>0</v>
      </c>
      <c r="DA58" s="448">
        <f>IF(CZ58=CZ50,CO54,(IF(CZ58=CZ52,CP54,(IF(CZ58=CZ54,CQ54,(IF(CZ58=CZ56,CR54,(IF(CZ58=CZ60,CT54,999)))))))))</f>
        <v>-0.1</v>
      </c>
      <c r="DC58" s="446">
        <f>IF(CW58&lt;&gt;999,1,0)</f>
        <v>0</v>
      </c>
      <c r="DE58" s="448">
        <f>IF(DC58=1,CX58,DA58)</f>
        <v>-0.1</v>
      </c>
      <c r="DF58" s="446">
        <f>IF(DE58&lt;&gt;999,DE58,CZ58)</f>
        <v>-0.1</v>
      </c>
    </row>
    <row r="59" spans="1:110" ht="12" customHeight="1" x14ac:dyDescent="0.25">
      <c r="A59" s="479" t="str">
        <f>AI61</f>
        <v>3-4</v>
      </c>
      <c r="B59" s="480">
        <v>43550</v>
      </c>
      <c r="C59" s="489">
        <v>0.79166666666666663</v>
      </c>
      <c r="D59" s="491">
        <v>6</v>
      </c>
      <c r="E59" s="526" t="s">
        <v>93</v>
      </c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234"/>
      <c r="AE59" s="445" t="str">
        <f>IF(F53="","",VLOOKUP(F53,'[1]Список участников'!A:L,8,FALSE))</f>
        <v/>
      </c>
      <c r="AG59" s="430">
        <f>IF(F53&gt;0,1,0)</f>
        <v>0</v>
      </c>
      <c r="AH59" s="430"/>
      <c r="AI59" s="182" t="str">
        <f>IF(F53=0," ","5-4")</f>
        <v xml:space="preserve"> </v>
      </c>
      <c r="AJ59" s="183" t="str">
        <f>IF(F53=0," ",CONCATENATE(G53,"-",G51))</f>
        <v xml:space="preserve"> </v>
      </c>
      <c r="AK59" s="170"/>
      <c r="AL59" s="171"/>
      <c r="AM59" s="170"/>
      <c r="AN59" s="171"/>
      <c r="AO59" s="170"/>
      <c r="AP59" s="171"/>
      <c r="AQ59" s="170"/>
      <c r="AR59" s="171"/>
      <c r="AS59" s="170"/>
      <c r="AT59" s="184"/>
      <c r="AU59" s="175"/>
      <c r="AV59" s="176" t="str">
        <f t="shared" si="54"/>
        <v/>
      </c>
      <c r="AW59" s="176" t="str">
        <f t="shared" si="1"/>
        <v/>
      </c>
      <c r="AX59" s="177">
        <f t="shared" si="55"/>
        <v>0</v>
      </c>
      <c r="AY59" s="177">
        <f t="shared" si="56"/>
        <v>0</v>
      </c>
      <c r="AZ59" s="177">
        <f t="shared" si="57"/>
        <v>0</v>
      </c>
      <c r="BA59" s="177">
        <f t="shared" si="58"/>
        <v>0</v>
      </c>
      <c r="BB59" s="177">
        <f t="shared" si="59"/>
        <v>0</v>
      </c>
      <c r="BC59" s="178"/>
      <c r="BD59" s="177">
        <f t="shared" si="60"/>
        <v>0</v>
      </c>
      <c r="BE59" s="177">
        <f t="shared" si="61"/>
        <v>0</v>
      </c>
      <c r="BF59" s="177">
        <f t="shared" si="62"/>
        <v>0</v>
      </c>
      <c r="BG59" s="177">
        <f t="shared" si="63"/>
        <v>0</v>
      </c>
      <c r="BH59" s="177">
        <f t="shared" si="64"/>
        <v>0</v>
      </c>
      <c r="BI59" s="178"/>
      <c r="BJ59" s="177" t="str">
        <f t="shared" si="65"/>
        <v/>
      </c>
      <c r="BK59" s="177" t="str">
        <f t="shared" si="66"/>
        <v/>
      </c>
      <c r="BL59" s="177" t="str">
        <f t="shared" si="67"/>
        <v/>
      </c>
      <c r="BM59" s="177" t="str">
        <f t="shared" si="68"/>
        <v/>
      </c>
      <c r="BN59" s="177" t="str">
        <f t="shared" si="69"/>
        <v/>
      </c>
      <c r="BO59" s="178"/>
      <c r="BP59" s="177" t="str">
        <f t="shared" si="70"/>
        <v/>
      </c>
      <c r="BQ59" s="177" t="str">
        <f t="shared" si="71"/>
        <v/>
      </c>
      <c r="BR59" s="177" t="str">
        <f t="shared" si="72"/>
        <v/>
      </c>
      <c r="BS59" s="177" t="str">
        <f t="shared" si="73"/>
        <v/>
      </c>
      <c r="BT59" s="177" t="str">
        <f t="shared" si="74"/>
        <v/>
      </c>
      <c r="BU59" s="178"/>
      <c r="BV59" s="179" t="str">
        <f t="shared" si="75"/>
        <v/>
      </c>
      <c r="BW59" s="179" t="str">
        <f t="shared" si="76"/>
        <v/>
      </c>
      <c r="BX59" s="179" t="str">
        <f t="shared" si="77"/>
        <v/>
      </c>
      <c r="BY59" s="159" t="str">
        <f t="shared" si="78"/>
        <v/>
      </c>
      <c r="BZ59" s="425"/>
      <c r="CB59" s="185"/>
      <c r="CC59" s="198" t="e">
        <f>((AW49+AW55)/(AV49+AV55))/10</f>
        <v>#VALUE!</v>
      </c>
      <c r="CD59" s="198" t="e">
        <f>((AW49+AV53)/(AV49+AW53))/10</f>
        <v>#VALUE!</v>
      </c>
      <c r="CE59" s="198" t="e">
        <f>((AW49+AV59)/(AV49+AW59))/10</f>
        <v>#VALUE!</v>
      </c>
      <c r="CF59" s="198" t="e">
        <f>((AW49+AV62)/(AV49+AW62))/10</f>
        <v>#VALUE!</v>
      </c>
      <c r="CG59" s="198" t="e">
        <f>((AW55+AV53)/(AV55+AW53))/10</f>
        <v>#VALUE!</v>
      </c>
      <c r="CH59" s="198" t="e">
        <f>((AW55+AV59)/(AV55+AW59))/10</f>
        <v>#VALUE!</v>
      </c>
      <c r="CI59" s="198" t="e">
        <f>((AW55+AV62)/(AV55+AW62))/10</f>
        <v>#VALUE!</v>
      </c>
      <c r="CJ59" s="198" t="e">
        <f>((AV53+AV59)/(AW53+AW59))/10</f>
        <v>#VALUE!</v>
      </c>
      <c r="CK59" s="198" t="e">
        <f>((AV53+AV62)/(AW53+AW62))/10</f>
        <v>#VALUE!</v>
      </c>
      <c r="CL59" s="198" t="e">
        <f>((AV59+AV62)/(AW59+AW62))/10</f>
        <v>#VALUE!</v>
      </c>
      <c r="CN59" s="201"/>
      <c r="CO59" s="201"/>
      <c r="CP59" s="201"/>
      <c r="CQ59" s="201"/>
      <c r="CR59" s="201"/>
      <c r="CS59" s="201"/>
      <c r="CT59" s="201"/>
      <c r="CU59" s="201"/>
      <c r="CV59" s="447"/>
      <c r="CW59" s="447"/>
      <c r="CX59" s="447"/>
      <c r="CZ59" s="447"/>
      <c r="DA59" s="449"/>
      <c r="DC59" s="447"/>
      <c r="DE59" s="449"/>
      <c r="DF59" s="447"/>
    </row>
    <row r="60" spans="1:110" ht="12" customHeight="1" thickBot="1" x14ac:dyDescent="0.3">
      <c r="A60" s="451"/>
      <c r="B60" s="481"/>
      <c r="C60" s="455"/>
      <c r="D60" s="492"/>
      <c r="E60" s="527" t="s">
        <v>0</v>
      </c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527"/>
      <c r="Z60" s="527"/>
      <c r="AA60" s="527"/>
      <c r="AB60" s="527"/>
      <c r="AC60" s="527"/>
      <c r="AD60" s="234"/>
      <c r="AE60" s="445"/>
      <c r="AG60" s="430"/>
      <c r="AH60" s="430"/>
      <c r="AI60" s="182" t="s">
        <v>123</v>
      </c>
      <c r="AJ60" s="183" t="str">
        <f>CONCATENATE(G45,"-",G47)</f>
        <v>г.НУРСУЛТАН-ЗКО</v>
      </c>
      <c r="AK60" s="170"/>
      <c r="AL60" s="171"/>
      <c r="AM60" s="170"/>
      <c r="AN60" s="171"/>
      <c r="AO60" s="170"/>
      <c r="AP60" s="171"/>
      <c r="AQ60" s="170"/>
      <c r="AR60" s="171"/>
      <c r="AS60" s="170"/>
      <c r="AT60" s="184"/>
      <c r="AU60" s="175"/>
      <c r="AV60" s="176" t="str">
        <f t="shared" si="54"/>
        <v/>
      </c>
      <c r="AW60" s="176" t="str">
        <f t="shared" si="1"/>
        <v/>
      </c>
      <c r="AX60" s="177">
        <f t="shared" si="55"/>
        <v>0</v>
      </c>
      <c r="AY60" s="177">
        <f t="shared" si="56"/>
        <v>0</v>
      </c>
      <c r="AZ60" s="177">
        <f t="shared" si="57"/>
        <v>0</v>
      </c>
      <c r="BA60" s="177">
        <f t="shared" si="58"/>
        <v>0</v>
      </c>
      <c r="BB60" s="177">
        <f t="shared" si="59"/>
        <v>0</v>
      </c>
      <c r="BC60" s="178"/>
      <c r="BD60" s="177">
        <f t="shared" si="60"/>
        <v>0</v>
      </c>
      <c r="BE60" s="177">
        <f t="shared" si="61"/>
        <v>0</v>
      </c>
      <c r="BF60" s="177">
        <f t="shared" si="62"/>
        <v>0</v>
      </c>
      <c r="BG60" s="177">
        <f t="shared" si="63"/>
        <v>0</v>
      </c>
      <c r="BH60" s="177">
        <f t="shared" si="64"/>
        <v>0</v>
      </c>
      <c r="BI60" s="178"/>
      <c r="BJ60" s="177" t="str">
        <f t="shared" si="65"/>
        <v/>
      </c>
      <c r="BK60" s="177" t="str">
        <f t="shared" si="66"/>
        <v/>
      </c>
      <c r="BL60" s="177" t="str">
        <f t="shared" si="67"/>
        <v/>
      </c>
      <c r="BM60" s="177" t="str">
        <f t="shared" si="68"/>
        <v/>
      </c>
      <c r="BN60" s="177" t="str">
        <f t="shared" si="69"/>
        <v/>
      </c>
      <c r="BO60" s="178"/>
      <c r="BP60" s="177" t="str">
        <f t="shared" si="70"/>
        <v/>
      </c>
      <c r="BQ60" s="177" t="str">
        <f t="shared" si="71"/>
        <v/>
      </c>
      <c r="BR60" s="177" t="str">
        <f t="shared" si="72"/>
        <v/>
      </c>
      <c r="BS60" s="177" t="str">
        <f t="shared" si="73"/>
        <v/>
      </c>
      <c r="BT60" s="177" t="str">
        <f t="shared" si="74"/>
        <v/>
      </c>
      <c r="BU60" s="178"/>
      <c r="BV60" s="179" t="str">
        <f t="shared" si="75"/>
        <v/>
      </c>
      <c r="BW60" s="179" t="str">
        <f t="shared" si="76"/>
        <v/>
      </c>
      <c r="BX60" s="179" t="str">
        <f t="shared" si="77"/>
        <v/>
      </c>
      <c r="BY60" s="159" t="str">
        <f t="shared" si="78"/>
        <v/>
      </c>
      <c r="BZ60" s="425"/>
      <c r="CB60" s="185">
        <v>6</v>
      </c>
      <c r="CC60" s="186" t="s">
        <v>123</v>
      </c>
      <c r="CD60" s="186" t="s">
        <v>116</v>
      </c>
      <c r="CE60" s="186" t="s">
        <v>117</v>
      </c>
      <c r="CF60" s="186" t="s">
        <v>118</v>
      </c>
      <c r="CG60" s="186" t="s">
        <v>98</v>
      </c>
      <c r="CH60" s="186" t="s">
        <v>99</v>
      </c>
      <c r="CI60" s="186" t="s">
        <v>100</v>
      </c>
      <c r="CJ60" s="186" t="s">
        <v>102</v>
      </c>
      <c r="CK60" s="186" t="s">
        <v>103</v>
      </c>
      <c r="CL60" s="186" t="s">
        <v>105</v>
      </c>
      <c r="CN60" s="201"/>
      <c r="CO60" s="187"/>
      <c r="CP60" s="187"/>
      <c r="CQ60" s="187"/>
      <c r="CR60" s="187"/>
      <c r="CS60" s="187"/>
      <c r="CT60" s="187"/>
      <c r="CU60" s="187"/>
      <c r="CV60" s="446">
        <f>AA55</f>
        <v>0</v>
      </c>
      <c r="CW60" s="446">
        <f>IF(AND(CV60=CV50,CV60=CV52),CC61,(IF(AND(CV60=CV50,CV60=CV54),CD61,(IF(AND(CV60=CV50,CV60=CV56),CE61,(IF(AND(CV60=CV50,CV60=CV58),CF61,(IF(AND(CV60=CV52,CV60=CV54),CG61,(IF(AND(CV60=CV52,CV60=CV56),CH61,(IF(AND(CV60=CV52,CV60=CV58),CI61,(IF(AND(CV60=CV54,CV60=CV56),CJ61,(IF(AND(CV60=CV54,CV60=CV58),CK61,(IF(AND(CV60=CV56,CV60=CV58),CL61,999)))))))))))))))))))</f>
        <v>999</v>
      </c>
      <c r="CX60" s="446">
        <f>IF(DC60=1,CV60+CW60,CW60)</f>
        <v>999</v>
      </c>
      <c r="CZ60" s="446">
        <f>CV60</f>
        <v>0</v>
      </c>
      <c r="DA60" s="448">
        <f>IF(CZ60=CZ50,CO55,(IF(CZ60=CZ52,CP55,(IF(CZ60=CZ54,CQ55,(IF(CZ60=CZ56,CR55,(IF(CZ60=CZ58,CS55,999)))))))))</f>
        <v>-0.1</v>
      </c>
      <c r="DC60" s="446">
        <f>IF(CW60&lt;&gt;999,1,0)</f>
        <v>0</v>
      </c>
      <c r="DE60" s="448">
        <f>IF(DC60=1,CX60,DA60)</f>
        <v>-0.1</v>
      </c>
      <c r="DF60" s="446">
        <f>IF(DE60&lt;&gt;999,DE60,CZ60)</f>
        <v>-0.1</v>
      </c>
    </row>
    <row r="61" spans="1:110" ht="12" customHeight="1" x14ac:dyDescent="0.3">
      <c r="E61" s="525" t="s">
        <v>94</v>
      </c>
      <c r="F61" s="525"/>
      <c r="G61" s="525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525" t="s">
        <v>95</v>
      </c>
      <c r="Z61" s="525"/>
      <c r="AA61" s="525"/>
      <c r="AB61" s="525"/>
      <c r="AC61" s="525"/>
      <c r="AD61" s="234"/>
      <c r="AE61" s="445" t="str">
        <f>IF(F55="","",VLOOKUP(F55,'[1]Список участников'!A:L,8,FALSE))</f>
        <v/>
      </c>
      <c r="AG61" s="430">
        <f>IF(F55&gt;0,1,0)</f>
        <v>0</v>
      </c>
      <c r="AH61" s="430"/>
      <c r="AI61" s="182" t="str">
        <f>IF(F51=0," ","3-4")</f>
        <v>3-4</v>
      </c>
      <c r="AJ61" s="183" t="str">
        <f>IF(F51=0," ",CONCATENATE(G49,"-",G51))</f>
        <v>СКО-АЛМАТИНСКАЯ обл.</v>
      </c>
      <c r="AK61" s="170"/>
      <c r="AL61" s="171"/>
      <c r="AM61" s="170"/>
      <c r="AN61" s="171"/>
      <c r="AO61" s="170"/>
      <c r="AP61" s="171"/>
      <c r="AQ61" s="170"/>
      <c r="AR61" s="171"/>
      <c r="AS61" s="170"/>
      <c r="AT61" s="184"/>
      <c r="AU61" s="175"/>
      <c r="AV61" s="176" t="str">
        <f t="shared" si="54"/>
        <v/>
      </c>
      <c r="AW61" s="176" t="str">
        <f t="shared" si="1"/>
        <v/>
      </c>
      <c r="AX61" s="177">
        <f t="shared" si="55"/>
        <v>0</v>
      </c>
      <c r="AY61" s="177">
        <f t="shared" si="56"/>
        <v>0</v>
      </c>
      <c r="AZ61" s="177">
        <f t="shared" si="57"/>
        <v>0</v>
      </c>
      <c r="BA61" s="177">
        <f t="shared" si="58"/>
        <v>0</v>
      </c>
      <c r="BB61" s="177">
        <f t="shared" si="59"/>
        <v>0</v>
      </c>
      <c r="BC61" s="178"/>
      <c r="BD61" s="177">
        <f t="shared" si="60"/>
        <v>0</v>
      </c>
      <c r="BE61" s="177">
        <f t="shared" si="61"/>
        <v>0</v>
      </c>
      <c r="BF61" s="177">
        <f t="shared" si="62"/>
        <v>0</v>
      </c>
      <c r="BG61" s="177">
        <f t="shared" si="63"/>
        <v>0</v>
      </c>
      <c r="BH61" s="177">
        <f t="shared" si="64"/>
        <v>0</v>
      </c>
      <c r="BI61" s="178"/>
      <c r="BJ61" s="177" t="str">
        <f t="shared" si="65"/>
        <v/>
      </c>
      <c r="BK61" s="177" t="str">
        <f t="shared" si="66"/>
        <v/>
      </c>
      <c r="BL61" s="177" t="str">
        <f t="shared" si="67"/>
        <v/>
      </c>
      <c r="BM61" s="177" t="str">
        <f t="shared" si="68"/>
        <v/>
      </c>
      <c r="BN61" s="177" t="str">
        <f t="shared" si="69"/>
        <v/>
      </c>
      <c r="BO61" s="178"/>
      <c r="BP61" s="177" t="str">
        <f t="shared" si="70"/>
        <v/>
      </c>
      <c r="BQ61" s="177" t="str">
        <f t="shared" si="71"/>
        <v/>
      </c>
      <c r="BR61" s="177" t="str">
        <f t="shared" si="72"/>
        <v/>
      </c>
      <c r="BS61" s="177" t="str">
        <f t="shared" si="73"/>
        <v/>
      </c>
      <c r="BT61" s="177" t="str">
        <f t="shared" si="74"/>
        <v/>
      </c>
      <c r="BU61" s="178"/>
      <c r="BV61" s="179" t="str">
        <f t="shared" si="75"/>
        <v/>
      </c>
      <c r="BW61" s="179" t="str">
        <f t="shared" si="76"/>
        <v/>
      </c>
      <c r="BX61" s="179" t="str">
        <f t="shared" si="77"/>
        <v/>
      </c>
      <c r="BY61" s="159" t="str">
        <f t="shared" si="78"/>
        <v/>
      </c>
      <c r="BZ61" s="425"/>
      <c r="CB61" s="185"/>
      <c r="CC61" s="198" t="e">
        <f>((AV58+AV52)/(AW58+AW52))/10</f>
        <v>#VALUE!</v>
      </c>
      <c r="CD61" s="198" t="e">
        <f>((AV58+AW50)/(AW58+AV50))/10</f>
        <v>#VALUE!</v>
      </c>
      <c r="CE61" s="198" t="e">
        <f>((AV58+AW56)/(AW58+AV56))/10</f>
        <v>#VALUE!</v>
      </c>
      <c r="CF61" s="198" t="e">
        <f>((AV58+AW62)/(AW58+AV62))/10</f>
        <v>#VALUE!</v>
      </c>
      <c r="CG61" s="198" t="e">
        <f>((AV52+AW50)/(AW52+AV50))/10</f>
        <v>#VALUE!</v>
      </c>
      <c r="CH61" s="198" t="e">
        <f>((AV52+AW56)/(AW52+AV56))/10</f>
        <v>#VALUE!</v>
      </c>
      <c r="CI61" s="198" t="e">
        <f>((AV52+AW62)/(AW52+AV62))/10</f>
        <v>#VALUE!</v>
      </c>
      <c r="CJ61" s="198" t="e">
        <f>((AW50+AW56)/(AV50+AV56))/10</f>
        <v>#VALUE!</v>
      </c>
      <c r="CK61" s="198" t="e">
        <f>((AW50+AW62)/(AV50+AV62))/10</f>
        <v>#VALUE!</v>
      </c>
      <c r="CL61" s="198" t="e">
        <f>((AW56+AW62)/(AV56+AV62))/10</f>
        <v>#VALUE!</v>
      </c>
      <c r="CN61" s="201"/>
      <c r="CO61" s="201"/>
      <c r="CP61" s="201"/>
      <c r="CQ61" s="201"/>
      <c r="CR61" s="201"/>
      <c r="CS61" s="201"/>
      <c r="CT61" s="201"/>
      <c r="CU61" s="201"/>
      <c r="CV61" s="447"/>
      <c r="CW61" s="447"/>
      <c r="CX61" s="447"/>
      <c r="CZ61" s="447"/>
      <c r="DA61" s="449"/>
      <c r="DC61" s="447"/>
      <c r="DE61" s="449"/>
      <c r="DF61" s="447"/>
    </row>
    <row r="62" spans="1:110" ht="12" customHeight="1" thickBot="1" x14ac:dyDescent="0.3">
      <c r="E62" s="427" t="s">
        <v>140</v>
      </c>
      <c r="F62" s="427"/>
      <c r="G62" s="427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257" t="s">
        <v>97</v>
      </c>
      <c r="AB62" s="180"/>
      <c r="AC62" s="180"/>
      <c r="AD62" s="234"/>
      <c r="AE62" s="445"/>
      <c r="AG62" s="430"/>
      <c r="AH62" s="430"/>
      <c r="AI62" s="220" t="str">
        <f>IF(F55=0," ","5-6")</f>
        <v xml:space="preserve"> </v>
      </c>
      <c r="AJ62" s="221" t="str">
        <f>IF(F55=0," ",CONCATENATE(G53,"-",G55))</f>
        <v xml:space="preserve"> </v>
      </c>
      <c r="AK62" s="222"/>
      <c r="AL62" s="223"/>
      <c r="AM62" s="222"/>
      <c r="AN62" s="223"/>
      <c r="AO62" s="222"/>
      <c r="AP62" s="223"/>
      <c r="AQ62" s="222"/>
      <c r="AR62" s="223"/>
      <c r="AS62" s="222"/>
      <c r="AT62" s="224"/>
      <c r="AU62" s="175"/>
      <c r="AV62" s="176" t="str">
        <f t="shared" si="54"/>
        <v/>
      </c>
      <c r="AW62" s="176" t="str">
        <f t="shared" si="1"/>
        <v/>
      </c>
      <c r="AX62" s="177">
        <f t="shared" si="55"/>
        <v>0</v>
      </c>
      <c r="AY62" s="177">
        <f t="shared" si="56"/>
        <v>0</v>
      </c>
      <c r="AZ62" s="177">
        <f t="shared" si="57"/>
        <v>0</v>
      </c>
      <c r="BA62" s="177">
        <f t="shared" si="58"/>
        <v>0</v>
      </c>
      <c r="BB62" s="177">
        <f t="shared" si="59"/>
        <v>0</v>
      </c>
      <c r="BC62" s="178"/>
      <c r="BD62" s="177">
        <f t="shared" si="60"/>
        <v>0</v>
      </c>
      <c r="BE62" s="177">
        <f t="shared" si="61"/>
        <v>0</v>
      </c>
      <c r="BF62" s="177">
        <f t="shared" si="62"/>
        <v>0</v>
      </c>
      <c r="BG62" s="177">
        <f t="shared" si="63"/>
        <v>0</v>
      </c>
      <c r="BH62" s="177">
        <f t="shared" si="64"/>
        <v>0</v>
      </c>
      <c r="BI62" s="178"/>
      <c r="BJ62" s="177" t="str">
        <f t="shared" si="65"/>
        <v/>
      </c>
      <c r="BK62" s="177" t="str">
        <f t="shared" si="66"/>
        <v/>
      </c>
      <c r="BL62" s="177" t="str">
        <f t="shared" si="67"/>
        <v/>
      </c>
      <c r="BM62" s="177" t="str">
        <f t="shared" si="68"/>
        <v/>
      </c>
      <c r="BN62" s="177" t="str">
        <f t="shared" si="69"/>
        <v/>
      </c>
      <c r="BO62" s="178"/>
      <c r="BP62" s="177" t="str">
        <f t="shared" si="70"/>
        <v/>
      </c>
      <c r="BQ62" s="177" t="str">
        <f t="shared" si="71"/>
        <v/>
      </c>
      <c r="BR62" s="177" t="str">
        <f t="shared" si="72"/>
        <v/>
      </c>
      <c r="BS62" s="177" t="str">
        <f t="shared" si="73"/>
        <v/>
      </c>
      <c r="BT62" s="177" t="str">
        <f t="shared" si="74"/>
        <v/>
      </c>
      <c r="BU62" s="178"/>
      <c r="BV62" s="179" t="str">
        <f t="shared" si="75"/>
        <v/>
      </c>
      <c r="BW62" s="179" t="str">
        <f t="shared" si="76"/>
        <v/>
      </c>
      <c r="BX62" s="179" t="str">
        <f t="shared" si="77"/>
        <v/>
      </c>
      <c r="BY62" s="159" t="str">
        <f t="shared" si="78"/>
        <v/>
      </c>
      <c r="BZ62" s="426"/>
    </row>
    <row r="63" spans="1:110" ht="12" customHeight="1" thickTop="1" thickBot="1" x14ac:dyDescent="0.3">
      <c r="E63" s="193" t="s">
        <v>2</v>
      </c>
      <c r="F63" s="194"/>
      <c r="G63" s="195" t="s">
        <v>82</v>
      </c>
      <c r="H63" s="196" t="s">
        <v>6</v>
      </c>
      <c r="I63" s="429">
        <v>1</v>
      </c>
      <c r="J63" s="429"/>
      <c r="K63" s="429"/>
      <c r="L63" s="429">
        <v>2</v>
      </c>
      <c r="M63" s="429"/>
      <c r="N63" s="429"/>
      <c r="O63" s="429">
        <v>3</v>
      </c>
      <c r="P63" s="429"/>
      <c r="Q63" s="429"/>
      <c r="R63" s="429">
        <v>4</v>
      </c>
      <c r="S63" s="429"/>
      <c r="T63" s="429"/>
      <c r="U63" s="429"/>
      <c r="V63" s="429"/>
      <c r="W63" s="429"/>
      <c r="X63" s="429"/>
      <c r="Y63" s="429"/>
      <c r="Z63" s="429"/>
      <c r="AA63" s="193" t="s">
        <v>109</v>
      </c>
      <c r="AB63" s="193" t="s">
        <v>114</v>
      </c>
      <c r="AC63" s="193" t="s">
        <v>110</v>
      </c>
      <c r="AD63" s="225"/>
      <c r="AV63" s="258"/>
      <c r="AW63" s="258"/>
    </row>
    <row r="64" spans="1:110" ht="12" customHeight="1" thickTop="1" x14ac:dyDescent="0.25">
      <c r="E64" s="458">
        <v>1</v>
      </c>
      <c r="F64" s="460">
        <v>29</v>
      </c>
      <c r="G64" s="202" t="s">
        <v>29</v>
      </c>
      <c r="H64" s="462"/>
      <c r="I64" s="464"/>
      <c r="J64" s="464"/>
      <c r="K64" s="465"/>
      <c r="L64" s="203"/>
      <c r="M64" s="204">
        <v>2</v>
      </c>
      <c r="N64" s="205"/>
      <c r="O64" s="203"/>
      <c r="P64" s="204">
        <v>2</v>
      </c>
      <c r="Q64" s="205"/>
      <c r="R64" s="203"/>
      <c r="S64" s="204">
        <v>2</v>
      </c>
      <c r="T64" s="205"/>
      <c r="U64" s="468"/>
      <c r="V64" s="469"/>
      <c r="W64" s="469"/>
      <c r="X64" s="469"/>
      <c r="Y64" s="469"/>
      <c r="Z64" s="470"/>
      <c r="AA64" s="477">
        <v>6</v>
      </c>
      <c r="AB64" s="478"/>
      <c r="AC64" s="477">
        <v>1</v>
      </c>
      <c r="AD64" s="225"/>
      <c r="AI64" s="168" t="str">
        <f>IF(F70=0," ","2-4")</f>
        <v>2-4</v>
      </c>
      <c r="AJ64" s="169" t="str">
        <f>IF(F70=0," ",CONCATENATE(G66,"-",G70))</f>
        <v>ЖАМБЫЛСКАЯ обл.-АКМОЛИНСКАЯ обл.</v>
      </c>
      <c r="AK64" s="172"/>
      <c r="AL64" s="173"/>
      <c r="AM64" s="172"/>
      <c r="AN64" s="173"/>
      <c r="AO64" s="172"/>
      <c r="AP64" s="173"/>
      <c r="AQ64" s="172"/>
      <c r="AR64" s="173"/>
      <c r="AS64" s="172"/>
      <c r="AT64" s="174"/>
      <c r="AU64" s="175"/>
      <c r="AV64" s="176" t="str">
        <f t="shared" ref="AV64:AV118" si="79">IF(AK64+AL64&lt;&gt;0,SUM(AX64:BB64),"")</f>
        <v/>
      </c>
      <c r="AW64" s="176" t="str">
        <f t="shared" ref="AW64:AW118" si="80">IF(AK64+AL64&lt;&gt;0,SUM(BD64:BH64),"")</f>
        <v/>
      </c>
      <c r="AX64" s="177">
        <f>IF(AK64&gt;AL64,1,0)</f>
        <v>0</v>
      </c>
      <c r="AY64" s="177">
        <f>IF(AM64&gt;AN64,1,0)</f>
        <v>0</v>
      </c>
      <c r="AZ64" s="177">
        <f>IF(AO64&gt;AP64,1,0)</f>
        <v>0</v>
      </c>
      <c r="BA64" s="177">
        <f>IF(AQ64&gt;AR64,1,0)</f>
        <v>0</v>
      </c>
      <c r="BB64" s="177">
        <f>IF(AS64&gt;AT64,1,0)</f>
        <v>0</v>
      </c>
      <c r="BC64" s="178"/>
      <c r="BD64" s="177">
        <f>IF(AL64&gt;AK64,1,0)</f>
        <v>0</v>
      </c>
      <c r="BE64" s="177">
        <f>IF(AN64&gt;AM64,1,0)</f>
        <v>0</v>
      </c>
      <c r="BF64" s="177">
        <f>IF(AP64&gt;AO64,1,0)</f>
        <v>0</v>
      </c>
      <c r="BG64" s="177">
        <f>IF(AR64&gt;AQ64,1,0)</f>
        <v>0</v>
      </c>
      <c r="BH64" s="177">
        <f>IF(AT64&gt;AS64,1,0)</f>
        <v>0</v>
      </c>
      <c r="BI64" s="178"/>
      <c r="BJ64" s="177" t="str">
        <f>IF(AK64&gt;AL64,AL64,IF(AL64&gt;AK64,-AK64,""))</f>
        <v/>
      </c>
      <c r="BK64" s="177" t="str">
        <f>IF(AM64&gt;AN64,", "&amp;AN64,IF(AN64&gt;AM64,", "&amp;-AM64,""))</f>
        <v/>
      </c>
      <c r="BL64" s="177" t="str">
        <f>IF(AO64&gt;AP64,", "&amp;AP64,IF(AP64&gt;AO64,", "&amp;-AO64,""))</f>
        <v/>
      </c>
      <c r="BM64" s="177" t="str">
        <f>IF(AQ64&gt;AR64,", "&amp;AR64,IF(AR64&gt;AQ64,", "&amp;-AQ64,""))</f>
        <v/>
      </c>
      <c r="BN64" s="177" t="str">
        <f>IF(AS64&gt;AT64,", "&amp;AT64,IF(AT64&gt;AS64,", "&amp;-AS64,""))</f>
        <v/>
      </c>
      <c r="BO64" s="178"/>
      <c r="BP64" s="177" t="str">
        <f>IF(AL64&gt;AK64,AK64,IF(AK64&gt;AL64,-AL64,""))</f>
        <v/>
      </c>
      <c r="BQ64" s="177" t="str">
        <f>IF(AN64&gt;AM64,", "&amp;AM64,IF(AM64&gt;AN64,", "&amp;-AN64,""))</f>
        <v/>
      </c>
      <c r="BR64" s="177" t="str">
        <f>IF(AP64&gt;AO64,", "&amp;AO64,IF(AO64&gt;AP64,", "&amp;-AP64,""))</f>
        <v/>
      </c>
      <c r="BS64" s="177" t="str">
        <f>IF(AR64&gt;AQ64,", "&amp;AQ64,IF(AQ64&gt;AR64,", "&amp;-AR64,""))</f>
        <v/>
      </c>
      <c r="BT64" s="177" t="str">
        <f>IF(AT64&gt;AS64,", "&amp;AS64,IF(AS64&gt;AT64,", "&amp;-AT64,""))</f>
        <v/>
      </c>
      <c r="BU64" s="178"/>
      <c r="BV64" s="179" t="str">
        <f>CONCATENATE(,BJ64,BK64,BL64,BM64,BN64,)</f>
        <v/>
      </c>
      <c r="BW64" s="179" t="str">
        <f>CONCATENATE(,BP64,BQ64,BR64,BS64,BT64,)</f>
        <v/>
      </c>
      <c r="BX64" s="179" t="str">
        <f>IF(AV64&gt;AW64,BV64,IF(AW64&gt;AV64,BW64,""))</f>
        <v/>
      </c>
      <c r="BY64" s="159" t="str">
        <f>IF(AV64&gt;AW64,AW64&amp;" : "&amp;AV64,IF(AW64&gt;AV64,AV64&amp;" : "&amp;AW64,""))</f>
        <v/>
      </c>
      <c r="BZ64" s="424" t="str">
        <f>AA62</f>
        <v>Группа № 1</v>
      </c>
    </row>
    <row r="65" spans="1:110" ht="12" customHeight="1" x14ac:dyDescent="0.25">
      <c r="E65" s="459"/>
      <c r="F65" s="461"/>
      <c r="G65" s="207"/>
      <c r="H65" s="463"/>
      <c r="I65" s="466"/>
      <c r="J65" s="466"/>
      <c r="K65" s="467"/>
      <c r="L65" s="434" t="s">
        <v>115</v>
      </c>
      <c r="M65" s="435"/>
      <c r="N65" s="436"/>
      <c r="O65" s="434" t="s">
        <v>115</v>
      </c>
      <c r="P65" s="435"/>
      <c r="Q65" s="436"/>
      <c r="R65" s="434" t="s">
        <v>115</v>
      </c>
      <c r="S65" s="435"/>
      <c r="T65" s="436"/>
      <c r="U65" s="471"/>
      <c r="V65" s="472"/>
      <c r="W65" s="472"/>
      <c r="X65" s="472"/>
      <c r="Y65" s="472"/>
      <c r="Z65" s="473"/>
      <c r="AA65" s="444"/>
      <c r="AB65" s="442"/>
      <c r="AC65" s="444"/>
      <c r="AD65" s="225"/>
      <c r="AI65" s="182" t="e">
        <f>IF(#REF!=0," ","1-5")</f>
        <v>#REF!</v>
      </c>
      <c r="AJ65" s="183" t="e">
        <f>IF(#REF!=0," ",CONCATENATE(G64,"-",#REF!))</f>
        <v>#REF!</v>
      </c>
      <c r="AK65" s="170"/>
      <c r="AL65" s="171"/>
      <c r="AM65" s="170"/>
      <c r="AN65" s="171"/>
      <c r="AO65" s="170"/>
      <c r="AP65" s="171"/>
      <c r="AQ65" s="170"/>
      <c r="AR65" s="171"/>
      <c r="AS65" s="170"/>
      <c r="AT65" s="184"/>
      <c r="AU65" s="175"/>
      <c r="AV65" s="176" t="str">
        <f t="shared" si="79"/>
        <v/>
      </c>
      <c r="AW65" s="176" t="str">
        <f t="shared" si="80"/>
        <v/>
      </c>
      <c r="AX65" s="177">
        <f t="shared" ref="AX65:AX78" si="81">IF(AK65&gt;AL65,1,0)</f>
        <v>0</v>
      </c>
      <c r="AY65" s="177">
        <f t="shared" ref="AY65:AY78" si="82">IF(AM65&gt;AN65,1,0)</f>
        <v>0</v>
      </c>
      <c r="AZ65" s="177">
        <f t="shared" ref="AZ65:AZ78" si="83">IF(AO65&gt;AP65,1,0)</f>
        <v>0</v>
      </c>
      <c r="BA65" s="177">
        <f t="shared" ref="BA65:BA78" si="84">IF(AQ65&gt;AR65,1,0)</f>
        <v>0</v>
      </c>
      <c r="BB65" s="177">
        <f t="shared" ref="BB65:BB78" si="85">IF(AS65&gt;AT65,1,0)</f>
        <v>0</v>
      </c>
      <c r="BC65" s="178"/>
      <c r="BD65" s="177">
        <f t="shared" ref="BD65:BD78" si="86">IF(AL65&gt;AK65,1,0)</f>
        <v>0</v>
      </c>
      <c r="BE65" s="177">
        <f t="shared" ref="BE65:BE78" si="87">IF(AN65&gt;AM65,1,0)</f>
        <v>0</v>
      </c>
      <c r="BF65" s="177">
        <f t="shared" ref="BF65:BF78" si="88">IF(AP65&gt;AO65,1,0)</f>
        <v>0</v>
      </c>
      <c r="BG65" s="177">
        <f t="shared" ref="BG65:BG78" si="89">IF(AR65&gt;AQ65,1,0)</f>
        <v>0</v>
      </c>
      <c r="BH65" s="177">
        <f t="shared" ref="BH65:BH78" si="90">IF(AT65&gt;AS65,1,0)</f>
        <v>0</v>
      </c>
      <c r="BI65" s="178"/>
      <c r="BJ65" s="177" t="str">
        <f t="shared" ref="BJ65:BJ78" si="91">IF(AK65&gt;AL65,AL65,IF(AL65&gt;AK65,-AK65,""))</f>
        <v/>
      </c>
      <c r="BK65" s="177" t="str">
        <f t="shared" ref="BK65:BK78" si="92">IF(AM65&gt;AN65,", "&amp;AN65,IF(AN65&gt;AM65,", "&amp;-AM65,""))</f>
        <v/>
      </c>
      <c r="BL65" s="177" t="str">
        <f t="shared" ref="BL65:BL78" si="93">IF(AO65&gt;AP65,", "&amp;AP65,IF(AP65&gt;AO65,", "&amp;-AO65,""))</f>
        <v/>
      </c>
      <c r="BM65" s="177" t="str">
        <f t="shared" ref="BM65:BM78" si="94">IF(AQ65&gt;AR65,", "&amp;AR65,IF(AR65&gt;AQ65,", "&amp;-AQ65,""))</f>
        <v/>
      </c>
      <c r="BN65" s="177" t="str">
        <f t="shared" ref="BN65:BN78" si="95">IF(AS65&gt;AT65,", "&amp;AT65,IF(AT65&gt;AS65,", "&amp;-AS65,""))</f>
        <v/>
      </c>
      <c r="BO65" s="178"/>
      <c r="BP65" s="177" t="str">
        <f t="shared" ref="BP65:BP78" si="96">IF(AL65&gt;AK65,AK65,IF(AK65&gt;AL65,-AL65,""))</f>
        <v/>
      </c>
      <c r="BQ65" s="177" t="str">
        <f t="shared" ref="BQ65:BQ78" si="97">IF(AN65&gt;AM65,", "&amp;AM65,IF(AM65&gt;AN65,", "&amp;-AN65,""))</f>
        <v/>
      </c>
      <c r="BR65" s="177" t="str">
        <f t="shared" ref="BR65:BR78" si="98">IF(AP65&gt;AO65,", "&amp;AO65,IF(AO65&gt;AP65,", "&amp;-AP65,""))</f>
        <v/>
      </c>
      <c r="BS65" s="177" t="str">
        <f t="shared" ref="BS65:BS78" si="99">IF(AR65&gt;AQ65,", "&amp;AQ65,IF(AQ65&gt;AR65,", "&amp;-AR65,""))</f>
        <v/>
      </c>
      <c r="BT65" s="177" t="str">
        <f t="shared" ref="BT65:BT78" si="100">IF(AT65&gt;AS65,", "&amp;AS65,IF(AS65&gt;AT65,", "&amp;-AT65,""))</f>
        <v/>
      </c>
      <c r="BU65" s="178"/>
      <c r="BV65" s="179" t="str">
        <f t="shared" ref="BV65:BV78" si="101">CONCATENATE(,BJ65,BK65,BL65,BM65,BN65,)</f>
        <v/>
      </c>
      <c r="BW65" s="179" t="str">
        <f t="shared" ref="BW65:BW78" si="102">CONCATENATE(,BP65,BQ65,BR65,BS65,BT65,)</f>
        <v/>
      </c>
      <c r="BX65" s="179" t="str">
        <f t="shared" ref="BX65:BX78" si="103">IF(AV65&gt;AW65,BV65,IF(AW65&gt;AV65,BW65,""))</f>
        <v/>
      </c>
      <c r="BY65" s="159" t="str">
        <f t="shared" ref="BY65:BY78" si="104">IF(AV65&gt;AW65,AW65&amp;" : "&amp;AV65,IF(AW65&gt;AV65,AV65&amp;" : "&amp;AW65,""))</f>
        <v/>
      </c>
      <c r="BZ65" s="425"/>
    </row>
    <row r="66" spans="1:110" ht="12" customHeight="1" x14ac:dyDescent="0.25">
      <c r="E66" s="483">
        <v>2</v>
      </c>
      <c r="F66" s="484">
        <v>37</v>
      </c>
      <c r="G66" s="202" t="s">
        <v>44</v>
      </c>
      <c r="H66" s="463"/>
      <c r="I66" s="209"/>
      <c r="J66" s="210">
        <v>1</v>
      </c>
      <c r="K66" s="211"/>
      <c r="L66" s="485"/>
      <c r="M66" s="486"/>
      <c r="N66" s="487"/>
      <c r="O66" s="212"/>
      <c r="P66" s="210">
        <v>2</v>
      </c>
      <c r="Q66" s="211"/>
      <c r="R66" s="212"/>
      <c r="S66" s="210">
        <v>2</v>
      </c>
      <c r="T66" s="211"/>
      <c r="U66" s="471"/>
      <c r="V66" s="472"/>
      <c r="W66" s="472"/>
      <c r="X66" s="472"/>
      <c r="Y66" s="472"/>
      <c r="Z66" s="473"/>
      <c r="AA66" s="443">
        <v>5</v>
      </c>
      <c r="AB66" s="441"/>
      <c r="AC66" s="477">
        <v>2</v>
      </c>
      <c r="AD66" s="225"/>
      <c r="AI66" s="182" t="str">
        <f>IF(F72=0," ","3-6")</f>
        <v xml:space="preserve"> </v>
      </c>
      <c r="AJ66" s="183" t="str">
        <f>IF(F72=0," ",CONCATENATE(G68,"-",G72))</f>
        <v xml:space="preserve"> </v>
      </c>
      <c r="AK66" s="170"/>
      <c r="AL66" s="171"/>
      <c r="AM66" s="170"/>
      <c r="AN66" s="171"/>
      <c r="AO66" s="170"/>
      <c r="AP66" s="171"/>
      <c r="AQ66" s="170"/>
      <c r="AR66" s="171"/>
      <c r="AS66" s="170"/>
      <c r="AT66" s="184"/>
      <c r="AU66" s="175"/>
      <c r="AV66" s="176" t="str">
        <f t="shared" si="79"/>
        <v/>
      </c>
      <c r="AW66" s="176" t="str">
        <f t="shared" si="80"/>
        <v/>
      </c>
      <c r="AX66" s="177">
        <f t="shared" si="81"/>
        <v>0</v>
      </c>
      <c r="AY66" s="177">
        <f t="shared" si="82"/>
        <v>0</v>
      </c>
      <c r="AZ66" s="177">
        <f t="shared" si="83"/>
        <v>0</v>
      </c>
      <c r="BA66" s="177">
        <f t="shared" si="84"/>
        <v>0</v>
      </c>
      <c r="BB66" s="177">
        <f t="shared" si="85"/>
        <v>0</v>
      </c>
      <c r="BC66" s="178"/>
      <c r="BD66" s="177">
        <f t="shared" si="86"/>
        <v>0</v>
      </c>
      <c r="BE66" s="177">
        <f t="shared" si="87"/>
        <v>0</v>
      </c>
      <c r="BF66" s="177">
        <f t="shared" si="88"/>
        <v>0</v>
      </c>
      <c r="BG66" s="177">
        <f t="shared" si="89"/>
        <v>0</v>
      </c>
      <c r="BH66" s="177">
        <f t="shared" si="90"/>
        <v>0</v>
      </c>
      <c r="BI66" s="178"/>
      <c r="BJ66" s="177" t="str">
        <f t="shared" si="91"/>
        <v/>
      </c>
      <c r="BK66" s="177" t="str">
        <f t="shared" si="92"/>
        <v/>
      </c>
      <c r="BL66" s="177" t="str">
        <f t="shared" si="93"/>
        <v/>
      </c>
      <c r="BM66" s="177" t="str">
        <f t="shared" si="94"/>
        <v/>
      </c>
      <c r="BN66" s="177" t="str">
        <f t="shared" si="95"/>
        <v/>
      </c>
      <c r="BO66" s="178"/>
      <c r="BP66" s="177" t="str">
        <f t="shared" si="96"/>
        <v/>
      </c>
      <c r="BQ66" s="177" t="str">
        <f t="shared" si="97"/>
        <v/>
      </c>
      <c r="BR66" s="177" t="str">
        <f t="shared" si="98"/>
        <v/>
      </c>
      <c r="BS66" s="177" t="str">
        <f t="shared" si="99"/>
        <v/>
      </c>
      <c r="BT66" s="177" t="str">
        <f t="shared" si="100"/>
        <v/>
      </c>
      <c r="BU66" s="178"/>
      <c r="BV66" s="179" t="str">
        <f t="shared" si="101"/>
        <v/>
      </c>
      <c r="BW66" s="179" t="str">
        <f t="shared" si="102"/>
        <v/>
      </c>
      <c r="BX66" s="179" t="str">
        <f t="shared" si="103"/>
        <v/>
      </c>
      <c r="BY66" s="159" t="str">
        <f t="shared" si="104"/>
        <v/>
      </c>
      <c r="BZ66" s="425"/>
    </row>
    <row r="67" spans="1:110" ht="12" customHeight="1" x14ac:dyDescent="0.3">
      <c r="E67" s="459"/>
      <c r="F67" s="461"/>
      <c r="G67" s="207"/>
      <c r="H67" s="463"/>
      <c r="I67" s="437" t="s">
        <v>121</v>
      </c>
      <c r="J67" s="435"/>
      <c r="K67" s="436"/>
      <c r="L67" s="488"/>
      <c r="M67" s="466"/>
      <c r="N67" s="467"/>
      <c r="O67" s="431" t="s">
        <v>135</v>
      </c>
      <c r="P67" s="432"/>
      <c r="Q67" s="433"/>
      <c r="R67" s="434" t="s">
        <v>115</v>
      </c>
      <c r="S67" s="435"/>
      <c r="T67" s="436"/>
      <c r="U67" s="471"/>
      <c r="V67" s="472"/>
      <c r="W67" s="472"/>
      <c r="X67" s="472"/>
      <c r="Y67" s="472"/>
      <c r="Z67" s="473"/>
      <c r="AA67" s="444"/>
      <c r="AB67" s="442"/>
      <c r="AC67" s="444"/>
      <c r="AD67" s="160"/>
      <c r="AI67" s="182" t="str">
        <f>IF(F70=0," ","4-1")</f>
        <v>4-1</v>
      </c>
      <c r="AJ67" s="183" t="str">
        <f>IF(F70=0," ",CONCATENATE(G70,"-",G64))</f>
        <v>АКМОЛИНСКАЯ обл.-КАРАГАНДИНСКАЯ обл.</v>
      </c>
      <c r="AK67" s="170"/>
      <c r="AL67" s="171"/>
      <c r="AM67" s="170"/>
      <c r="AN67" s="171"/>
      <c r="AO67" s="170"/>
      <c r="AP67" s="171"/>
      <c r="AQ67" s="170"/>
      <c r="AR67" s="171"/>
      <c r="AS67" s="170"/>
      <c r="AT67" s="184"/>
      <c r="AU67" s="175"/>
      <c r="AV67" s="176" t="str">
        <f t="shared" si="79"/>
        <v/>
      </c>
      <c r="AW67" s="176" t="str">
        <f t="shared" si="80"/>
        <v/>
      </c>
      <c r="AX67" s="177">
        <f t="shared" si="81"/>
        <v>0</v>
      </c>
      <c r="AY67" s="177">
        <f t="shared" si="82"/>
        <v>0</v>
      </c>
      <c r="AZ67" s="177">
        <f t="shared" si="83"/>
        <v>0</v>
      </c>
      <c r="BA67" s="177">
        <f t="shared" si="84"/>
        <v>0</v>
      </c>
      <c r="BB67" s="177">
        <f t="shared" si="85"/>
        <v>0</v>
      </c>
      <c r="BC67" s="178"/>
      <c r="BD67" s="177">
        <f t="shared" si="86"/>
        <v>0</v>
      </c>
      <c r="BE67" s="177">
        <f t="shared" si="87"/>
        <v>0</v>
      </c>
      <c r="BF67" s="177">
        <f t="shared" si="88"/>
        <v>0</v>
      </c>
      <c r="BG67" s="177">
        <f t="shared" si="89"/>
        <v>0</v>
      </c>
      <c r="BH67" s="177">
        <f t="shared" si="90"/>
        <v>0</v>
      </c>
      <c r="BI67" s="178"/>
      <c r="BJ67" s="177" t="str">
        <f t="shared" si="91"/>
        <v/>
      </c>
      <c r="BK67" s="177" t="str">
        <f t="shared" si="92"/>
        <v/>
      </c>
      <c r="BL67" s="177" t="str">
        <f t="shared" si="93"/>
        <v/>
      </c>
      <c r="BM67" s="177" t="str">
        <f t="shared" si="94"/>
        <v/>
      </c>
      <c r="BN67" s="177" t="str">
        <f t="shared" si="95"/>
        <v/>
      </c>
      <c r="BO67" s="178"/>
      <c r="BP67" s="177" t="str">
        <f t="shared" si="96"/>
        <v/>
      </c>
      <c r="BQ67" s="177" t="str">
        <f t="shared" si="97"/>
        <v/>
      </c>
      <c r="BR67" s="177" t="str">
        <f t="shared" si="98"/>
        <v/>
      </c>
      <c r="BS67" s="177" t="str">
        <f t="shared" si="99"/>
        <v/>
      </c>
      <c r="BT67" s="177" t="str">
        <f t="shared" si="100"/>
        <v/>
      </c>
      <c r="BU67" s="178"/>
      <c r="BV67" s="179" t="str">
        <f t="shared" si="101"/>
        <v/>
      </c>
      <c r="BW67" s="179" t="str">
        <f t="shared" si="102"/>
        <v/>
      </c>
      <c r="BX67" s="179" t="str">
        <f t="shared" si="103"/>
        <v/>
      </c>
      <c r="BY67" s="159" t="str">
        <f t="shared" si="104"/>
        <v/>
      </c>
      <c r="BZ67" s="425"/>
    </row>
    <row r="68" spans="1:110" ht="16.5" x14ac:dyDescent="0.3">
      <c r="E68" s="483">
        <v>3</v>
      </c>
      <c r="F68" s="484">
        <v>77</v>
      </c>
      <c r="G68" s="202" t="s">
        <v>128</v>
      </c>
      <c r="H68" s="463"/>
      <c r="I68" s="209"/>
      <c r="J68" s="210">
        <v>1</v>
      </c>
      <c r="K68" s="211"/>
      <c r="L68" s="212"/>
      <c r="M68" s="210">
        <v>1</v>
      </c>
      <c r="N68" s="211"/>
      <c r="O68" s="485"/>
      <c r="P68" s="486"/>
      <c r="Q68" s="487"/>
      <c r="R68" s="212"/>
      <c r="S68" s="210">
        <v>2</v>
      </c>
      <c r="T68" s="211"/>
      <c r="U68" s="471"/>
      <c r="V68" s="472"/>
      <c r="W68" s="472"/>
      <c r="X68" s="472"/>
      <c r="Y68" s="472"/>
      <c r="Z68" s="473"/>
      <c r="AA68" s="443">
        <v>4</v>
      </c>
      <c r="AB68" s="441"/>
      <c r="AC68" s="477">
        <v>3</v>
      </c>
      <c r="AD68" s="160"/>
      <c r="AI68" s="182" t="str">
        <f>IF(F72=0," ","6-2")</f>
        <v xml:space="preserve"> </v>
      </c>
      <c r="AJ68" s="183" t="str">
        <f>IF(F72=0," ",CONCATENATE(G72,"-",G66))</f>
        <v xml:space="preserve"> </v>
      </c>
      <c r="AK68" s="170"/>
      <c r="AL68" s="171"/>
      <c r="AM68" s="170"/>
      <c r="AN68" s="171"/>
      <c r="AO68" s="170"/>
      <c r="AP68" s="171"/>
      <c r="AQ68" s="170"/>
      <c r="AR68" s="171"/>
      <c r="AS68" s="170"/>
      <c r="AT68" s="184"/>
      <c r="AU68" s="175"/>
      <c r="AV68" s="176" t="str">
        <f t="shared" si="79"/>
        <v/>
      </c>
      <c r="AW68" s="176" t="str">
        <f t="shared" si="80"/>
        <v/>
      </c>
      <c r="AX68" s="177">
        <f t="shared" si="81"/>
        <v>0</v>
      </c>
      <c r="AY68" s="177">
        <f t="shared" si="82"/>
        <v>0</v>
      </c>
      <c r="AZ68" s="177">
        <f t="shared" si="83"/>
        <v>0</v>
      </c>
      <c r="BA68" s="177">
        <f t="shared" si="84"/>
        <v>0</v>
      </c>
      <c r="BB68" s="177">
        <f t="shared" si="85"/>
        <v>0</v>
      </c>
      <c r="BC68" s="178"/>
      <c r="BD68" s="177">
        <f t="shared" si="86"/>
        <v>0</v>
      </c>
      <c r="BE68" s="177">
        <f t="shared" si="87"/>
        <v>0</v>
      </c>
      <c r="BF68" s="177">
        <f t="shared" si="88"/>
        <v>0</v>
      </c>
      <c r="BG68" s="177">
        <f t="shared" si="89"/>
        <v>0</v>
      </c>
      <c r="BH68" s="177">
        <f t="shared" si="90"/>
        <v>0</v>
      </c>
      <c r="BI68" s="178"/>
      <c r="BJ68" s="177" t="str">
        <f t="shared" si="91"/>
        <v/>
      </c>
      <c r="BK68" s="177" t="str">
        <f t="shared" si="92"/>
        <v/>
      </c>
      <c r="BL68" s="177" t="str">
        <f t="shared" si="93"/>
        <v/>
      </c>
      <c r="BM68" s="177" t="str">
        <f t="shared" si="94"/>
        <v/>
      </c>
      <c r="BN68" s="177" t="str">
        <f t="shared" si="95"/>
        <v/>
      </c>
      <c r="BO68" s="178"/>
      <c r="BP68" s="177" t="str">
        <f t="shared" si="96"/>
        <v/>
      </c>
      <c r="BQ68" s="177" t="str">
        <f t="shared" si="97"/>
        <v/>
      </c>
      <c r="BR68" s="177" t="str">
        <f t="shared" si="98"/>
        <v/>
      </c>
      <c r="BS68" s="177" t="str">
        <f t="shared" si="99"/>
        <v/>
      </c>
      <c r="BT68" s="177" t="str">
        <f t="shared" si="100"/>
        <v/>
      </c>
      <c r="BU68" s="178"/>
      <c r="BV68" s="179" t="str">
        <f t="shared" si="101"/>
        <v/>
      </c>
      <c r="BW68" s="179" t="str">
        <f t="shared" si="102"/>
        <v/>
      </c>
      <c r="BX68" s="179" t="str">
        <f t="shared" si="103"/>
        <v/>
      </c>
      <c r="BY68" s="159" t="str">
        <f t="shared" si="104"/>
        <v/>
      </c>
      <c r="BZ68" s="425"/>
    </row>
    <row r="69" spans="1:110" ht="15.75" x14ac:dyDescent="0.3">
      <c r="A69" s="190" t="s">
        <v>111</v>
      </c>
      <c r="B69" s="191" t="s">
        <v>4</v>
      </c>
      <c r="C69" s="191" t="s">
        <v>112</v>
      </c>
      <c r="D69" s="192" t="s">
        <v>113</v>
      </c>
      <c r="E69" s="459"/>
      <c r="F69" s="461"/>
      <c r="G69" s="207"/>
      <c r="H69" s="463"/>
      <c r="I69" s="437" t="s">
        <v>121</v>
      </c>
      <c r="J69" s="435"/>
      <c r="K69" s="436"/>
      <c r="L69" s="431" t="s">
        <v>136</v>
      </c>
      <c r="M69" s="432"/>
      <c r="N69" s="433"/>
      <c r="O69" s="488"/>
      <c r="P69" s="466"/>
      <c r="Q69" s="467"/>
      <c r="R69" s="434" t="s">
        <v>115</v>
      </c>
      <c r="S69" s="435"/>
      <c r="T69" s="436"/>
      <c r="U69" s="471"/>
      <c r="V69" s="472"/>
      <c r="W69" s="472"/>
      <c r="X69" s="472"/>
      <c r="Y69" s="472"/>
      <c r="Z69" s="473"/>
      <c r="AA69" s="444"/>
      <c r="AB69" s="442"/>
      <c r="AC69" s="444"/>
      <c r="AD69" s="167"/>
      <c r="AI69" s="182" t="e">
        <f>IF(#REF!=0," ","5-3")</f>
        <v>#REF!</v>
      </c>
      <c r="AJ69" s="183" t="e">
        <f>IF(#REF!=0," ",CONCATENATE(#REF!,"-",G68))</f>
        <v>#REF!</v>
      </c>
      <c r="AK69" s="170"/>
      <c r="AL69" s="171"/>
      <c r="AM69" s="170"/>
      <c r="AN69" s="171"/>
      <c r="AO69" s="170"/>
      <c r="AP69" s="171"/>
      <c r="AQ69" s="170"/>
      <c r="AR69" s="171"/>
      <c r="AS69" s="170"/>
      <c r="AT69" s="184"/>
      <c r="AU69" s="175"/>
      <c r="AV69" s="176" t="str">
        <f t="shared" si="79"/>
        <v/>
      </c>
      <c r="AW69" s="176" t="str">
        <f t="shared" si="80"/>
        <v/>
      </c>
      <c r="AX69" s="177">
        <f t="shared" si="81"/>
        <v>0</v>
      </c>
      <c r="AY69" s="177">
        <f t="shared" si="82"/>
        <v>0</v>
      </c>
      <c r="AZ69" s="177">
        <f t="shared" si="83"/>
        <v>0</v>
      </c>
      <c r="BA69" s="177">
        <f t="shared" si="84"/>
        <v>0</v>
      </c>
      <c r="BB69" s="177">
        <f t="shared" si="85"/>
        <v>0</v>
      </c>
      <c r="BC69" s="178"/>
      <c r="BD69" s="177">
        <f t="shared" si="86"/>
        <v>0</v>
      </c>
      <c r="BE69" s="177">
        <f t="shared" si="87"/>
        <v>0</v>
      </c>
      <c r="BF69" s="177">
        <f t="shared" si="88"/>
        <v>0</v>
      </c>
      <c r="BG69" s="177">
        <f t="shared" si="89"/>
        <v>0</v>
      </c>
      <c r="BH69" s="177">
        <f t="shared" si="90"/>
        <v>0</v>
      </c>
      <c r="BI69" s="178"/>
      <c r="BJ69" s="177" t="str">
        <f t="shared" si="91"/>
        <v/>
      </c>
      <c r="BK69" s="177" t="str">
        <f t="shared" si="92"/>
        <v/>
      </c>
      <c r="BL69" s="177" t="str">
        <f t="shared" si="93"/>
        <v/>
      </c>
      <c r="BM69" s="177" t="str">
        <f t="shared" si="94"/>
        <v/>
      </c>
      <c r="BN69" s="177" t="str">
        <f t="shared" si="95"/>
        <v/>
      </c>
      <c r="BO69" s="178"/>
      <c r="BP69" s="177" t="str">
        <f t="shared" si="96"/>
        <v/>
      </c>
      <c r="BQ69" s="177" t="str">
        <f t="shared" si="97"/>
        <v/>
      </c>
      <c r="BR69" s="177" t="str">
        <f t="shared" si="98"/>
        <v/>
      </c>
      <c r="BS69" s="177" t="str">
        <f t="shared" si="99"/>
        <v/>
      </c>
      <c r="BT69" s="177" t="str">
        <f t="shared" si="100"/>
        <v/>
      </c>
      <c r="BU69" s="178"/>
      <c r="BV69" s="179" t="str">
        <f t="shared" si="101"/>
        <v/>
      </c>
      <c r="BW69" s="179" t="str">
        <f t="shared" si="102"/>
        <v/>
      </c>
      <c r="BX69" s="179" t="str">
        <f t="shared" si="103"/>
        <v/>
      </c>
      <c r="BY69" s="159" t="str">
        <f t="shared" si="104"/>
        <v/>
      </c>
      <c r="BZ69" s="425"/>
    </row>
    <row r="70" spans="1:110" ht="16.5" x14ac:dyDescent="0.25">
      <c r="A70" s="450" t="str">
        <f>AI64</f>
        <v>2-4</v>
      </c>
      <c r="B70" s="452">
        <v>43550</v>
      </c>
      <c r="C70" s="454">
        <v>0.68055555555555547</v>
      </c>
      <c r="D70" s="456">
        <v>3</v>
      </c>
      <c r="E70" s="483">
        <v>4</v>
      </c>
      <c r="F70" s="484">
        <v>84</v>
      </c>
      <c r="G70" s="202" t="s">
        <v>141</v>
      </c>
      <c r="H70" s="463"/>
      <c r="I70" s="209"/>
      <c r="J70" s="210">
        <v>1</v>
      </c>
      <c r="K70" s="211"/>
      <c r="L70" s="212"/>
      <c r="M70" s="210">
        <v>1</v>
      </c>
      <c r="N70" s="211"/>
      <c r="O70" s="212"/>
      <c r="P70" s="210">
        <v>1</v>
      </c>
      <c r="Q70" s="211"/>
      <c r="R70" s="485"/>
      <c r="S70" s="486"/>
      <c r="T70" s="487"/>
      <c r="U70" s="471"/>
      <c r="V70" s="472"/>
      <c r="W70" s="472"/>
      <c r="X70" s="472"/>
      <c r="Y70" s="472"/>
      <c r="Z70" s="473"/>
      <c r="AA70" s="443">
        <v>3</v>
      </c>
      <c r="AB70" s="441"/>
      <c r="AC70" s="443">
        <v>4</v>
      </c>
      <c r="AD70" s="181"/>
      <c r="AI70" s="182" t="s">
        <v>116</v>
      </c>
      <c r="AJ70" s="183" t="str">
        <f>IF(F68=0," ",CONCATENATE(G64,"-",G68))</f>
        <v>КАРАГАНДИНСКАЯ обл.-КОСТАНАЙСКАЯ  обл.</v>
      </c>
      <c r="AK70" s="170"/>
      <c r="AL70" s="171"/>
      <c r="AM70" s="170"/>
      <c r="AN70" s="171"/>
      <c r="AO70" s="170"/>
      <c r="AP70" s="171"/>
      <c r="AQ70" s="170"/>
      <c r="AR70" s="171"/>
      <c r="AS70" s="170"/>
      <c r="AT70" s="184"/>
      <c r="AU70" s="175"/>
      <c r="AV70" s="176" t="str">
        <f t="shared" si="79"/>
        <v/>
      </c>
      <c r="AW70" s="176" t="str">
        <f t="shared" si="80"/>
        <v/>
      </c>
      <c r="AX70" s="177">
        <f t="shared" si="81"/>
        <v>0</v>
      </c>
      <c r="AY70" s="177">
        <f t="shared" si="82"/>
        <v>0</v>
      </c>
      <c r="AZ70" s="177">
        <f t="shared" si="83"/>
        <v>0</v>
      </c>
      <c r="BA70" s="177">
        <f t="shared" si="84"/>
        <v>0</v>
      </c>
      <c r="BB70" s="177">
        <f t="shared" si="85"/>
        <v>0</v>
      </c>
      <c r="BC70" s="178"/>
      <c r="BD70" s="177">
        <f t="shared" si="86"/>
        <v>0</v>
      </c>
      <c r="BE70" s="177">
        <f t="shared" si="87"/>
        <v>0</v>
      </c>
      <c r="BF70" s="177">
        <f t="shared" si="88"/>
        <v>0</v>
      </c>
      <c r="BG70" s="177">
        <f t="shared" si="89"/>
        <v>0</v>
      </c>
      <c r="BH70" s="177">
        <f t="shared" si="90"/>
        <v>0</v>
      </c>
      <c r="BI70" s="178"/>
      <c r="BJ70" s="177" t="str">
        <f t="shared" si="91"/>
        <v/>
      </c>
      <c r="BK70" s="177" t="str">
        <f t="shared" si="92"/>
        <v/>
      </c>
      <c r="BL70" s="177" t="str">
        <f t="shared" si="93"/>
        <v/>
      </c>
      <c r="BM70" s="177" t="str">
        <f t="shared" si="94"/>
        <v/>
      </c>
      <c r="BN70" s="177" t="str">
        <f t="shared" si="95"/>
        <v/>
      </c>
      <c r="BO70" s="178"/>
      <c r="BP70" s="177" t="str">
        <f t="shared" si="96"/>
        <v/>
      </c>
      <c r="BQ70" s="177" t="str">
        <f t="shared" si="97"/>
        <v/>
      </c>
      <c r="BR70" s="177" t="str">
        <f t="shared" si="98"/>
        <v/>
      </c>
      <c r="BS70" s="177" t="str">
        <f t="shared" si="99"/>
        <v/>
      </c>
      <c r="BT70" s="177" t="str">
        <f t="shared" si="100"/>
        <v/>
      </c>
      <c r="BU70" s="178"/>
      <c r="BV70" s="179" t="str">
        <f t="shared" si="101"/>
        <v/>
      </c>
      <c r="BW70" s="179" t="str">
        <f t="shared" si="102"/>
        <v/>
      </c>
      <c r="BX70" s="179" t="str">
        <f t="shared" si="103"/>
        <v/>
      </c>
      <c r="BY70" s="159" t="str">
        <f t="shared" si="104"/>
        <v/>
      </c>
      <c r="BZ70" s="425"/>
      <c r="CB70" s="185"/>
      <c r="CC70" s="186" t="s">
        <v>98</v>
      </c>
      <c r="CD70" s="186" t="s">
        <v>99</v>
      </c>
      <c r="CE70" s="186" t="s">
        <v>100</v>
      </c>
      <c r="CF70" s="186" t="s">
        <v>101</v>
      </c>
      <c r="CG70" s="186" t="s">
        <v>102</v>
      </c>
      <c r="CH70" s="186" t="s">
        <v>103</v>
      </c>
      <c r="CI70" s="186" t="s">
        <v>104</v>
      </c>
      <c r="CJ70" s="186" t="s">
        <v>105</v>
      </c>
      <c r="CK70" s="186" t="s">
        <v>106</v>
      </c>
      <c r="CL70" s="186" t="s">
        <v>107</v>
      </c>
      <c r="CN70" s="185"/>
      <c r="CO70" s="186" t="s">
        <v>47</v>
      </c>
      <c r="CP70" s="186" t="s">
        <v>48</v>
      </c>
      <c r="CQ70" s="186" t="s">
        <v>49</v>
      </c>
      <c r="CR70" s="186" t="s">
        <v>108</v>
      </c>
      <c r="CS70" s="186" t="s">
        <v>50</v>
      </c>
      <c r="CT70" s="186" t="s">
        <v>51</v>
      </c>
      <c r="CU70" s="187"/>
      <c r="CV70" s="188" t="s">
        <v>109</v>
      </c>
      <c r="CW70" s="188" t="s">
        <v>110</v>
      </c>
      <c r="CX70" s="188"/>
      <c r="CZ70" s="188" t="s">
        <v>109</v>
      </c>
      <c r="DA70" s="188" t="s">
        <v>110</v>
      </c>
      <c r="DC70" s="189"/>
      <c r="DE70" s="189"/>
      <c r="DF70" s="189"/>
    </row>
    <row r="71" spans="1:110" ht="14.25" thickBot="1" x14ac:dyDescent="0.3">
      <c r="A71" s="451"/>
      <c r="B71" s="453"/>
      <c r="C71" s="522"/>
      <c r="D71" s="457"/>
      <c r="E71" s="458"/>
      <c r="F71" s="528"/>
      <c r="G71" s="259"/>
      <c r="H71" s="529"/>
      <c r="I71" s="535" t="s">
        <v>121</v>
      </c>
      <c r="J71" s="536"/>
      <c r="K71" s="537"/>
      <c r="L71" s="539" t="s">
        <v>121</v>
      </c>
      <c r="M71" s="536"/>
      <c r="N71" s="537"/>
      <c r="O71" s="539" t="s">
        <v>121</v>
      </c>
      <c r="P71" s="536"/>
      <c r="Q71" s="537"/>
      <c r="R71" s="530"/>
      <c r="S71" s="531"/>
      <c r="T71" s="532"/>
      <c r="U71" s="474"/>
      <c r="V71" s="475"/>
      <c r="W71" s="475"/>
      <c r="X71" s="475"/>
      <c r="Y71" s="475"/>
      <c r="Z71" s="476"/>
      <c r="AA71" s="533"/>
      <c r="AB71" s="534"/>
      <c r="AC71" s="533"/>
      <c r="AD71" s="229"/>
      <c r="AI71" s="182" t="e">
        <f>IF(#REF!=0," ","2-5")</f>
        <v>#REF!</v>
      </c>
      <c r="AJ71" s="183" t="e">
        <f>IF(#REF!=0," ",CONCATENATE(G66,"-",#REF!))</f>
        <v>#REF!</v>
      </c>
      <c r="AK71" s="170"/>
      <c r="AL71" s="171"/>
      <c r="AM71" s="170"/>
      <c r="AN71" s="171"/>
      <c r="AO71" s="170"/>
      <c r="AP71" s="171"/>
      <c r="AQ71" s="170"/>
      <c r="AR71" s="171"/>
      <c r="AS71" s="170"/>
      <c r="AT71" s="184"/>
      <c r="AU71" s="175"/>
      <c r="AV71" s="176" t="str">
        <f t="shared" si="79"/>
        <v/>
      </c>
      <c r="AW71" s="176" t="str">
        <f t="shared" si="80"/>
        <v/>
      </c>
      <c r="AX71" s="177">
        <f t="shared" si="81"/>
        <v>0</v>
      </c>
      <c r="AY71" s="177">
        <f t="shared" si="82"/>
        <v>0</v>
      </c>
      <c r="AZ71" s="177">
        <f t="shared" si="83"/>
        <v>0</v>
      </c>
      <c r="BA71" s="177">
        <f t="shared" si="84"/>
        <v>0</v>
      </c>
      <c r="BB71" s="177">
        <f t="shared" si="85"/>
        <v>0</v>
      </c>
      <c r="BC71" s="178"/>
      <c r="BD71" s="177">
        <f t="shared" si="86"/>
        <v>0</v>
      </c>
      <c r="BE71" s="177">
        <f t="shared" si="87"/>
        <v>0</v>
      </c>
      <c r="BF71" s="177">
        <f t="shared" si="88"/>
        <v>0</v>
      </c>
      <c r="BG71" s="177">
        <f t="shared" si="89"/>
        <v>0</v>
      </c>
      <c r="BH71" s="177">
        <f t="shared" si="90"/>
        <v>0</v>
      </c>
      <c r="BI71" s="178"/>
      <c r="BJ71" s="177" t="str">
        <f t="shared" si="91"/>
        <v/>
      </c>
      <c r="BK71" s="177" t="str">
        <f t="shared" si="92"/>
        <v/>
      </c>
      <c r="BL71" s="177" t="str">
        <f t="shared" si="93"/>
        <v/>
      </c>
      <c r="BM71" s="177" t="str">
        <f t="shared" si="94"/>
        <v/>
      </c>
      <c r="BN71" s="177" t="str">
        <f t="shared" si="95"/>
        <v/>
      </c>
      <c r="BO71" s="178"/>
      <c r="BP71" s="177" t="str">
        <f t="shared" si="96"/>
        <v/>
      </c>
      <c r="BQ71" s="177" t="str">
        <f t="shared" si="97"/>
        <v/>
      </c>
      <c r="BR71" s="177" t="str">
        <f t="shared" si="98"/>
        <v/>
      </c>
      <c r="BS71" s="177" t="str">
        <f t="shared" si="99"/>
        <v/>
      </c>
      <c r="BT71" s="177" t="str">
        <f t="shared" si="100"/>
        <v/>
      </c>
      <c r="BU71" s="178"/>
      <c r="BV71" s="179" t="str">
        <f t="shared" si="101"/>
        <v/>
      </c>
      <c r="BW71" s="179" t="str">
        <f t="shared" si="102"/>
        <v/>
      </c>
      <c r="BX71" s="179" t="str">
        <f t="shared" si="103"/>
        <v/>
      </c>
      <c r="BY71" s="159" t="str">
        <f t="shared" si="104"/>
        <v/>
      </c>
      <c r="BZ71" s="425"/>
      <c r="CB71" s="185">
        <v>1</v>
      </c>
      <c r="CC71" s="198" t="e">
        <f>((AV76+AV70)/(AW76+AW70))/10</f>
        <v>#VALUE!</v>
      </c>
      <c r="CD71" s="198" t="e">
        <f>((AV76+AW67)/(AW76+AV67))/10</f>
        <v>#VALUE!</v>
      </c>
      <c r="CE71" s="198" t="e">
        <f>((AV76+AV65)/(AW76+AW65))/10</f>
        <v>#VALUE!</v>
      </c>
      <c r="CF71" s="198" t="e">
        <f>((AV76+AW74)/(AW76+AV74))/10</f>
        <v>#VALUE!</v>
      </c>
      <c r="CG71" s="198" t="e">
        <f>((AV70+AW67)/(AW70+AV67))/10</f>
        <v>#VALUE!</v>
      </c>
      <c r="CH71" s="198" t="e">
        <f>((AV70+AV65)/(AW70+AW65))/10</f>
        <v>#VALUE!</v>
      </c>
      <c r="CI71" s="198" t="e">
        <f>((AV70+AW74)/(AV74+AW70))/10</f>
        <v>#VALUE!</v>
      </c>
      <c r="CJ71" s="198" t="e">
        <f>((AW67+AV65)/(AV67+AW65))/10</f>
        <v>#VALUE!</v>
      </c>
      <c r="CK71" s="198" t="e">
        <f>((AW67+AW74)/(AV67+AV74))/10</f>
        <v>#VALUE!</v>
      </c>
      <c r="CL71" s="198" t="e">
        <f>((AV65+AW74)/(AW65+AV74))/10</f>
        <v>#VALUE!</v>
      </c>
      <c r="CN71" s="185">
        <v>1</v>
      </c>
      <c r="CO71" s="199"/>
      <c r="CP71" s="200">
        <f>IF(AV76&gt;AW76,CV71+0.1,CV71-0.1)</f>
        <v>5.9</v>
      </c>
      <c r="CQ71" s="200">
        <f>IF(AV70&gt;AW70,CV71+0.1,CV71-0.1)</f>
        <v>5.9</v>
      </c>
      <c r="CR71" s="200">
        <f>IF(AW67&gt;AV67,CV71+0.1,CV71-0.1)</f>
        <v>5.9</v>
      </c>
      <c r="CS71" s="200">
        <f>IF(AV65&gt;AW65,CV71+0.1,CV71-0.1)</f>
        <v>5.9</v>
      </c>
      <c r="CT71" s="200">
        <f>IF(AW74&gt;AV74,CV71+0.1,CV71-0.1)</f>
        <v>5.9</v>
      </c>
      <c r="CU71" s="201"/>
      <c r="CV71" s="446">
        <f>AA64</f>
        <v>6</v>
      </c>
      <c r="CW71" s="446" t="e">
        <f>IF(AND(CV71=CV73,CV71=CV75),CC71,(IF(AND(CV71=CV73,CV71=CV77),CD71,(IF(AND(CV71=CV73,CV71=CV79),CE71,(IF(AND(CV71=CV73,CV71=CV81),CF71,(IF(AND(CV71=CV75,CV71=CV77),CG71,(IF(AND(CV71=CV75,CV71=CV79),CH71,(IF(AND(CV71=CV75,CV71=CV81),CI71,(IF(AND(CV71=CV77,CV71=CV79),CJ71,(IF(AND(CV71=CV77,CV71=CV81),CK71,(IF(AND(CV71=CV79,CV71=CV81),CL71,999)))))))))))))))))))</f>
        <v>#REF!</v>
      </c>
      <c r="CX71" s="446" t="e">
        <f>IF(DC71=1,CV71+CW71,CW71)</f>
        <v>#REF!</v>
      </c>
      <c r="CZ71" s="446">
        <f>CV71</f>
        <v>6</v>
      </c>
      <c r="DA71" s="448" t="e">
        <f>IF(CZ71=CZ73,CP71,(IF(CZ71=CZ75,CQ71,(IF(CZ71=CZ77,CR71,(IF(CZ71=CZ79,CS71,(IF(CZ71=CZ81,CT71,999)))))))))</f>
        <v>#REF!</v>
      </c>
      <c r="DC71" s="446" t="e">
        <f>IF(CW71&lt;&gt;999,1,0)</f>
        <v>#REF!</v>
      </c>
      <c r="DE71" s="448" t="e">
        <f>IF(DC71=1,CX71,DA71)</f>
        <v>#REF!</v>
      </c>
      <c r="DF71" s="446" t="e">
        <f>IF(DE71&lt;&gt;999,DE71,CZ71)</f>
        <v>#REF!</v>
      </c>
    </row>
    <row r="72" spans="1:110" ht="17.25" thickTop="1" x14ac:dyDescent="0.25">
      <c r="A72" s="479" t="str">
        <f>AI70</f>
        <v>1-3</v>
      </c>
      <c r="B72" s="480">
        <v>43550</v>
      </c>
      <c r="C72" s="489">
        <v>0.68055555555555547</v>
      </c>
      <c r="D72" s="491">
        <v>4</v>
      </c>
      <c r="E72" s="538"/>
      <c r="F72" s="540"/>
      <c r="G72" s="260" t="str">
        <f>IF(F72=0,"",VLOOKUP(F72,'[1]Список участников'!A:H,3,FALSE))</f>
        <v/>
      </c>
      <c r="H72" s="498" t="str">
        <f>IF(F72=0,"",VLOOKUP(F72,'[1]Список участников'!A:H,5,FALSE))</f>
        <v/>
      </c>
      <c r="I72" s="240"/>
      <c r="J72" s="241" t="str">
        <f>IF(AK74=0," ",IF(AV74&gt;AW74,2,$AK$1))</f>
        <v xml:space="preserve"> </v>
      </c>
      <c r="K72" s="240"/>
      <c r="L72" s="240"/>
      <c r="M72" s="241" t="str">
        <f>IF(AK68=0," ",IF(AV68&gt;AW68,2,$AK$1))</f>
        <v xml:space="preserve"> </v>
      </c>
      <c r="N72" s="240"/>
      <c r="O72" s="240"/>
      <c r="P72" s="241" t="str">
        <f>IF(AK66=0," ",IF(AW66&gt;AV66,2,$AK$1))</f>
        <v xml:space="preserve"> </v>
      </c>
      <c r="Q72" s="240"/>
      <c r="R72" s="240"/>
      <c r="S72" s="241" t="str">
        <f>IF(AK72=0," ",IF(AW72&gt;AV72,2,$AK$1))</f>
        <v xml:space="preserve"> </v>
      </c>
      <c r="T72" s="240"/>
      <c r="U72" s="240"/>
      <c r="V72" s="241" t="str">
        <f>IF(AK78=0," ",IF(AW78&gt;AV78,2,$AK$1))</f>
        <v xml:space="preserve"> </v>
      </c>
      <c r="W72" s="240"/>
      <c r="X72" s="500"/>
      <c r="Y72" s="500"/>
      <c r="Z72" s="500"/>
      <c r="AA72" s="502"/>
      <c r="AB72" s="504"/>
      <c r="AC72" s="502"/>
      <c r="AD72" s="234"/>
      <c r="AE72" s="445">
        <f>IF(F64="","",VLOOKUP(F64,'[1]Список участников'!A:L,8,FALSE))</f>
        <v>18</v>
      </c>
      <c r="AG72" s="430">
        <f>IF(F64&gt;0,1,0)</f>
        <v>1</v>
      </c>
      <c r="AH72" s="430" t="e">
        <f>SUM(AG72:AG83)</f>
        <v>#REF!</v>
      </c>
      <c r="AI72" s="182" t="str">
        <f>IF(F72=0," ","4-6")</f>
        <v xml:space="preserve"> </v>
      </c>
      <c r="AJ72" s="183" t="str">
        <f>IF(F72=0," ",CONCATENATE(G70,"-",G72))</f>
        <v xml:space="preserve"> </v>
      </c>
      <c r="AK72" s="170"/>
      <c r="AL72" s="171"/>
      <c r="AM72" s="170"/>
      <c r="AN72" s="171"/>
      <c r="AO72" s="170"/>
      <c r="AP72" s="171"/>
      <c r="AQ72" s="170"/>
      <c r="AR72" s="171"/>
      <c r="AS72" s="170"/>
      <c r="AT72" s="184"/>
      <c r="AU72" s="175"/>
      <c r="AV72" s="176" t="str">
        <f t="shared" si="79"/>
        <v/>
      </c>
      <c r="AW72" s="176" t="str">
        <f t="shared" si="80"/>
        <v/>
      </c>
      <c r="AX72" s="177">
        <f t="shared" si="81"/>
        <v>0</v>
      </c>
      <c r="AY72" s="177">
        <f t="shared" si="82"/>
        <v>0</v>
      </c>
      <c r="AZ72" s="177">
        <f t="shared" si="83"/>
        <v>0</v>
      </c>
      <c r="BA72" s="177">
        <f t="shared" si="84"/>
        <v>0</v>
      </c>
      <c r="BB72" s="177">
        <f t="shared" si="85"/>
        <v>0</v>
      </c>
      <c r="BC72" s="178"/>
      <c r="BD72" s="177">
        <f t="shared" si="86"/>
        <v>0</v>
      </c>
      <c r="BE72" s="177">
        <f t="shared" si="87"/>
        <v>0</v>
      </c>
      <c r="BF72" s="177">
        <f t="shared" si="88"/>
        <v>0</v>
      </c>
      <c r="BG72" s="177">
        <f t="shared" si="89"/>
        <v>0</v>
      </c>
      <c r="BH72" s="177">
        <f t="shared" si="90"/>
        <v>0</v>
      </c>
      <c r="BI72" s="178"/>
      <c r="BJ72" s="177" t="str">
        <f t="shared" si="91"/>
        <v/>
      </c>
      <c r="BK72" s="177" t="str">
        <f t="shared" si="92"/>
        <v/>
      </c>
      <c r="BL72" s="177" t="str">
        <f t="shared" si="93"/>
        <v/>
      </c>
      <c r="BM72" s="177" t="str">
        <f t="shared" si="94"/>
        <v/>
      </c>
      <c r="BN72" s="177" t="str">
        <f t="shared" si="95"/>
        <v/>
      </c>
      <c r="BO72" s="178"/>
      <c r="BP72" s="177" t="str">
        <f t="shared" si="96"/>
        <v/>
      </c>
      <c r="BQ72" s="177" t="str">
        <f t="shared" si="97"/>
        <v/>
      </c>
      <c r="BR72" s="177" t="str">
        <f t="shared" si="98"/>
        <v/>
      </c>
      <c r="BS72" s="177" t="str">
        <f t="shared" si="99"/>
        <v/>
      </c>
      <c r="BT72" s="177" t="str">
        <f t="shared" si="100"/>
        <v/>
      </c>
      <c r="BU72" s="178"/>
      <c r="BV72" s="179" t="str">
        <f t="shared" si="101"/>
        <v/>
      </c>
      <c r="BW72" s="179" t="str">
        <f t="shared" si="102"/>
        <v/>
      </c>
      <c r="BX72" s="179" t="str">
        <f t="shared" si="103"/>
        <v/>
      </c>
      <c r="BY72" s="159" t="str">
        <f t="shared" si="104"/>
        <v/>
      </c>
      <c r="BZ72" s="425"/>
      <c r="CB72" s="185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N72" s="185">
        <v>2</v>
      </c>
      <c r="CO72" s="200">
        <f>IF(AW76&gt;AV76,CV73+0.1,CV73-0.1)</f>
        <v>4.9000000000000004</v>
      </c>
      <c r="CP72" s="199"/>
      <c r="CQ72" s="200">
        <f>IF(AW73&gt;AV73,CV73+0.1,CV73-0.1)</f>
        <v>4.9000000000000004</v>
      </c>
      <c r="CR72" s="200">
        <f>IF(AV64&gt;AW64,CV73+0.1,CV73-0.1)</f>
        <v>4.9000000000000004</v>
      </c>
      <c r="CS72" s="200">
        <f>IF(AV71&gt;AW71,CV73+0.1,CV73-0.1)</f>
        <v>4.9000000000000004</v>
      </c>
      <c r="CT72" s="200">
        <f>IF(AW68&gt;AV68,CV73,CV73-0.1)</f>
        <v>4.9000000000000004</v>
      </c>
      <c r="CU72" s="201"/>
      <c r="CV72" s="447"/>
      <c r="CW72" s="447"/>
      <c r="CX72" s="447"/>
      <c r="CZ72" s="447"/>
      <c r="DA72" s="449"/>
      <c r="DC72" s="447"/>
      <c r="DE72" s="449"/>
      <c r="DF72" s="447"/>
    </row>
    <row r="73" spans="1:110" ht="14.25" thickBot="1" x14ac:dyDescent="0.3">
      <c r="A73" s="451"/>
      <c r="B73" s="481"/>
      <c r="C73" s="455"/>
      <c r="D73" s="492"/>
      <c r="E73" s="494"/>
      <c r="F73" s="496"/>
      <c r="G73" s="217" t="str">
        <f>IF(F72=0,"",VLOOKUP(F72,'[1]Список участников'!A:H,6,FALSE))</f>
        <v/>
      </c>
      <c r="H73" s="498"/>
      <c r="I73" s="490" t="str">
        <f>IF(AV74&gt;AW74,BX74,BY74)</f>
        <v/>
      </c>
      <c r="J73" s="439"/>
      <c r="K73" s="439"/>
      <c r="L73" s="490" t="str">
        <f>IF(AV68&gt;AW68,BX68,BY68)</f>
        <v/>
      </c>
      <c r="M73" s="439"/>
      <c r="N73" s="439"/>
      <c r="O73" s="490" t="str">
        <f>IF(AW66&gt;AV66,BX66,BY66)</f>
        <v/>
      </c>
      <c r="P73" s="439"/>
      <c r="Q73" s="439"/>
      <c r="R73" s="490" t="str">
        <f>IF(AW72&gt;AV72,BX72,BY72)</f>
        <v/>
      </c>
      <c r="S73" s="439"/>
      <c r="T73" s="439"/>
      <c r="U73" s="490" t="str">
        <f>IF(AW78&gt;AV78,BX78,BY78)</f>
        <v/>
      </c>
      <c r="V73" s="439"/>
      <c r="W73" s="536"/>
      <c r="X73" s="500"/>
      <c r="Y73" s="500"/>
      <c r="Z73" s="500"/>
      <c r="AA73" s="502"/>
      <c r="AB73" s="504"/>
      <c r="AC73" s="502"/>
      <c r="AD73" s="234"/>
      <c r="AE73" s="445"/>
      <c r="AG73" s="430"/>
      <c r="AH73" s="430"/>
      <c r="AI73" s="182" t="s">
        <v>126</v>
      </c>
      <c r="AJ73" s="183" t="str">
        <f>CONCATENATE(G68,"-",G66)</f>
        <v>КОСТАНАЙСКАЯ  обл.-ЖАМБЫЛСКАЯ обл.</v>
      </c>
      <c r="AK73" s="170"/>
      <c r="AL73" s="171"/>
      <c r="AM73" s="170"/>
      <c r="AN73" s="171"/>
      <c r="AO73" s="170"/>
      <c r="AP73" s="171"/>
      <c r="AQ73" s="170"/>
      <c r="AR73" s="171"/>
      <c r="AS73" s="170"/>
      <c r="AT73" s="184"/>
      <c r="AU73" s="175"/>
      <c r="AV73" s="176" t="str">
        <f t="shared" si="79"/>
        <v/>
      </c>
      <c r="AW73" s="176" t="str">
        <f t="shared" si="80"/>
        <v/>
      </c>
      <c r="AX73" s="177">
        <f t="shared" si="81"/>
        <v>0</v>
      </c>
      <c r="AY73" s="177">
        <f t="shared" si="82"/>
        <v>0</v>
      </c>
      <c r="AZ73" s="177">
        <f t="shared" si="83"/>
        <v>0</v>
      </c>
      <c r="BA73" s="177">
        <f t="shared" si="84"/>
        <v>0</v>
      </c>
      <c r="BB73" s="177">
        <f t="shared" si="85"/>
        <v>0</v>
      </c>
      <c r="BC73" s="178"/>
      <c r="BD73" s="177">
        <f t="shared" si="86"/>
        <v>0</v>
      </c>
      <c r="BE73" s="177">
        <f t="shared" si="87"/>
        <v>0</v>
      </c>
      <c r="BF73" s="177">
        <f t="shared" si="88"/>
        <v>0</v>
      </c>
      <c r="BG73" s="177">
        <f t="shared" si="89"/>
        <v>0</v>
      </c>
      <c r="BH73" s="177">
        <f t="shared" si="90"/>
        <v>0</v>
      </c>
      <c r="BI73" s="178"/>
      <c r="BJ73" s="177" t="str">
        <f t="shared" si="91"/>
        <v/>
      </c>
      <c r="BK73" s="177" t="str">
        <f t="shared" si="92"/>
        <v/>
      </c>
      <c r="BL73" s="177" t="str">
        <f t="shared" si="93"/>
        <v/>
      </c>
      <c r="BM73" s="177" t="str">
        <f t="shared" si="94"/>
        <v/>
      </c>
      <c r="BN73" s="177" t="str">
        <f t="shared" si="95"/>
        <v/>
      </c>
      <c r="BO73" s="178"/>
      <c r="BP73" s="177" t="str">
        <f t="shared" si="96"/>
        <v/>
      </c>
      <c r="BQ73" s="177" t="str">
        <f t="shared" si="97"/>
        <v/>
      </c>
      <c r="BR73" s="177" t="str">
        <f t="shared" si="98"/>
        <v/>
      </c>
      <c r="BS73" s="177" t="str">
        <f t="shared" si="99"/>
        <v/>
      </c>
      <c r="BT73" s="177" t="str">
        <f t="shared" si="100"/>
        <v/>
      </c>
      <c r="BU73" s="178"/>
      <c r="BV73" s="179" t="str">
        <f t="shared" si="101"/>
        <v/>
      </c>
      <c r="BW73" s="179" t="str">
        <f t="shared" si="102"/>
        <v/>
      </c>
      <c r="BX73" s="179" t="str">
        <f t="shared" si="103"/>
        <v/>
      </c>
      <c r="BY73" s="159" t="str">
        <f t="shared" si="104"/>
        <v/>
      </c>
      <c r="BZ73" s="425"/>
      <c r="CB73" s="185">
        <v>2</v>
      </c>
      <c r="CC73" s="186" t="s">
        <v>116</v>
      </c>
      <c r="CD73" s="186" t="s">
        <v>117</v>
      </c>
      <c r="CE73" s="186" t="s">
        <v>118</v>
      </c>
      <c r="CF73" s="186" t="s">
        <v>119</v>
      </c>
      <c r="CG73" s="186" t="s">
        <v>102</v>
      </c>
      <c r="CH73" s="186" t="s">
        <v>103</v>
      </c>
      <c r="CI73" s="186" t="s">
        <v>104</v>
      </c>
      <c r="CJ73" s="186" t="s">
        <v>105</v>
      </c>
      <c r="CK73" s="186" t="s">
        <v>106</v>
      </c>
      <c r="CL73" s="186" t="s">
        <v>107</v>
      </c>
      <c r="CN73" s="185">
        <v>3</v>
      </c>
      <c r="CO73" s="200">
        <f>IF(AW70&gt;AV70,CV75+0.1,CV75-0.1)</f>
        <v>3.9</v>
      </c>
      <c r="CP73" s="200">
        <f>IF(AV73&gt;AW73,CV75+0.1,CV75-0.1)</f>
        <v>3.9</v>
      </c>
      <c r="CQ73" s="208"/>
      <c r="CR73" s="200">
        <f>IF(AV77&gt;AW77,CV75+0.1,CV75-0.1)</f>
        <v>3.9</v>
      </c>
      <c r="CS73" s="200">
        <f>IF(AW69&gt;AV69,CV75+0.1,CV75-0.1)</f>
        <v>3.9</v>
      </c>
      <c r="CT73" s="200">
        <f>IF(AV66&gt;AW66,CV75+0.1,CV75-0.1)</f>
        <v>3.9</v>
      </c>
      <c r="CU73" s="187"/>
      <c r="CV73" s="446">
        <f>AA66</f>
        <v>5</v>
      </c>
      <c r="CW73" s="446" t="e">
        <f>IF(AND(CV73=CV71,CV73=CV75),CC74,(IF(AND(CV73=CV71,CV73=CV77),CD74,(IF(AND(CV73=CV71,CV73=CV79),CE74,(IF(AND(CV73=CV71,CV73=CV81),CF74,(IF(AND(CV73=CV75,CV73=CV77),CG74,(IF(AND(CV73=CV75,CV73=CV79),CH74,(IF(AND(CV73=CV75,CV73=CV81),CI74,(IF(AND(CV73=CV77,CV73=CV79),CJ74,(IF(AND(CV73=CV77,CV73=CV81),CK74,(IF(AND(CV73=CV79,CV73=CV81),CL74,999)))))))))))))))))))</f>
        <v>#REF!</v>
      </c>
      <c r="CX73" s="446" t="e">
        <f>IF(DC73=1,CV73+CW73,CW73)</f>
        <v>#REF!</v>
      </c>
      <c r="CZ73" s="446">
        <f>CV73</f>
        <v>5</v>
      </c>
      <c r="DA73" s="448" t="e">
        <f>IF(CZ73=CZ71,CO72,(IF(CZ73=CZ75,CQ72,(IF(CZ73=CZ77,CR72,(IF(CZ73=CZ79,CS72,(IF(CZ73=CZ81,CT72,999)))))))))</f>
        <v>#REF!</v>
      </c>
      <c r="DC73" s="446" t="e">
        <f>IF(CW73&lt;&gt;999,1,0)</f>
        <v>#REF!</v>
      </c>
      <c r="DE73" s="448" t="e">
        <f>IF(DC73=1,CX73,DA73)</f>
        <v>#REF!</v>
      </c>
      <c r="DF73" s="446" t="e">
        <f>IF(DE73&lt;&gt;999,DE73,CZ73)</f>
        <v>#REF!</v>
      </c>
    </row>
    <row r="74" spans="1:110" ht="17.25" thickTop="1" x14ac:dyDescent="0.25">
      <c r="A74" s="479" t="str">
        <f>AI67</f>
        <v>4-1</v>
      </c>
      <c r="B74" s="480">
        <v>43550</v>
      </c>
      <c r="C74" s="489">
        <v>0.73611111111111116</v>
      </c>
      <c r="D74" s="491">
        <v>5</v>
      </c>
      <c r="E74" s="225"/>
      <c r="F74" s="261"/>
      <c r="G74" s="225"/>
      <c r="H74" s="225"/>
      <c r="I74" s="225"/>
      <c r="J74" s="225"/>
      <c r="K74" s="225"/>
      <c r="L74" s="225"/>
      <c r="M74" s="225"/>
      <c r="N74" s="225"/>
      <c r="O74" s="225"/>
      <c r="P74" s="262"/>
      <c r="Q74" s="225"/>
      <c r="R74" s="225"/>
      <c r="S74" s="225"/>
      <c r="T74" s="225"/>
      <c r="U74" s="225"/>
      <c r="V74" s="225"/>
      <c r="W74" s="218"/>
      <c r="X74" s="218"/>
      <c r="Y74" s="218"/>
      <c r="Z74" s="218"/>
      <c r="AA74" s="218"/>
      <c r="AB74" s="218"/>
      <c r="AC74" s="218"/>
      <c r="AD74" s="234"/>
      <c r="AE74" s="445">
        <f>IF(F66="","",VLOOKUP(F66,'[1]Список участников'!A:L,8,FALSE))</f>
        <v>0</v>
      </c>
      <c r="AG74" s="430">
        <f>IF(F66&gt;0,1,0)</f>
        <v>1</v>
      </c>
      <c r="AH74" s="430"/>
      <c r="AI74" s="182" t="str">
        <f>IF(F72=0," ","6-1")</f>
        <v xml:space="preserve"> </v>
      </c>
      <c r="AJ74" s="183" t="str">
        <f>IF(F72=0," ",CONCATENATE(G72,"-",G64))</f>
        <v xml:space="preserve"> </v>
      </c>
      <c r="AK74" s="170"/>
      <c r="AL74" s="171"/>
      <c r="AM74" s="170"/>
      <c r="AN74" s="171"/>
      <c r="AO74" s="170"/>
      <c r="AP74" s="171"/>
      <c r="AQ74" s="170"/>
      <c r="AR74" s="171"/>
      <c r="AS74" s="170"/>
      <c r="AT74" s="184"/>
      <c r="AU74" s="175"/>
      <c r="AV74" s="176" t="str">
        <f t="shared" si="79"/>
        <v/>
      </c>
      <c r="AW74" s="176" t="str">
        <f t="shared" si="80"/>
        <v/>
      </c>
      <c r="AX74" s="177">
        <f t="shared" si="81"/>
        <v>0</v>
      </c>
      <c r="AY74" s="177">
        <f t="shared" si="82"/>
        <v>0</v>
      </c>
      <c r="AZ74" s="177">
        <f t="shared" si="83"/>
        <v>0</v>
      </c>
      <c r="BA74" s="177">
        <f t="shared" si="84"/>
        <v>0</v>
      </c>
      <c r="BB74" s="177">
        <f t="shared" si="85"/>
        <v>0</v>
      </c>
      <c r="BC74" s="178"/>
      <c r="BD74" s="177">
        <f t="shared" si="86"/>
        <v>0</v>
      </c>
      <c r="BE74" s="177">
        <f t="shared" si="87"/>
        <v>0</v>
      </c>
      <c r="BF74" s="177">
        <f t="shared" si="88"/>
        <v>0</v>
      </c>
      <c r="BG74" s="177">
        <f t="shared" si="89"/>
        <v>0</v>
      </c>
      <c r="BH74" s="177">
        <f t="shared" si="90"/>
        <v>0</v>
      </c>
      <c r="BI74" s="178"/>
      <c r="BJ74" s="177" t="str">
        <f t="shared" si="91"/>
        <v/>
      </c>
      <c r="BK74" s="177" t="str">
        <f t="shared" si="92"/>
        <v/>
      </c>
      <c r="BL74" s="177" t="str">
        <f t="shared" si="93"/>
        <v/>
      </c>
      <c r="BM74" s="177" t="str">
        <f t="shared" si="94"/>
        <v/>
      </c>
      <c r="BN74" s="177" t="str">
        <f t="shared" si="95"/>
        <v/>
      </c>
      <c r="BO74" s="178"/>
      <c r="BP74" s="177" t="str">
        <f t="shared" si="96"/>
        <v/>
      </c>
      <c r="BQ74" s="177" t="str">
        <f t="shared" si="97"/>
        <v/>
      </c>
      <c r="BR74" s="177" t="str">
        <f t="shared" si="98"/>
        <v/>
      </c>
      <c r="BS74" s="177" t="str">
        <f t="shared" si="99"/>
        <v/>
      </c>
      <c r="BT74" s="177" t="str">
        <f t="shared" si="100"/>
        <v/>
      </c>
      <c r="BU74" s="178"/>
      <c r="BV74" s="179" t="str">
        <f t="shared" si="101"/>
        <v/>
      </c>
      <c r="BW74" s="179" t="str">
        <f t="shared" si="102"/>
        <v/>
      </c>
      <c r="BX74" s="179" t="str">
        <f t="shared" si="103"/>
        <v/>
      </c>
      <c r="BY74" s="159" t="str">
        <f t="shared" si="104"/>
        <v/>
      </c>
      <c r="BZ74" s="425"/>
      <c r="CB74" s="185"/>
      <c r="CC74" s="198" t="e">
        <f>((AW76+AW73)/(AV76+AV73))/10</f>
        <v>#VALUE!</v>
      </c>
      <c r="CD74" s="198" t="e">
        <f>((AW76+AV64)/(AV76+AW64))/10</f>
        <v>#VALUE!</v>
      </c>
      <c r="CE74" s="198" t="e">
        <f>((AW76+AV71)/(AV76+AW71))/10</f>
        <v>#VALUE!</v>
      </c>
      <c r="CF74" s="198" t="e">
        <f>((AW76+AW68)/(AV76+AV68))/10</f>
        <v>#VALUE!</v>
      </c>
      <c r="CG74" s="198" t="e">
        <f>((AW73+AV64)/(AV73+AW64))/10</f>
        <v>#VALUE!</v>
      </c>
      <c r="CH74" s="198" t="e">
        <f>((AW73+AV71)/(AV73+AW71))/10</f>
        <v>#VALUE!</v>
      </c>
      <c r="CI74" s="198" t="e">
        <f>((AW73+AW68)/(AV73+AV68))/10</f>
        <v>#VALUE!</v>
      </c>
      <c r="CJ74" s="198" t="e">
        <f>((AV64+AV71)/(AW64+AW71))/10</f>
        <v>#VALUE!</v>
      </c>
      <c r="CK74" s="198" t="e">
        <f>((AV64+AW68)/(AW64+AV68))/10</f>
        <v>#VALUE!</v>
      </c>
      <c r="CL74" s="198" t="e">
        <f>((AV71+AW71)/(AW68+AV68))/10</f>
        <v>#VALUE!</v>
      </c>
      <c r="CN74" s="185">
        <v>4</v>
      </c>
      <c r="CO74" s="200">
        <f>IF(AV67&gt;AW67,CV77+0.1,CV77-0.1)</f>
        <v>2.9</v>
      </c>
      <c r="CP74" s="200">
        <f>IF(AW64&gt;AV64,CV77+0.1,CV77-0.1)</f>
        <v>2.9</v>
      </c>
      <c r="CQ74" s="200">
        <f>IF(AW77&gt;AV77,CV77+0.1,CV77-0.1)</f>
        <v>2.9</v>
      </c>
      <c r="CR74" s="199"/>
      <c r="CS74" s="200">
        <f>IF(AW75&gt;AV75,CV77+0.1,CV77-0.1)</f>
        <v>2.9</v>
      </c>
      <c r="CT74" s="200">
        <f>IF(AV72&gt;AW72,CV77+0.1,CV77-0.1)</f>
        <v>2.9</v>
      </c>
      <c r="CU74" s="201"/>
      <c r="CV74" s="447"/>
      <c r="CW74" s="447"/>
      <c r="CX74" s="447"/>
      <c r="CZ74" s="447"/>
      <c r="DA74" s="449"/>
      <c r="DC74" s="447"/>
      <c r="DE74" s="449"/>
      <c r="DF74" s="447"/>
    </row>
    <row r="75" spans="1:110" ht="14.25" thickBot="1" x14ac:dyDescent="0.3">
      <c r="A75" s="451"/>
      <c r="B75" s="481"/>
      <c r="C75" s="455"/>
      <c r="D75" s="457"/>
      <c r="E75" s="427" t="str">
        <f>E62</f>
        <v>МУЖЧИНЫ</v>
      </c>
      <c r="F75" s="427"/>
      <c r="G75" s="427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257" t="s">
        <v>127</v>
      </c>
      <c r="AB75" s="180"/>
      <c r="AC75" s="180"/>
      <c r="AD75" s="234"/>
      <c r="AE75" s="445"/>
      <c r="AG75" s="430"/>
      <c r="AH75" s="430"/>
      <c r="AI75" s="182" t="e">
        <f>IF(#REF!=0," ","5-4")</f>
        <v>#REF!</v>
      </c>
      <c r="AJ75" s="183" t="e">
        <f>IF(#REF!=0," ",CONCATENATE(#REF!,"-",G70))</f>
        <v>#REF!</v>
      </c>
      <c r="AK75" s="170"/>
      <c r="AL75" s="171"/>
      <c r="AM75" s="170"/>
      <c r="AN75" s="171"/>
      <c r="AO75" s="170"/>
      <c r="AP75" s="171"/>
      <c r="AQ75" s="170"/>
      <c r="AR75" s="171"/>
      <c r="AS75" s="170"/>
      <c r="AT75" s="184"/>
      <c r="AU75" s="175"/>
      <c r="AV75" s="176" t="str">
        <f t="shared" si="79"/>
        <v/>
      </c>
      <c r="AW75" s="176" t="str">
        <f t="shared" si="80"/>
        <v/>
      </c>
      <c r="AX75" s="177">
        <f t="shared" si="81"/>
        <v>0</v>
      </c>
      <c r="AY75" s="177">
        <f t="shared" si="82"/>
        <v>0</v>
      </c>
      <c r="AZ75" s="177">
        <f t="shared" si="83"/>
        <v>0</v>
      </c>
      <c r="BA75" s="177">
        <f t="shared" si="84"/>
        <v>0</v>
      </c>
      <c r="BB75" s="177">
        <f t="shared" si="85"/>
        <v>0</v>
      </c>
      <c r="BC75" s="178"/>
      <c r="BD75" s="177">
        <f t="shared" si="86"/>
        <v>0</v>
      </c>
      <c r="BE75" s="177">
        <f t="shared" si="87"/>
        <v>0</v>
      </c>
      <c r="BF75" s="177">
        <f t="shared" si="88"/>
        <v>0</v>
      </c>
      <c r="BG75" s="177">
        <f t="shared" si="89"/>
        <v>0</v>
      </c>
      <c r="BH75" s="177">
        <f t="shared" si="90"/>
        <v>0</v>
      </c>
      <c r="BI75" s="178"/>
      <c r="BJ75" s="177" t="str">
        <f t="shared" si="91"/>
        <v/>
      </c>
      <c r="BK75" s="177" t="str">
        <f t="shared" si="92"/>
        <v/>
      </c>
      <c r="BL75" s="177" t="str">
        <f t="shared" si="93"/>
        <v/>
      </c>
      <c r="BM75" s="177" t="str">
        <f t="shared" si="94"/>
        <v/>
      </c>
      <c r="BN75" s="177" t="str">
        <f t="shared" si="95"/>
        <v/>
      </c>
      <c r="BO75" s="178"/>
      <c r="BP75" s="177" t="str">
        <f t="shared" si="96"/>
        <v/>
      </c>
      <c r="BQ75" s="177" t="str">
        <f t="shared" si="97"/>
        <v/>
      </c>
      <c r="BR75" s="177" t="str">
        <f t="shared" si="98"/>
        <v/>
      </c>
      <c r="BS75" s="177" t="str">
        <f t="shared" si="99"/>
        <v/>
      </c>
      <c r="BT75" s="177" t="str">
        <f t="shared" si="100"/>
        <v/>
      </c>
      <c r="BU75" s="178"/>
      <c r="BV75" s="179" t="str">
        <f t="shared" si="101"/>
        <v/>
      </c>
      <c r="BW75" s="179" t="str">
        <f t="shared" si="102"/>
        <v/>
      </c>
      <c r="BX75" s="179" t="str">
        <f t="shared" si="103"/>
        <v/>
      </c>
      <c r="BY75" s="159" t="str">
        <f t="shared" si="104"/>
        <v/>
      </c>
      <c r="BZ75" s="425"/>
      <c r="CB75" s="185">
        <v>3</v>
      </c>
      <c r="CC75" s="186" t="s">
        <v>123</v>
      </c>
      <c r="CD75" s="186" t="s">
        <v>117</v>
      </c>
      <c r="CE75" s="186" t="s">
        <v>118</v>
      </c>
      <c r="CF75" s="186" t="s">
        <v>119</v>
      </c>
      <c r="CG75" s="186" t="s">
        <v>99</v>
      </c>
      <c r="CH75" s="186" t="s">
        <v>100</v>
      </c>
      <c r="CI75" s="186" t="s">
        <v>101</v>
      </c>
      <c r="CJ75" s="186" t="s">
        <v>105</v>
      </c>
      <c r="CK75" s="186" t="s">
        <v>106</v>
      </c>
      <c r="CL75" s="186" t="s">
        <v>107</v>
      </c>
      <c r="CN75" s="185">
        <v>5</v>
      </c>
      <c r="CO75" s="200" t="e">
        <f>IF(AW65&gt;AV65,CV79+0.1,CV79-0.1)</f>
        <v>#REF!</v>
      </c>
      <c r="CP75" s="200" t="e">
        <f>IF(AW71&gt;AV71,CV79+0.1,CV79-0.1)</f>
        <v>#REF!</v>
      </c>
      <c r="CQ75" s="200" t="e">
        <f>IF(AV69&gt;AW69,CV79+0.1,CV79-0.1)</f>
        <v>#REF!</v>
      </c>
      <c r="CR75" s="200" t="e">
        <f>IF(AV75&gt;AW75,CV79+0.1,CV79-0.1)</f>
        <v>#REF!</v>
      </c>
      <c r="CS75" s="208"/>
      <c r="CT75" s="200" t="e">
        <f>IF(AV78&gt;AW78,CV79+0.1,CV79-0.1)</f>
        <v>#REF!</v>
      </c>
      <c r="CU75" s="187"/>
      <c r="CV75" s="446">
        <f>AA68</f>
        <v>4</v>
      </c>
      <c r="CW75" s="446" t="e">
        <f>IF(AND(CV75=CV71,CV75=CV73),CC76,(IF(AND(CV75=CV71,CV75=CV77),CD76,(IF(AND(CV75=CV71,CV75=CV79),CE76,(IF(AND(CV75=CV71,CV75=CV81),CF76,(IF(AND(CV75=CV73,CV75=CV77),CG76,(IF(AND(CV75=CV73,CV75=CV79),CH76,(IF(AND(CV75=CV73,CV75=CV81),CI76,(IF(AND(CV75=CV77,CV75=CV79),CJ76,(IF(AND(CV75=CV77,CV75=CV81),CK76,(IF(AND(CV75=CV79,CV75=CV81),CL76,999)))))))))))))))))))</f>
        <v>#REF!</v>
      </c>
      <c r="CX75" s="446" t="e">
        <f>IF(DC75=1,CV75+CW75,CW75)</f>
        <v>#REF!</v>
      </c>
      <c r="CZ75" s="446">
        <f>CV75</f>
        <v>4</v>
      </c>
      <c r="DA75" s="448" t="e">
        <f>IF(CZ75=CZ71,CO73,(IF(CZ75=CZ73,CP73,(IF(CZ75=CZ77,CR73,(IF(CZ75=CZ79,CS73,(IF(CZ75=CZ81,CT73,999)))))))))</f>
        <v>#REF!</v>
      </c>
      <c r="DC75" s="446" t="e">
        <f>IF(CW75&lt;&gt;999,1,0)</f>
        <v>#REF!</v>
      </c>
      <c r="DE75" s="448" t="e">
        <f>IF(DC75=1,CX75,DA75)</f>
        <v>#REF!</v>
      </c>
      <c r="DF75" s="446" t="e">
        <f>IF(DE75&lt;&gt;999,DE75,CZ75)</f>
        <v>#REF!</v>
      </c>
    </row>
    <row r="76" spans="1:110" ht="15" thickTop="1" thickBot="1" x14ac:dyDescent="0.3">
      <c r="A76" s="479" t="str">
        <f>AI73</f>
        <v>3-2</v>
      </c>
      <c r="B76" s="480">
        <v>43550</v>
      </c>
      <c r="C76" s="489">
        <v>0.73611111111111116</v>
      </c>
      <c r="D76" s="482">
        <v>6</v>
      </c>
      <c r="E76" s="193" t="s">
        <v>2</v>
      </c>
      <c r="F76" s="194"/>
      <c r="G76" s="195" t="s">
        <v>82</v>
      </c>
      <c r="H76" s="196" t="s">
        <v>6</v>
      </c>
      <c r="I76" s="429">
        <v>1</v>
      </c>
      <c r="J76" s="429"/>
      <c r="K76" s="429"/>
      <c r="L76" s="429">
        <v>2</v>
      </c>
      <c r="M76" s="429"/>
      <c r="N76" s="429"/>
      <c r="O76" s="429">
        <v>3</v>
      </c>
      <c r="P76" s="429"/>
      <c r="Q76" s="429"/>
      <c r="R76" s="429">
        <v>4</v>
      </c>
      <c r="S76" s="429"/>
      <c r="T76" s="429"/>
      <c r="U76" s="429"/>
      <c r="V76" s="429"/>
      <c r="W76" s="429"/>
      <c r="X76" s="429"/>
      <c r="Y76" s="429"/>
      <c r="Z76" s="429"/>
      <c r="AA76" s="193" t="s">
        <v>109</v>
      </c>
      <c r="AB76" s="193" t="s">
        <v>114</v>
      </c>
      <c r="AC76" s="193" t="s">
        <v>110</v>
      </c>
      <c r="AD76" s="234"/>
      <c r="AE76" s="445">
        <f>IF(F68="","",VLOOKUP(F68,'[1]Список участников'!A:L,8,FALSE))</f>
        <v>0</v>
      </c>
      <c r="AG76" s="430">
        <f>IF(F68&gt;0,1,0)</f>
        <v>1</v>
      </c>
      <c r="AH76" s="430"/>
      <c r="AI76" s="182" t="s">
        <v>123</v>
      </c>
      <c r="AJ76" s="183" t="str">
        <f>CONCATENATE(G64,"-",G66)</f>
        <v>КАРАГАНДИНСКАЯ обл.-ЖАМБЫЛСКАЯ обл.</v>
      </c>
      <c r="AK76" s="170"/>
      <c r="AL76" s="171"/>
      <c r="AM76" s="170"/>
      <c r="AN76" s="171"/>
      <c r="AO76" s="170"/>
      <c r="AP76" s="171"/>
      <c r="AQ76" s="170"/>
      <c r="AR76" s="171"/>
      <c r="AS76" s="170"/>
      <c r="AT76" s="184"/>
      <c r="AU76" s="175"/>
      <c r="AV76" s="176" t="str">
        <f t="shared" si="79"/>
        <v/>
      </c>
      <c r="AW76" s="176" t="str">
        <f t="shared" si="80"/>
        <v/>
      </c>
      <c r="AX76" s="177">
        <f t="shared" si="81"/>
        <v>0</v>
      </c>
      <c r="AY76" s="177">
        <f t="shared" si="82"/>
        <v>0</v>
      </c>
      <c r="AZ76" s="177">
        <f t="shared" si="83"/>
        <v>0</v>
      </c>
      <c r="BA76" s="177">
        <f t="shared" si="84"/>
        <v>0</v>
      </c>
      <c r="BB76" s="177">
        <f t="shared" si="85"/>
        <v>0</v>
      </c>
      <c r="BC76" s="178"/>
      <c r="BD76" s="177">
        <f t="shared" si="86"/>
        <v>0</v>
      </c>
      <c r="BE76" s="177">
        <f t="shared" si="87"/>
        <v>0</v>
      </c>
      <c r="BF76" s="177">
        <f t="shared" si="88"/>
        <v>0</v>
      </c>
      <c r="BG76" s="177">
        <f t="shared" si="89"/>
        <v>0</v>
      </c>
      <c r="BH76" s="177">
        <f t="shared" si="90"/>
        <v>0</v>
      </c>
      <c r="BI76" s="178"/>
      <c r="BJ76" s="177" t="str">
        <f t="shared" si="91"/>
        <v/>
      </c>
      <c r="BK76" s="177" t="str">
        <f t="shared" si="92"/>
        <v/>
      </c>
      <c r="BL76" s="177" t="str">
        <f t="shared" si="93"/>
        <v/>
      </c>
      <c r="BM76" s="177" t="str">
        <f t="shared" si="94"/>
        <v/>
      </c>
      <c r="BN76" s="177" t="str">
        <f t="shared" si="95"/>
        <v/>
      </c>
      <c r="BO76" s="178"/>
      <c r="BP76" s="177" t="str">
        <f t="shared" si="96"/>
        <v/>
      </c>
      <c r="BQ76" s="177" t="str">
        <f t="shared" si="97"/>
        <v/>
      </c>
      <c r="BR76" s="177" t="str">
        <f t="shared" si="98"/>
        <v/>
      </c>
      <c r="BS76" s="177" t="str">
        <f t="shared" si="99"/>
        <v/>
      </c>
      <c r="BT76" s="177" t="str">
        <f t="shared" si="100"/>
        <v/>
      </c>
      <c r="BU76" s="178"/>
      <c r="BV76" s="179" t="str">
        <f t="shared" si="101"/>
        <v/>
      </c>
      <c r="BW76" s="179" t="str">
        <f t="shared" si="102"/>
        <v/>
      </c>
      <c r="BX76" s="179" t="str">
        <f t="shared" si="103"/>
        <v/>
      </c>
      <c r="BY76" s="159" t="str">
        <f t="shared" si="104"/>
        <v/>
      </c>
      <c r="BZ76" s="425"/>
      <c r="CB76" s="185"/>
      <c r="CC76" s="198" t="e">
        <f>((AW70+AV73)/(AV70+AW73))/10</f>
        <v>#VALUE!</v>
      </c>
      <c r="CD76" s="198" t="e">
        <f>((AW70+AV77)/(AV70+AW77))/10</f>
        <v>#VALUE!</v>
      </c>
      <c r="CE76" s="198" t="e">
        <f>((AW70+AW69)/(AV70+AV69))/10</f>
        <v>#VALUE!</v>
      </c>
      <c r="CF76" s="198" t="e">
        <f>((AW70+AV66)/(AV70+AW66))/10</f>
        <v>#VALUE!</v>
      </c>
      <c r="CG76" s="198" t="e">
        <f>((AV73+AV77)/(AW73+AW77))/10</f>
        <v>#VALUE!</v>
      </c>
      <c r="CH76" s="198" t="e">
        <f>((AV73+AW69)/(AW73+AV69))/10</f>
        <v>#VALUE!</v>
      </c>
      <c r="CI76" s="198" t="e">
        <f>((AV73+AV66)/(AW73+AW66))/10</f>
        <v>#VALUE!</v>
      </c>
      <c r="CJ76" s="198" t="e">
        <f>((AV77+AW69)/(AW77+AV69))/10</f>
        <v>#VALUE!</v>
      </c>
      <c r="CK76" s="198" t="e">
        <f>((AV77+AV66)/(AW77+AW66))/10</f>
        <v>#VALUE!</v>
      </c>
      <c r="CL76" s="198" t="e">
        <f>((AW69+AV66)/(AV69+AW66))/10</f>
        <v>#VALUE!</v>
      </c>
      <c r="CN76" s="185">
        <v>6</v>
      </c>
      <c r="CO76" s="200">
        <f>IF(AV74&gt;AW74,CV81+0.1,CV81-0.1)</f>
        <v>-0.1</v>
      </c>
      <c r="CP76" s="200">
        <f>IF(AV68&gt;AW68,CV81+0.1,CV81-0.1)</f>
        <v>-0.1</v>
      </c>
      <c r="CQ76" s="200">
        <f>IF(AW66&gt;AV66,CV81+0.1,CV81-0.1)</f>
        <v>-0.1</v>
      </c>
      <c r="CR76" s="200">
        <f>IF(AW72&gt;AV72,CV81+0.1,CV81-0.1)</f>
        <v>-0.1</v>
      </c>
      <c r="CS76" s="200">
        <f>IF(AW78&gt;AV78,CV81+0.1,CV81-0.1)</f>
        <v>-0.1</v>
      </c>
      <c r="CT76" s="199"/>
      <c r="CU76" s="201"/>
      <c r="CV76" s="447"/>
      <c r="CW76" s="447"/>
      <c r="CX76" s="447"/>
      <c r="CZ76" s="447"/>
      <c r="DA76" s="449"/>
      <c r="DC76" s="447"/>
      <c r="DE76" s="449"/>
      <c r="DF76" s="447"/>
    </row>
    <row r="77" spans="1:110" ht="17.25" thickTop="1" x14ac:dyDescent="0.25">
      <c r="A77" s="451"/>
      <c r="B77" s="481"/>
      <c r="C77" s="455"/>
      <c r="D77" s="457"/>
      <c r="E77" s="541">
        <v>1</v>
      </c>
      <c r="F77" s="542">
        <v>30</v>
      </c>
      <c r="G77" s="202" t="s">
        <v>15</v>
      </c>
      <c r="H77" s="462"/>
      <c r="I77" s="543"/>
      <c r="J77" s="543"/>
      <c r="K77" s="544"/>
      <c r="L77" s="263"/>
      <c r="M77" s="264" t="s">
        <v>48</v>
      </c>
      <c r="N77" s="265"/>
      <c r="O77" s="263"/>
      <c r="P77" s="264" t="s">
        <v>48</v>
      </c>
      <c r="Q77" s="265"/>
      <c r="R77" s="263"/>
      <c r="S77" s="264" t="s">
        <v>48</v>
      </c>
      <c r="T77" s="265"/>
      <c r="U77" s="468"/>
      <c r="V77" s="469"/>
      <c r="W77" s="469"/>
      <c r="X77" s="469"/>
      <c r="Y77" s="469"/>
      <c r="Z77" s="470"/>
      <c r="AA77" s="545">
        <v>6</v>
      </c>
      <c r="AB77" s="546"/>
      <c r="AC77" s="545">
        <v>1</v>
      </c>
      <c r="AD77" s="234"/>
      <c r="AE77" s="445"/>
      <c r="AG77" s="430"/>
      <c r="AH77" s="430"/>
      <c r="AI77" s="182" t="str">
        <f>IF(F70=0," ","3-4")</f>
        <v>3-4</v>
      </c>
      <c r="AJ77" s="183" t="str">
        <f>IF(F70=0," ",CONCATENATE(G68,"-",G70))</f>
        <v>КОСТАНАЙСКАЯ  обл.-АКМОЛИНСКАЯ обл.</v>
      </c>
      <c r="AK77" s="170"/>
      <c r="AL77" s="171"/>
      <c r="AM77" s="170"/>
      <c r="AN77" s="171"/>
      <c r="AO77" s="170"/>
      <c r="AP77" s="171"/>
      <c r="AQ77" s="170"/>
      <c r="AR77" s="171"/>
      <c r="AS77" s="170"/>
      <c r="AT77" s="184"/>
      <c r="AU77" s="175"/>
      <c r="AV77" s="176" t="str">
        <f t="shared" si="79"/>
        <v/>
      </c>
      <c r="AW77" s="176" t="str">
        <f t="shared" si="80"/>
        <v/>
      </c>
      <c r="AX77" s="177">
        <f t="shared" si="81"/>
        <v>0</v>
      </c>
      <c r="AY77" s="177">
        <f t="shared" si="82"/>
        <v>0</v>
      </c>
      <c r="AZ77" s="177">
        <f t="shared" si="83"/>
        <v>0</v>
      </c>
      <c r="BA77" s="177">
        <f t="shared" si="84"/>
        <v>0</v>
      </c>
      <c r="BB77" s="177">
        <f t="shared" si="85"/>
        <v>0</v>
      </c>
      <c r="BC77" s="178"/>
      <c r="BD77" s="177">
        <f t="shared" si="86"/>
        <v>0</v>
      </c>
      <c r="BE77" s="177">
        <f t="shared" si="87"/>
        <v>0</v>
      </c>
      <c r="BF77" s="177">
        <f t="shared" si="88"/>
        <v>0</v>
      </c>
      <c r="BG77" s="177">
        <f t="shared" si="89"/>
        <v>0</v>
      </c>
      <c r="BH77" s="177">
        <f t="shared" si="90"/>
        <v>0</v>
      </c>
      <c r="BI77" s="178"/>
      <c r="BJ77" s="177" t="str">
        <f t="shared" si="91"/>
        <v/>
      </c>
      <c r="BK77" s="177" t="str">
        <f t="shared" si="92"/>
        <v/>
      </c>
      <c r="BL77" s="177" t="str">
        <f t="shared" si="93"/>
        <v/>
      </c>
      <c r="BM77" s="177" t="str">
        <f t="shared" si="94"/>
        <v/>
      </c>
      <c r="BN77" s="177" t="str">
        <f t="shared" si="95"/>
        <v/>
      </c>
      <c r="BO77" s="178"/>
      <c r="BP77" s="177" t="str">
        <f t="shared" si="96"/>
        <v/>
      </c>
      <c r="BQ77" s="177" t="str">
        <f t="shared" si="97"/>
        <v/>
      </c>
      <c r="BR77" s="177" t="str">
        <f t="shared" si="98"/>
        <v/>
      </c>
      <c r="BS77" s="177" t="str">
        <f t="shared" si="99"/>
        <v/>
      </c>
      <c r="BT77" s="177" t="str">
        <f t="shared" si="100"/>
        <v/>
      </c>
      <c r="BU77" s="178"/>
      <c r="BV77" s="179" t="str">
        <f t="shared" si="101"/>
        <v/>
      </c>
      <c r="BW77" s="179" t="str">
        <f t="shared" si="102"/>
        <v/>
      </c>
      <c r="BX77" s="179" t="str">
        <f t="shared" si="103"/>
        <v/>
      </c>
      <c r="BY77" s="159" t="str">
        <f t="shared" si="104"/>
        <v/>
      </c>
      <c r="BZ77" s="425"/>
      <c r="CB77" s="185">
        <v>4</v>
      </c>
      <c r="CC77" s="186" t="s">
        <v>123</v>
      </c>
      <c r="CD77" s="186" t="s">
        <v>116</v>
      </c>
      <c r="CE77" s="186" t="s">
        <v>118</v>
      </c>
      <c r="CF77" s="186" t="s">
        <v>119</v>
      </c>
      <c r="CG77" s="186" t="s">
        <v>98</v>
      </c>
      <c r="CH77" s="186" t="s">
        <v>100</v>
      </c>
      <c r="CI77" s="186" t="s">
        <v>101</v>
      </c>
      <c r="CJ77" s="186" t="s">
        <v>103</v>
      </c>
      <c r="CK77" s="186" t="s">
        <v>104</v>
      </c>
      <c r="CL77" s="186" t="s">
        <v>107</v>
      </c>
      <c r="CN77" s="201"/>
      <c r="CO77" s="187"/>
      <c r="CP77" s="187"/>
      <c r="CQ77" s="187"/>
      <c r="CR77" s="187"/>
      <c r="CS77" s="187"/>
      <c r="CT77" s="187"/>
      <c r="CU77" s="187"/>
      <c r="CV77" s="446">
        <f>AA70</f>
        <v>3</v>
      </c>
      <c r="CW77" s="446" t="e">
        <f>IF(AND(CV77=CV71,CV77=CV73),CC78,(IF(AND(CV77=CV71,CV77=CV75),CD78,(IF(AND(CV77=CV71,CV77=CV79),CE78,(IF(AND(CV77=CV71,CV77=CV81),CF78,(IF(AND(CV77=CV73,CV77=CV75),CG78,(IF(AND(CV77=CV73,CV77=CV79),CH78,(IF(AND(CV77=CV73,CV77=CV81),CI78,(IF(AND(CV77=CV75,CV77=CV79),CJ78,(IF(AND(CV77=CV75,CV77=CV81),CK78,(IF(AND(CV77=CV79,CV77=CV81),CL78,999)))))))))))))))))))</f>
        <v>#REF!</v>
      </c>
      <c r="CX77" s="446" t="e">
        <f>IF(DC77=1,CV77+CW77,CW77)</f>
        <v>#REF!</v>
      </c>
      <c r="CZ77" s="446">
        <f>CV77</f>
        <v>3</v>
      </c>
      <c r="DA77" s="448" t="e">
        <f>IF(CZ77=CZ71,CO74,(IF(CZ77=CZ73,CP74,(IF(CZ77=CZ75,CQ74,(IF(CZ77=CZ79,CS74,(IF(CZ77=CZ81,CT74,999)))))))))</f>
        <v>#REF!</v>
      </c>
      <c r="DC77" s="446" t="e">
        <f>IF(CW77&lt;&gt;999,1,0)</f>
        <v>#REF!</v>
      </c>
      <c r="DE77" s="448" t="e">
        <f>IF(DC77=1,CX77,DA77)</f>
        <v>#REF!</v>
      </c>
      <c r="DF77" s="446" t="e">
        <f>IF(DE77&lt;&gt;999,DE77,CZ77)</f>
        <v>#REF!</v>
      </c>
    </row>
    <row r="78" spans="1:110" ht="14.25" thickBot="1" x14ac:dyDescent="0.3">
      <c r="A78" s="479" t="str">
        <f>AI76</f>
        <v>1-2</v>
      </c>
      <c r="B78" s="480">
        <v>43550</v>
      </c>
      <c r="C78" s="489">
        <v>0.79166666666666663</v>
      </c>
      <c r="D78" s="491">
        <v>7</v>
      </c>
      <c r="E78" s="459"/>
      <c r="F78" s="461"/>
      <c r="G78" s="207"/>
      <c r="H78" s="463"/>
      <c r="I78" s="510"/>
      <c r="J78" s="510"/>
      <c r="K78" s="511"/>
      <c r="L78" s="431" t="s">
        <v>115</v>
      </c>
      <c r="M78" s="432"/>
      <c r="N78" s="433"/>
      <c r="O78" s="431" t="s">
        <v>115</v>
      </c>
      <c r="P78" s="432"/>
      <c r="Q78" s="433"/>
      <c r="R78" s="431" t="s">
        <v>115</v>
      </c>
      <c r="S78" s="432"/>
      <c r="T78" s="433"/>
      <c r="U78" s="471"/>
      <c r="V78" s="472"/>
      <c r="W78" s="472"/>
      <c r="X78" s="472"/>
      <c r="Y78" s="472"/>
      <c r="Z78" s="473"/>
      <c r="AA78" s="444"/>
      <c r="AB78" s="442"/>
      <c r="AC78" s="444"/>
      <c r="AD78" s="234"/>
      <c r="AE78" s="445">
        <f>IF(F70="","",VLOOKUP(F70,'[1]Список участников'!A:L,8,FALSE))</f>
        <v>0</v>
      </c>
      <c r="AG78" s="430">
        <f>IF(F70&gt;0,1,0)</f>
        <v>1</v>
      </c>
      <c r="AH78" s="430"/>
      <c r="AI78" s="220" t="str">
        <f>IF(F72=0," ","5-6")</f>
        <v xml:space="preserve"> </v>
      </c>
      <c r="AJ78" s="221" t="str">
        <f>IF(F72=0," ",CONCATENATE(#REF!,"-",G72))</f>
        <v xml:space="preserve"> </v>
      </c>
      <c r="AK78" s="222"/>
      <c r="AL78" s="223"/>
      <c r="AM78" s="222"/>
      <c r="AN78" s="223"/>
      <c r="AO78" s="222"/>
      <c r="AP78" s="223"/>
      <c r="AQ78" s="222"/>
      <c r="AR78" s="223"/>
      <c r="AS78" s="222"/>
      <c r="AT78" s="224"/>
      <c r="AU78" s="175"/>
      <c r="AV78" s="176" t="str">
        <f t="shared" si="79"/>
        <v/>
      </c>
      <c r="AW78" s="176" t="str">
        <f t="shared" si="80"/>
        <v/>
      </c>
      <c r="AX78" s="177">
        <f t="shared" si="81"/>
        <v>0</v>
      </c>
      <c r="AY78" s="177">
        <f t="shared" si="82"/>
        <v>0</v>
      </c>
      <c r="AZ78" s="177">
        <f t="shared" si="83"/>
        <v>0</v>
      </c>
      <c r="BA78" s="177">
        <f t="shared" si="84"/>
        <v>0</v>
      </c>
      <c r="BB78" s="177">
        <f t="shared" si="85"/>
        <v>0</v>
      </c>
      <c r="BC78" s="178"/>
      <c r="BD78" s="177">
        <f t="shared" si="86"/>
        <v>0</v>
      </c>
      <c r="BE78" s="177">
        <f t="shared" si="87"/>
        <v>0</v>
      </c>
      <c r="BF78" s="177">
        <f t="shared" si="88"/>
        <v>0</v>
      </c>
      <c r="BG78" s="177">
        <f t="shared" si="89"/>
        <v>0</v>
      </c>
      <c r="BH78" s="177">
        <f t="shared" si="90"/>
        <v>0</v>
      </c>
      <c r="BI78" s="178"/>
      <c r="BJ78" s="177" t="str">
        <f t="shared" si="91"/>
        <v/>
      </c>
      <c r="BK78" s="177" t="str">
        <f t="shared" si="92"/>
        <v/>
      </c>
      <c r="BL78" s="177" t="str">
        <f t="shared" si="93"/>
        <v/>
      </c>
      <c r="BM78" s="177" t="str">
        <f t="shared" si="94"/>
        <v/>
      </c>
      <c r="BN78" s="177" t="str">
        <f t="shared" si="95"/>
        <v/>
      </c>
      <c r="BO78" s="178"/>
      <c r="BP78" s="177" t="str">
        <f t="shared" si="96"/>
        <v/>
      </c>
      <c r="BQ78" s="177" t="str">
        <f t="shared" si="97"/>
        <v/>
      </c>
      <c r="BR78" s="177" t="str">
        <f t="shared" si="98"/>
        <v/>
      </c>
      <c r="BS78" s="177" t="str">
        <f t="shared" si="99"/>
        <v/>
      </c>
      <c r="BT78" s="177" t="str">
        <f t="shared" si="100"/>
        <v/>
      </c>
      <c r="BU78" s="178"/>
      <c r="BV78" s="179" t="str">
        <f t="shared" si="101"/>
        <v/>
      </c>
      <c r="BW78" s="179" t="str">
        <f t="shared" si="102"/>
        <v/>
      </c>
      <c r="BX78" s="179" t="str">
        <f t="shared" si="103"/>
        <v/>
      </c>
      <c r="BY78" s="159" t="str">
        <f t="shared" si="104"/>
        <v/>
      </c>
      <c r="BZ78" s="426"/>
      <c r="CB78" s="185"/>
      <c r="CC78" s="198" t="e">
        <f>((AV67+AW64)/(AW67+AV64))/10</f>
        <v>#VALUE!</v>
      </c>
      <c r="CD78" s="198" t="e">
        <f>((AV67+AW77)/(AW67+AV77))/10</f>
        <v>#VALUE!</v>
      </c>
      <c r="CE78" s="198" t="e">
        <f>((AV67+AW75)/(AW67+AV75))/10</f>
        <v>#VALUE!</v>
      </c>
      <c r="CF78" s="198" t="e">
        <f>((AV67+AV72)/(AW67+AW72))/10</f>
        <v>#VALUE!</v>
      </c>
      <c r="CG78" s="198" t="e">
        <f>((AW64+AW77)/(AV64+AV77))/10</f>
        <v>#VALUE!</v>
      </c>
      <c r="CH78" s="198" t="e">
        <f>((AW64+AW75)/(AV64+AV75))/10</f>
        <v>#VALUE!</v>
      </c>
      <c r="CI78" s="198" t="e">
        <f>((AW64+AV72)/(AV64+AW72))/10</f>
        <v>#VALUE!</v>
      </c>
      <c r="CJ78" s="198" t="e">
        <f>((AW77+AW75)/(AV77+AV75))/10</f>
        <v>#VALUE!</v>
      </c>
      <c r="CK78" s="198" t="e">
        <f>((AW77+AV72)/(AV77+AW72))/10</f>
        <v>#VALUE!</v>
      </c>
      <c r="CL78" s="198" t="e">
        <f>((AW75+AV72)/(AV75+AW72))/10</f>
        <v>#VALUE!</v>
      </c>
      <c r="CN78" s="201"/>
      <c r="CO78" s="201"/>
      <c r="CP78" s="201"/>
      <c r="CQ78" s="201"/>
      <c r="CR78" s="201"/>
      <c r="CS78" s="201"/>
      <c r="CT78" s="201"/>
      <c r="CU78" s="201"/>
      <c r="CV78" s="447"/>
      <c r="CW78" s="447"/>
      <c r="CX78" s="447"/>
      <c r="CZ78" s="447"/>
      <c r="DA78" s="449"/>
      <c r="DC78" s="447"/>
      <c r="DE78" s="449"/>
      <c r="DF78" s="447"/>
    </row>
    <row r="79" spans="1:110" ht="16.5" x14ac:dyDescent="0.25">
      <c r="A79" s="451"/>
      <c r="B79" s="481"/>
      <c r="C79" s="455"/>
      <c r="D79" s="492"/>
      <c r="E79" s="483">
        <v>2</v>
      </c>
      <c r="F79" s="484">
        <v>35</v>
      </c>
      <c r="G79" s="202" t="s">
        <v>131</v>
      </c>
      <c r="H79" s="463"/>
      <c r="I79" s="230"/>
      <c r="J79" s="231" t="s">
        <v>47</v>
      </c>
      <c r="K79" s="232"/>
      <c r="L79" s="517"/>
      <c r="M79" s="518"/>
      <c r="N79" s="519"/>
      <c r="O79" s="233"/>
      <c r="P79" s="231" t="s">
        <v>48</v>
      </c>
      <c r="Q79" s="232"/>
      <c r="R79" s="233"/>
      <c r="S79" s="231" t="s">
        <v>48</v>
      </c>
      <c r="T79" s="232"/>
      <c r="U79" s="471"/>
      <c r="V79" s="472"/>
      <c r="W79" s="472"/>
      <c r="X79" s="472"/>
      <c r="Y79" s="472"/>
      <c r="Z79" s="473"/>
      <c r="AA79" s="443">
        <v>5</v>
      </c>
      <c r="AB79" s="441"/>
      <c r="AC79" s="477">
        <v>2</v>
      </c>
      <c r="AD79" s="234"/>
      <c r="AE79" s="445"/>
      <c r="AG79" s="430"/>
      <c r="AH79" s="430"/>
      <c r="AI79" s="168" t="str">
        <f>IF(F83=0," ","2-4")</f>
        <v>2-4</v>
      </c>
      <c r="AJ79" s="169" t="str">
        <f>IF(F83=0," ",CONCATENATE(G79,"-",G83))</f>
        <v>ПАВЛОДАРСКАЯ обл.-АТЫРАУСКАЯ обл.</v>
      </c>
      <c r="AK79" s="172"/>
      <c r="AL79" s="173"/>
      <c r="AM79" s="172"/>
      <c r="AN79" s="173"/>
      <c r="AO79" s="172"/>
      <c r="AP79" s="173"/>
      <c r="AQ79" s="172"/>
      <c r="AR79" s="173"/>
      <c r="AS79" s="172"/>
      <c r="AT79" s="174"/>
      <c r="AU79" s="175"/>
      <c r="AV79" s="176" t="str">
        <f t="shared" si="79"/>
        <v/>
      </c>
      <c r="AW79" s="176" t="str">
        <f t="shared" si="80"/>
        <v/>
      </c>
      <c r="AX79" s="177">
        <f>IF(AK79&gt;AL79,1,0)</f>
        <v>0</v>
      </c>
      <c r="AY79" s="177">
        <f>IF(AM79&gt;AN79,1,0)</f>
        <v>0</v>
      </c>
      <c r="AZ79" s="177">
        <f>IF(AO79&gt;AP79,1,0)</f>
        <v>0</v>
      </c>
      <c r="BA79" s="177">
        <f>IF(AQ79&gt;AR79,1,0)</f>
        <v>0</v>
      </c>
      <c r="BB79" s="177">
        <f>IF(AS79&gt;AT79,1,0)</f>
        <v>0</v>
      </c>
      <c r="BC79" s="178"/>
      <c r="BD79" s="177">
        <f>IF(AL79&gt;AK79,1,0)</f>
        <v>0</v>
      </c>
      <c r="BE79" s="177">
        <f>IF(AN79&gt;AM79,1,0)</f>
        <v>0</v>
      </c>
      <c r="BF79" s="177">
        <f>IF(AP79&gt;AO79,1,0)</f>
        <v>0</v>
      </c>
      <c r="BG79" s="177">
        <f>IF(AR79&gt;AQ79,1,0)</f>
        <v>0</v>
      </c>
      <c r="BH79" s="177">
        <f>IF(AT79&gt;AS79,1,0)</f>
        <v>0</v>
      </c>
      <c r="BI79" s="178"/>
      <c r="BJ79" s="177" t="str">
        <f>IF(AK79&gt;AL79,AL79,IF(AL79&gt;AK79,-AK79,""))</f>
        <v/>
      </c>
      <c r="BK79" s="177" t="str">
        <f>IF(AM79&gt;AN79,", "&amp;AN79,IF(AN79&gt;AM79,", "&amp;-AM79,""))</f>
        <v/>
      </c>
      <c r="BL79" s="177" t="str">
        <f>IF(AO79&gt;AP79,", "&amp;AP79,IF(AP79&gt;AO79,", "&amp;-AO79,""))</f>
        <v/>
      </c>
      <c r="BM79" s="177" t="str">
        <f>IF(AQ79&gt;AR79,", "&amp;AR79,IF(AR79&gt;AQ79,", "&amp;-AQ79,""))</f>
        <v/>
      </c>
      <c r="BN79" s="177" t="str">
        <f>IF(AS79&gt;AT79,", "&amp;AT79,IF(AT79&gt;AS79,", "&amp;-AS79,""))</f>
        <v/>
      </c>
      <c r="BO79" s="178"/>
      <c r="BP79" s="177" t="str">
        <f>IF(AL79&gt;AK79,AK79,IF(AK79&gt;AL79,-AL79,""))</f>
        <v/>
      </c>
      <c r="BQ79" s="177" t="str">
        <f>IF(AN79&gt;AM79,", "&amp;AM79,IF(AM79&gt;AN79,", "&amp;-AN79,""))</f>
        <v/>
      </c>
      <c r="BR79" s="177" t="str">
        <f>IF(AP79&gt;AO79,", "&amp;AO79,IF(AO79&gt;AP79,", "&amp;-AP79,""))</f>
        <v/>
      </c>
      <c r="BS79" s="177" t="str">
        <f>IF(AR79&gt;AQ79,", "&amp;AQ79,IF(AQ79&gt;AR79,", "&amp;-AR79,""))</f>
        <v/>
      </c>
      <c r="BT79" s="177" t="str">
        <f>IF(AT79&gt;AS79,", "&amp;AS79,IF(AS79&gt;AT79,", "&amp;-AT79,""))</f>
        <v/>
      </c>
      <c r="BU79" s="178"/>
      <c r="BV79" s="179" t="str">
        <f>CONCATENATE(,BJ79,BK79,BL79,BM79,BN79,)</f>
        <v/>
      </c>
      <c r="BW79" s="179" t="str">
        <f>CONCATENATE(,BP79,BQ79,BR79,BS79,BT79,)</f>
        <v/>
      </c>
      <c r="BX79" s="179" t="str">
        <f>IF(AV79&gt;AW79,BV79,IF(AW79&gt;AV79,BW79,""))</f>
        <v/>
      </c>
      <c r="BY79" s="159" t="str">
        <f>IF(AV79&gt;AW79,AW79&amp;" : "&amp;AV79,IF(AW79&gt;AV79,AV79&amp;" : "&amp;AW79,""))</f>
        <v/>
      </c>
      <c r="BZ79" s="424" t="str">
        <f>AA75</f>
        <v>Группа № 2</v>
      </c>
      <c r="CB79" s="185">
        <v>5</v>
      </c>
      <c r="CC79" s="186" t="s">
        <v>123</v>
      </c>
      <c r="CD79" s="186" t="s">
        <v>116</v>
      </c>
      <c r="CE79" s="186" t="s">
        <v>117</v>
      </c>
      <c r="CF79" s="186" t="s">
        <v>119</v>
      </c>
      <c r="CG79" s="186" t="s">
        <v>98</v>
      </c>
      <c r="CH79" s="186" t="s">
        <v>99</v>
      </c>
      <c r="CI79" s="186" t="s">
        <v>101</v>
      </c>
      <c r="CJ79" s="186" t="s">
        <v>102</v>
      </c>
      <c r="CK79" s="186" t="s">
        <v>104</v>
      </c>
      <c r="CL79" s="186" t="s">
        <v>106</v>
      </c>
      <c r="CN79" s="201"/>
      <c r="CO79" s="187"/>
      <c r="CP79" s="187"/>
      <c r="CQ79" s="187"/>
      <c r="CR79" s="187"/>
      <c r="CS79" s="187"/>
      <c r="CT79" s="187"/>
      <c r="CU79" s="187"/>
      <c r="CV79" s="446" t="e">
        <f>#REF!</f>
        <v>#REF!</v>
      </c>
      <c r="CW79" s="446" t="e">
        <f>IF(AND(CV79=CV71,CV79=CV73),CC80,(IF(AND(CV79=CV71,CV79=CV75),CD80,(IF(AND(CV79=CV71,CV79=CV77),CE80,(IF(AND(CV79=CV71,CV79=CV81),CF80,(IF(AND(CV79=CV73,CV79=CV75),CG80,(IF(AND(CV79=CV73,CV79=CV77),CH80,(IF(AND(CV79=CV73,CV79=CV81),CI80,(IF(AND(CV79=CV75,CV79=CV77),CJ80,(IF(AND(CV79=CV75,CV79=CV81),CK80,(IF(AND(CV79=CV77,CV79=CV81),CL80,999)))))))))))))))))))</f>
        <v>#REF!</v>
      </c>
      <c r="CX79" s="446" t="e">
        <f>IF(DC79=1,CV79+CW79,CW79)</f>
        <v>#REF!</v>
      </c>
      <c r="CZ79" s="446" t="e">
        <f>CV79</f>
        <v>#REF!</v>
      </c>
      <c r="DA79" s="448" t="e">
        <f>IF(CZ79=CZ71,CO75,(IF(CZ79=CZ73,CP75,(IF(CZ79=CZ75,CQ75,(IF(CZ79=CZ77,CR75,(IF(CZ79=CZ81,CT75,999)))))))))</f>
        <v>#REF!</v>
      </c>
      <c r="DC79" s="446" t="e">
        <f>IF(CW79&lt;&gt;999,1,0)</f>
        <v>#REF!</v>
      </c>
      <c r="DE79" s="448" t="e">
        <f>IF(DC79=1,CX79,DA79)</f>
        <v>#REF!</v>
      </c>
      <c r="DF79" s="446" t="e">
        <f>IF(DE79&lt;&gt;999,DE79,CZ79)</f>
        <v>#REF!</v>
      </c>
    </row>
    <row r="80" spans="1:110" x14ac:dyDescent="0.25">
      <c r="A80" s="479" t="str">
        <f>AI77</f>
        <v>3-4</v>
      </c>
      <c r="B80" s="480">
        <v>43550</v>
      </c>
      <c r="C80" s="489">
        <v>0.79166666666666663</v>
      </c>
      <c r="D80" s="491">
        <v>8</v>
      </c>
      <c r="E80" s="459"/>
      <c r="F80" s="461"/>
      <c r="G80" s="207"/>
      <c r="H80" s="463"/>
      <c r="I80" s="512" t="s">
        <v>121</v>
      </c>
      <c r="J80" s="432"/>
      <c r="K80" s="433"/>
      <c r="L80" s="521"/>
      <c r="M80" s="510"/>
      <c r="N80" s="511"/>
      <c r="O80" s="431" t="s">
        <v>122</v>
      </c>
      <c r="P80" s="432"/>
      <c r="Q80" s="433"/>
      <c r="R80" s="431" t="s">
        <v>115</v>
      </c>
      <c r="S80" s="432"/>
      <c r="T80" s="433"/>
      <c r="U80" s="471"/>
      <c r="V80" s="472"/>
      <c r="W80" s="472"/>
      <c r="X80" s="472"/>
      <c r="Y80" s="472"/>
      <c r="Z80" s="473"/>
      <c r="AA80" s="444"/>
      <c r="AB80" s="442"/>
      <c r="AC80" s="444"/>
      <c r="AD80" s="234"/>
      <c r="AE80" s="445" t="e">
        <f>IF(#REF!="","",VLOOKUP(#REF!,'[1]Список участников'!A:L,8,FALSE))</f>
        <v>#REF!</v>
      </c>
      <c r="AG80" s="430" t="e">
        <f>IF(#REF!&gt;0,1,0)</f>
        <v>#REF!</v>
      </c>
      <c r="AH80" s="430"/>
      <c r="AI80" s="182" t="e">
        <f>IF(#REF!=0," ","1-5")</f>
        <v>#REF!</v>
      </c>
      <c r="AJ80" s="183" t="e">
        <f>IF(#REF!=0," ",CONCATENATE(G77,"-",#REF!))</f>
        <v>#REF!</v>
      </c>
      <c r="AK80" s="170"/>
      <c r="AL80" s="171"/>
      <c r="AM80" s="170"/>
      <c r="AN80" s="171"/>
      <c r="AO80" s="170"/>
      <c r="AP80" s="171"/>
      <c r="AQ80" s="170"/>
      <c r="AR80" s="171"/>
      <c r="AS80" s="170"/>
      <c r="AT80" s="184"/>
      <c r="AU80" s="175"/>
      <c r="AV80" s="176" t="str">
        <f t="shared" si="79"/>
        <v/>
      </c>
      <c r="AW80" s="176" t="str">
        <f t="shared" si="80"/>
        <v/>
      </c>
      <c r="AX80" s="177">
        <f t="shared" ref="AX80:AX93" si="105">IF(AK80&gt;AL80,1,0)</f>
        <v>0</v>
      </c>
      <c r="AY80" s="177">
        <f t="shared" ref="AY80:AY93" si="106">IF(AM80&gt;AN80,1,0)</f>
        <v>0</v>
      </c>
      <c r="AZ80" s="177">
        <f t="shared" ref="AZ80:AZ93" si="107">IF(AO80&gt;AP80,1,0)</f>
        <v>0</v>
      </c>
      <c r="BA80" s="177">
        <f t="shared" ref="BA80:BA93" si="108">IF(AQ80&gt;AR80,1,0)</f>
        <v>0</v>
      </c>
      <c r="BB80" s="177">
        <f t="shared" ref="BB80:BB93" si="109">IF(AS80&gt;AT80,1,0)</f>
        <v>0</v>
      </c>
      <c r="BC80" s="178"/>
      <c r="BD80" s="177">
        <f t="shared" ref="BD80:BD93" si="110">IF(AL80&gt;AK80,1,0)</f>
        <v>0</v>
      </c>
      <c r="BE80" s="177">
        <f t="shared" ref="BE80:BE93" si="111">IF(AN80&gt;AM80,1,0)</f>
        <v>0</v>
      </c>
      <c r="BF80" s="177">
        <f t="shared" ref="BF80:BF93" si="112">IF(AP80&gt;AO80,1,0)</f>
        <v>0</v>
      </c>
      <c r="BG80" s="177">
        <f t="shared" ref="BG80:BG93" si="113">IF(AR80&gt;AQ80,1,0)</f>
        <v>0</v>
      </c>
      <c r="BH80" s="177">
        <f t="shared" ref="BH80:BH93" si="114">IF(AT80&gt;AS80,1,0)</f>
        <v>0</v>
      </c>
      <c r="BI80" s="178"/>
      <c r="BJ80" s="177" t="str">
        <f t="shared" ref="BJ80:BJ93" si="115">IF(AK80&gt;AL80,AL80,IF(AL80&gt;AK80,-AK80,""))</f>
        <v/>
      </c>
      <c r="BK80" s="177" t="str">
        <f t="shared" ref="BK80:BK93" si="116">IF(AM80&gt;AN80,", "&amp;AN80,IF(AN80&gt;AM80,", "&amp;-AM80,""))</f>
        <v/>
      </c>
      <c r="BL80" s="177" t="str">
        <f t="shared" ref="BL80:BL93" si="117">IF(AO80&gt;AP80,", "&amp;AP80,IF(AP80&gt;AO80,", "&amp;-AO80,""))</f>
        <v/>
      </c>
      <c r="BM80" s="177" t="str">
        <f t="shared" ref="BM80:BM93" si="118">IF(AQ80&gt;AR80,", "&amp;AR80,IF(AR80&gt;AQ80,", "&amp;-AQ80,""))</f>
        <v/>
      </c>
      <c r="BN80" s="177" t="str">
        <f t="shared" ref="BN80:BN93" si="119">IF(AS80&gt;AT80,", "&amp;AT80,IF(AT80&gt;AS80,", "&amp;-AS80,""))</f>
        <v/>
      </c>
      <c r="BO80" s="178"/>
      <c r="BP80" s="177" t="str">
        <f t="shared" ref="BP80:BP93" si="120">IF(AL80&gt;AK80,AK80,IF(AK80&gt;AL80,-AL80,""))</f>
        <v/>
      </c>
      <c r="BQ80" s="177" t="str">
        <f t="shared" ref="BQ80:BQ93" si="121">IF(AN80&gt;AM80,", "&amp;AM80,IF(AM80&gt;AN80,", "&amp;-AN80,""))</f>
        <v/>
      </c>
      <c r="BR80" s="177" t="str">
        <f t="shared" ref="BR80:BR93" si="122">IF(AP80&gt;AO80,", "&amp;AO80,IF(AO80&gt;AP80,", "&amp;-AP80,""))</f>
        <v/>
      </c>
      <c r="BS80" s="177" t="str">
        <f t="shared" ref="BS80:BS93" si="123">IF(AR80&gt;AQ80,", "&amp;AQ80,IF(AQ80&gt;AR80,", "&amp;-AR80,""))</f>
        <v/>
      </c>
      <c r="BT80" s="177" t="str">
        <f t="shared" ref="BT80:BT93" si="124">IF(AT80&gt;AS80,", "&amp;AS80,IF(AS80&gt;AT80,", "&amp;-AT80,""))</f>
        <v/>
      </c>
      <c r="BU80" s="178"/>
      <c r="BV80" s="179" t="str">
        <f t="shared" ref="BV80:BV93" si="125">CONCATENATE(,BJ80,BK80,BL80,BM80,BN80,)</f>
        <v/>
      </c>
      <c r="BW80" s="179" t="str">
        <f t="shared" ref="BW80:BW93" si="126">CONCATENATE(,BP80,BQ80,BR80,BS80,BT80,)</f>
        <v/>
      </c>
      <c r="BX80" s="179" t="str">
        <f t="shared" ref="BX80:BX93" si="127">IF(AV80&gt;AW80,BV80,IF(AW80&gt;AV80,BW80,""))</f>
        <v/>
      </c>
      <c r="BY80" s="159" t="str">
        <f t="shared" ref="BY80:BY93" si="128">IF(AV80&gt;AW80,AW80&amp;" : "&amp;AV80,IF(AW80&gt;AV80,AV80&amp;" : "&amp;AW80,""))</f>
        <v/>
      </c>
      <c r="BZ80" s="425"/>
      <c r="CB80" s="185"/>
      <c r="CC80" s="198" t="e">
        <f>((AW65+AW71)/(AV65+AV71))/10</f>
        <v>#VALUE!</v>
      </c>
      <c r="CD80" s="198" t="e">
        <f>((AW65+AV69)/(AV65+AW69))/10</f>
        <v>#VALUE!</v>
      </c>
      <c r="CE80" s="198" t="e">
        <f>((AW65+AV75)/(AV65+AW75))/10</f>
        <v>#VALUE!</v>
      </c>
      <c r="CF80" s="198" t="e">
        <f>((AW65+AV78)/(AV65+AW78))/10</f>
        <v>#VALUE!</v>
      </c>
      <c r="CG80" s="198" t="e">
        <f>((AW71+AV69)/(AV71+AW69))/10</f>
        <v>#VALUE!</v>
      </c>
      <c r="CH80" s="198" t="e">
        <f>((AW71+AV75)/(AV71+AW75))/10</f>
        <v>#VALUE!</v>
      </c>
      <c r="CI80" s="198" t="e">
        <f>((AW71+AV78)/(AV71+AW78))/10</f>
        <v>#VALUE!</v>
      </c>
      <c r="CJ80" s="198" t="e">
        <f>((AV69+AV75)/(AW69+AW75))/10</f>
        <v>#VALUE!</v>
      </c>
      <c r="CK80" s="198" t="e">
        <f>((AV69+AV78)/(AW69+AW78))/10</f>
        <v>#VALUE!</v>
      </c>
      <c r="CL80" s="198" t="e">
        <f>((AV75+AV78)/(AW75+AW78))/10</f>
        <v>#VALUE!</v>
      </c>
      <c r="CN80" s="201"/>
      <c r="CO80" s="201"/>
      <c r="CP80" s="201"/>
      <c r="CQ80" s="201"/>
      <c r="CR80" s="201"/>
      <c r="CS80" s="201"/>
      <c r="CT80" s="201"/>
      <c r="CU80" s="201"/>
      <c r="CV80" s="447"/>
      <c r="CW80" s="447"/>
      <c r="CX80" s="447"/>
      <c r="CZ80" s="447"/>
      <c r="DA80" s="449"/>
      <c r="DC80" s="447"/>
      <c r="DE80" s="449"/>
      <c r="DF80" s="447"/>
    </row>
    <row r="81" spans="1:110" ht="16.5" x14ac:dyDescent="0.25">
      <c r="A81" s="451"/>
      <c r="B81" s="481"/>
      <c r="C81" s="455"/>
      <c r="D81" s="492"/>
      <c r="E81" s="483">
        <v>3</v>
      </c>
      <c r="F81" s="484">
        <v>78</v>
      </c>
      <c r="G81" s="202" t="s">
        <v>32</v>
      </c>
      <c r="H81" s="463"/>
      <c r="I81" s="230"/>
      <c r="J81" s="231" t="s">
        <v>47</v>
      </c>
      <c r="K81" s="232"/>
      <c r="L81" s="233"/>
      <c r="M81" s="231" t="s">
        <v>47</v>
      </c>
      <c r="N81" s="232"/>
      <c r="O81" s="517"/>
      <c r="P81" s="518"/>
      <c r="Q81" s="519"/>
      <c r="R81" s="233"/>
      <c r="S81" s="231" t="s">
        <v>48</v>
      </c>
      <c r="T81" s="232"/>
      <c r="U81" s="471"/>
      <c r="V81" s="472"/>
      <c r="W81" s="472"/>
      <c r="X81" s="472"/>
      <c r="Y81" s="472"/>
      <c r="Z81" s="473"/>
      <c r="AA81" s="443">
        <v>4</v>
      </c>
      <c r="AB81" s="441"/>
      <c r="AC81" s="477">
        <v>3</v>
      </c>
      <c r="AD81" s="234"/>
      <c r="AE81" s="445"/>
      <c r="AG81" s="430"/>
      <c r="AH81" s="430"/>
      <c r="AI81" s="182" t="str">
        <f>IF(F85=0," ","3-6")</f>
        <v xml:space="preserve"> </v>
      </c>
      <c r="AJ81" s="183" t="str">
        <f>IF(F85=0," ",CONCATENATE(G81,"-",G85))</f>
        <v xml:space="preserve"> </v>
      </c>
      <c r="AK81" s="170"/>
      <c r="AL81" s="171"/>
      <c r="AM81" s="170"/>
      <c r="AN81" s="171"/>
      <c r="AO81" s="170"/>
      <c r="AP81" s="171"/>
      <c r="AQ81" s="170"/>
      <c r="AR81" s="171"/>
      <c r="AS81" s="170"/>
      <c r="AT81" s="184"/>
      <c r="AU81" s="175"/>
      <c r="AV81" s="176" t="str">
        <f t="shared" si="79"/>
        <v/>
      </c>
      <c r="AW81" s="176" t="str">
        <f t="shared" si="80"/>
        <v/>
      </c>
      <c r="AX81" s="177">
        <f t="shared" si="105"/>
        <v>0</v>
      </c>
      <c r="AY81" s="177">
        <f t="shared" si="106"/>
        <v>0</v>
      </c>
      <c r="AZ81" s="177">
        <f t="shared" si="107"/>
        <v>0</v>
      </c>
      <c r="BA81" s="177">
        <f t="shared" si="108"/>
        <v>0</v>
      </c>
      <c r="BB81" s="177">
        <f t="shared" si="109"/>
        <v>0</v>
      </c>
      <c r="BC81" s="178"/>
      <c r="BD81" s="177">
        <f t="shared" si="110"/>
        <v>0</v>
      </c>
      <c r="BE81" s="177">
        <f t="shared" si="111"/>
        <v>0</v>
      </c>
      <c r="BF81" s="177">
        <f t="shared" si="112"/>
        <v>0</v>
      </c>
      <c r="BG81" s="177">
        <f t="shared" si="113"/>
        <v>0</v>
      </c>
      <c r="BH81" s="177">
        <f t="shared" si="114"/>
        <v>0</v>
      </c>
      <c r="BI81" s="178"/>
      <c r="BJ81" s="177" t="str">
        <f t="shared" si="115"/>
        <v/>
      </c>
      <c r="BK81" s="177" t="str">
        <f t="shared" si="116"/>
        <v/>
      </c>
      <c r="BL81" s="177" t="str">
        <f t="shared" si="117"/>
        <v/>
      </c>
      <c r="BM81" s="177" t="str">
        <f t="shared" si="118"/>
        <v/>
      </c>
      <c r="BN81" s="177" t="str">
        <f t="shared" si="119"/>
        <v/>
      </c>
      <c r="BO81" s="178"/>
      <c r="BP81" s="177" t="str">
        <f t="shared" si="120"/>
        <v/>
      </c>
      <c r="BQ81" s="177" t="str">
        <f t="shared" si="121"/>
        <v/>
      </c>
      <c r="BR81" s="177" t="str">
        <f t="shared" si="122"/>
        <v/>
      </c>
      <c r="BS81" s="177" t="str">
        <f t="shared" si="123"/>
        <v/>
      </c>
      <c r="BT81" s="177" t="str">
        <f t="shared" si="124"/>
        <v/>
      </c>
      <c r="BU81" s="178"/>
      <c r="BV81" s="179" t="str">
        <f t="shared" si="125"/>
        <v/>
      </c>
      <c r="BW81" s="179" t="str">
        <f t="shared" si="126"/>
        <v/>
      </c>
      <c r="BX81" s="179" t="str">
        <f t="shared" si="127"/>
        <v/>
      </c>
      <c r="BY81" s="159" t="str">
        <f t="shared" si="128"/>
        <v/>
      </c>
      <c r="BZ81" s="425"/>
      <c r="CB81" s="185">
        <v>6</v>
      </c>
      <c r="CC81" s="186" t="s">
        <v>123</v>
      </c>
      <c r="CD81" s="186" t="s">
        <v>116</v>
      </c>
      <c r="CE81" s="186" t="s">
        <v>117</v>
      </c>
      <c r="CF81" s="186" t="s">
        <v>118</v>
      </c>
      <c r="CG81" s="186" t="s">
        <v>98</v>
      </c>
      <c r="CH81" s="186" t="s">
        <v>99</v>
      </c>
      <c r="CI81" s="186" t="s">
        <v>100</v>
      </c>
      <c r="CJ81" s="186" t="s">
        <v>102</v>
      </c>
      <c r="CK81" s="186" t="s">
        <v>103</v>
      </c>
      <c r="CL81" s="186" t="s">
        <v>105</v>
      </c>
      <c r="CN81" s="201"/>
      <c r="CO81" s="187"/>
      <c r="CP81" s="187"/>
      <c r="CQ81" s="187"/>
      <c r="CR81" s="187"/>
      <c r="CS81" s="187"/>
      <c r="CT81" s="187"/>
      <c r="CU81" s="187"/>
      <c r="CV81" s="446">
        <f>AA72</f>
        <v>0</v>
      </c>
      <c r="CW81" s="446" t="e">
        <f>IF(AND(CV81=CV71,CV81=CV73),CC82,(IF(AND(CV81=CV71,CV81=CV75),CD82,(IF(AND(CV81=CV71,CV81=CV77),CE82,(IF(AND(CV81=CV71,CV81=CV79),CF82,(IF(AND(CV81=CV73,CV81=CV75),CG82,(IF(AND(CV81=CV73,CV81=CV77),CH82,(IF(AND(CV81=CV73,CV81=CV79),CI82,(IF(AND(CV81=CV75,CV81=CV77),CJ82,(IF(AND(CV81=CV75,CV81=CV79),CK82,(IF(AND(CV81=CV77,CV81=CV79),CL82,999)))))))))))))))))))</f>
        <v>#REF!</v>
      </c>
      <c r="CX81" s="446" t="e">
        <f>IF(DC81=1,CV81+CW81,CW81)</f>
        <v>#REF!</v>
      </c>
      <c r="CZ81" s="446">
        <f>CV81</f>
        <v>0</v>
      </c>
      <c r="DA81" s="448" t="e">
        <f>IF(CZ81=CZ71,CO76,(IF(CZ81=CZ73,CP76,(IF(CZ81=CZ75,CQ76,(IF(CZ81=CZ77,CR76,(IF(CZ81=CZ79,CS76,999)))))))))</f>
        <v>#REF!</v>
      </c>
      <c r="DC81" s="446" t="e">
        <f>IF(CW81&lt;&gt;999,1,0)</f>
        <v>#REF!</v>
      </c>
      <c r="DE81" s="448" t="e">
        <f>IF(DC81=1,CX81,DA81)</f>
        <v>#REF!</v>
      </c>
      <c r="DF81" s="446" t="e">
        <f>IF(DE81&lt;&gt;999,DE81,CZ81)</f>
        <v>#REF!</v>
      </c>
    </row>
    <row r="82" spans="1:110" x14ac:dyDescent="0.25">
      <c r="E82" s="459"/>
      <c r="F82" s="461"/>
      <c r="G82" s="207"/>
      <c r="H82" s="463"/>
      <c r="I82" s="512" t="s">
        <v>121</v>
      </c>
      <c r="J82" s="432"/>
      <c r="K82" s="433"/>
      <c r="L82" s="431" t="s">
        <v>124</v>
      </c>
      <c r="M82" s="432"/>
      <c r="N82" s="433"/>
      <c r="O82" s="521"/>
      <c r="P82" s="510"/>
      <c r="Q82" s="511"/>
      <c r="R82" s="431" t="s">
        <v>115</v>
      </c>
      <c r="S82" s="432"/>
      <c r="T82" s="433"/>
      <c r="U82" s="471"/>
      <c r="V82" s="472"/>
      <c r="W82" s="472"/>
      <c r="X82" s="472"/>
      <c r="Y82" s="472"/>
      <c r="Z82" s="473"/>
      <c r="AA82" s="444"/>
      <c r="AB82" s="442"/>
      <c r="AC82" s="444"/>
      <c r="AD82" s="234"/>
      <c r="AE82" s="445" t="str">
        <f>IF(F72="","",VLOOKUP(F72,'[1]Список участников'!A:L,8,FALSE))</f>
        <v/>
      </c>
      <c r="AG82" s="430">
        <f>IF(F72&gt;0,1,0)</f>
        <v>0</v>
      </c>
      <c r="AH82" s="430"/>
      <c r="AI82" s="182" t="str">
        <f>IF(F83=0," ","4-1")</f>
        <v>4-1</v>
      </c>
      <c r="AJ82" s="183" t="str">
        <f>IF(F83=0," ",CONCATENATE(G83,"-",G77))</f>
        <v>АТЫРАУСКАЯ обл.-ЗКО</v>
      </c>
      <c r="AK82" s="170"/>
      <c r="AL82" s="171"/>
      <c r="AM82" s="170"/>
      <c r="AN82" s="171"/>
      <c r="AO82" s="170"/>
      <c r="AP82" s="171"/>
      <c r="AQ82" s="170"/>
      <c r="AR82" s="171"/>
      <c r="AS82" s="170"/>
      <c r="AT82" s="184"/>
      <c r="AU82" s="175"/>
      <c r="AV82" s="176" t="str">
        <f t="shared" si="79"/>
        <v/>
      </c>
      <c r="AW82" s="176" t="str">
        <f t="shared" si="80"/>
        <v/>
      </c>
      <c r="AX82" s="177">
        <f t="shared" si="105"/>
        <v>0</v>
      </c>
      <c r="AY82" s="177">
        <f t="shared" si="106"/>
        <v>0</v>
      </c>
      <c r="AZ82" s="177">
        <f t="shared" si="107"/>
        <v>0</v>
      </c>
      <c r="BA82" s="177">
        <f t="shared" si="108"/>
        <v>0</v>
      </c>
      <c r="BB82" s="177">
        <f t="shared" si="109"/>
        <v>0</v>
      </c>
      <c r="BC82" s="178"/>
      <c r="BD82" s="177">
        <f t="shared" si="110"/>
        <v>0</v>
      </c>
      <c r="BE82" s="177">
        <f t="shared" si="111"/>
        <v>0</v>
      </c>
      <c r="BF82" s="177">
        <f t="shared" si="112"/>
        <v>0</v>
      </c>
      <c r="BG82" s="177">
        <f t="shared" si="113"/>
        <v>0</v>
      </c>
      <c r="BH82" s="177">
        <f t="shared" si="114"/>
        <v>0</v>
      </c>
      <c r="BI82" s="178"/>
      <c r="BJ82" s="177" t="str">
        <f t="shared" si="115"/>
        <v/>
      </c>
      <c r="BK82" s="177" t="str">
        <f t="shared" si="116"/>
        <v/>
      </c>
      <c r="BL82" s="177" t="str">
        <f t="shared" si="117"/>
        <v/>
      </c>
      <c r="BM82" s="177" t="str">
        <f t="shared" si="118"/>
        <v/>
      </c>
      <c r="BN82" s="177" t="str">
        <f t="shared" si="119"/>
        <v/>
      </c>
      <c r="BO82" s="178"/>
      <c r="BP82" s="177" t="str">
        <f t="shared" si="120"/>
        <v/>
      </c>
      <c r="BQ82" s="177" t="str">
        <f t="shared" si="121"/>
        <v/>
      </c>
      <c r="BR82" s="177" t="str">
        <f t="shared" si="122"/>
        <v/>
      </c>
      <c r="BS82" s="177" t="str">
        <f t="shared" si="123"/>
        <v/>
      </c>
      <c r="BT82" s="177" t="str">
        <f t="shared" si="124"/>
        <v/>
      </c>
      <c r="BU82" s="178"/>
      <c r="BV82" s="179" t="str">
        <f t="shared" si="125"/>
        <v/>
      </c>
      <c r="BW82" s="179" t="str">
        <f t="shared" si="126"/>
        <v/>
      </c>
      <c r="BX82" s="179" t="str">
        <f t="shared" si="127"/>
        <v/>
      </c>
      <c r="BY82" s="159" t="str">
        <f t="shared" si="128"/>
        <v/>
      </c>
      <c r="BZ82" s="425"/>
      <c r="CB82" s="185"/>
      <c r="CC82" s="198" t="e">
        <f>((AV74+AV68)/(AW74+AW68))/10</f>
        <v>#VALUE!</v>
      </c>
      <c r="CD82" s="198" t="e">
        <f>((AV74+AW66)/(AW74+AV66))/10</f>
        <v>#VALUE!</v>
      </c>
      <c r="CE82" s="198" t="e">
        <f>((AV74+AW72)/(AW74+AV72))/10</f>
        <v>#VALUE!</v>
      </c>
      <c r="CF82" s="198" t="e">
        <f>((AV74+AW78)/(AW74+AV78))/10</f>
        <v>#VALUE!</v>
      </c>
      <c r="CG82" s="198" t="e">
        <f>((AV68+AW66)/(AW68+AV66))/10</f>
        <v>#VALUE!</v>
      </c>
      <c r="CH82" s="198" t="e">
        <f>((AV68+AW72)/(AW68+AV72))/10</f>
        <v>#VALUE!</v>
      </c>
      <c r="CI82" s="198" t="e">
        <f>((AV68+AW78)/(AW68+AV78))/10</f>
        <v>#VALUE!</v>
      </c>
      <c r="CJ82" s="198" t="e">
        <f>((AW66+AW72)/(AV66+AV72))/10</f>
        <v>#VALUE!</v>
      </c>
      <c r="CK82" s="198" t="e">
        <f>((AW66+AW78)/(AV66+AV78))/10</f>
        <v>#VALUE!</v>
      </c>
      <c r="CL82" s="198" t="e">
        <f>((AW72+AW78)/(AV72+AV78))/10</f>
        <v>#VALUE!</v>
      </c>
      <c r="CN82" s="201"/>
      <c r="CO82" s="201"/>
      <c r="CP82" s="201"/>
      <c r="CQ82" s="201"/>
      <c r="CR82" s="201"/>
      <c r="CS82" s="201"/>
      <c r="CT82" s="201"/>
      <c r="CU82" s="201"/>
      <c r="CV82" s="447"/>
      <c r="CW82" s="447"/>
      <c r="CX82" s="447"/>
      <c r="CZ82" s="447"/>
      <c r="DA82" s="449"/>
      <c r="DC82" s="447"/>
      <c r="DE82" s="449"/>
      <c r="DF82" s="447"/>
    </row>
    <row r="83" spans="1:110" ht="16.5" x14ac:dyDescent="0.25">
      <c r="E83" s="483">
        <v>4</v>
      </c>
      <c r="F83" s="484">
        <v>83</v>
      </c>
      <c r="G83" s="202" t="s">
        <v>38</v>
      </c>
      <c r="H83" s="463"/>
      <c r="I83" s="230"/>
      <c r="J83" s="231" t="s">
        <v>47</v>
      </c>
      <c r="K83" s="232"/>
      <c r="L83" s="233"/>
      <c r="M83" s="231" t="s">
        <v>47</v>
      </c>
      <c r="N83" s="232"/>
      <c r="O83" s="233"/>
      <c r="P83" s="231" t="s">
        <v>47</v>
      </c>
      <c r="Q83" s="232"/>
      <c r="R83" s="517"/>
      <c r="S83" s="518"/>
      <c r="T83" s="519"/>
      <c r="U83" s="471"/>
      <c r="V83" s="472"/>
      <c r="W83" s="472"/>
      <c r="X83" s="472"/>
      <c r="Y83" s="472"/>
      <c r="Z83" s="473"/>
      <c r="AA83" s="443">
        <v>3</v>
      </c>
      <c r="AB83" s="441"/>
      <c r="AC83" s="477">
        <v>4</v>
      </c>
      <c r="AD83" s="234"/>
      <c r="AE83" s="445"/>
      <c r="AG83" s="430"/>
      <c r="AH83" s="430"/>
      <c r="AI83" s="182" t="str">
        <f>IF(F85=0," ","6-2")</f>
        <v xml:space="preserve"> </v>
      </c>
      <c r="AJ83" s="183" t="str">
        <f>IF(F85=0," ",CONCATENATE(G85,"-",G79))</f>
        <v xml:space="preserve"> </v>
      </c>
      <c r="AK83" s="170"/>
      <c r="AL83" s="171"/>
      <c r="AM83" s="170"/>
      <c r="AN83" s="171"/>
      <c r="AO83" s="170"/>
      <c r="AP83" s="171"/>
      <c r="AQ83" s="170"/>
      <c r="AR83" s="171"/>
      <c r="AS83" s="170"/>
      <c r="AT83" s="184"/>
      <c r="AU83" s="175"/>
      <c r="AV83" s="176" t="str">
        <f t="shared" si="79"/>
        <v/>
      </c>
      <c r="AW83" s="176" t="str">
        <f t="shared" si="80"/>
        <v/>
      </c>
      <c r="AX83" s="177">
        <f t="shared" si="105"/>
        <v>0</v>
      </c>
      <c r="AY83" s="177">
        <f t="shared" si="106"/>
        <v>0</v>
      </c>
      <c r="AZ83" s="177">
        <f t="shared" si="107"/>
        <v>0</v>
      </c>
      <c r="BA83" s="177">
        <f t="shared" si="108"/>
        <v>0</v>
      </c>
      <c r="BB83" s="177">
        <f t="shared" si="109"/>
        <v>0</v>
      </c>
      <c r="BC83" s="178"/>
      <c r="BD83" s="177">
        <f t="shared" si="110"/>
        <v>0</v>
      </c>
      <c r="BE83" s="177">
        <f t="shared" si="111"/>
        <v>0</v>
      </c>
      <c r="BF83" s="177">
        <f t="shared" si="112"/>
        <v>0</v>
      </c>
      <c r="BG83" s="177">
        <f t="shared" si="113"/>
        <v>0</v>
      </c>
      <c r="BH83" s="177">
        <f t="shared" si="114"/>
        <v>0</v>
      </c>
      <c r="BI83" s="178"/>
      <c r="BJ83" s="177" t="str">
        <f t="shared" si="115"/>
        <v/>
      </c>
      <c r="BK83" s="177" t="str">
        <f t="shared" si="116"/>
        <v/>
      </c>
      <c r="BL83" s="177" t="str">
        <f t="shared" si="117"/>
        <v/>
      </c>
      <c r="BM83" s="177" t="str">
        <f t="shared" si="118"/>
        <v/>
      </c>
      <c r="BN83" s="177" t="str">
        <f t="shared" si="119"/>
        <v/>
      </c>
      <c r="BO83" s="178"/>
      <c r="BP83" s="177" t="str">
        <f t="shared" si="120"/>
        <v/>
      </c>
      <c r="BQ83" s="177" t="str">
        <f t="shared" si="121"/>
        <v/>
      </c>
      <c r="BR83" s="177" t="str">
        <f t="shared" si="122"/>
        <v/>
      </c>
      <c r="BS83" s="177" t="str">
        <f t="shared" si="123"/>
        <v/>
      </c>
      <c r="BT83" s="177" t="str">
        <f t="shared" si="124"/>
        <v/>
      </c>
      <c r="BU83" s="178"/>
      <c r="BV83" s="179" t="str">
        <f t="shared" si="125"/>
        <v/>
      </c>
      <c r="BW83" s="179" t="str">
        <f t="shared" si="126"/>
        <v/>
      </c>
      <c r="BX83" s="179" t="str">
        <f t="shared" si="127"/>
        <v/>
      </c>
      <c r="BY83" s="159" t="str">
        <f t="shared" si="128"/>
        <v/>
      </c>
      <c r="BZ83" s="425"/>
    </row>
    <row r="84" spans="1:110" ht="14.25" thickBot="1" x14ac:dyDescent="0.3">
      <c r="A84" s="190" t="s">
        <v>111</v>
      </c>
      <c r="B84" s="191" t="s">
        <v>4</v>
      </c>
      <c r="C84" s="191" t="s">
        <v>112</v>
      </c>
      <c r="D84" s="192" t="s">
        <v>113</v>
      </c>
      <c r="E84" s="547"/>
      <c r="F84" s="528"/>
      <c r="G84" s="259"/>
      <c r="H84" s="529"/>
      <c r="I84" s="551" t="s">
        <v>121</v>
      </c>
      <c r="J84" s="552"/>
      <c r="K84" s="553"/>
      <c r="L84" s="554" t="s">
        <v>121</v>
      </c>
      <c r="M84" s="552"/>
      <c r="N84" s="553"/>
      <c r="O84" s="554" t="s">
        <v>121</v>
      </c>
      <c r="P84" s="552"/>
      <c r="Q84" s="553"/>
      <c r="R84" s="548"/>
      <c r="S84" s="549"/>
      <c r="T84" s="550"/>
      <c r="U84" s="474"/>
      <c r="V84" s="475"/>
      <c r="W84" s="475"/>
      <c r="X84" s="475"/>
      <c r="Y84" s="475"/>
      <c r="Z84" s="476"/>
      <c r="AA84" s="533"/>
      <c r="AB84" s="534"/>
      <c r="AC84" s="533"/>
      <c r="AD84" s="225"/>
      <c r="AI84" s="182" t="e">
        <f>IF(#REF!=0," ","5-3")</f>
        <v>#REF!</v>
      </c>
      <c r="AJ84" s="183" t="e">
        <f>IF(#REF!=0," ",CONCATENATE(#REF!,"-",G81))</f>
        <v>#REF!</v>
      </c>
      <c r="AK84" s="170"/>
      <c r="AL84" s="171"/>
      <c r="AM84" s="170"/>
      <c r="AN84" s="171"/>
      <c r="AO84" s="170"/>
      <c r="AP84" s="171"/>
      <c r="AQ84" s="170"/>
      <c r="AR84" s="171"/>
      <c r="AS84" s="170"/>
      <c r="AT84" s="184"/>
      <c r="AU84" s="175"/>
      <c r="AV84" s="176" t="str">
        <f t="shared" si="79"/>
        <v/>
      </c>
      <c r="AW84" s="176" t="str">
        <f t="shared" si="80"/>
        <v/>
      </c>
      <c r="AX84" s="177">
        <f t="shared" si="105"/>
        <v>0</v>
      </c>
      <c r="AY84" s="177">
        <f t="shared" si="106"/>
        <v>0</v>
      </c>
      <c r="AZ84" s="177">
        <f t="shared" si="107"/>
        <v>0</v>
      </c>
      <c r="BA84" s="177">
        <f t="shared" si="108"/>
        <v>0</v>
      </c>
      <c r="BB84" s="177">
        <f t="shared" si="109"/>
        <v>0</v>
      </c>
      <c r="BC84" s="178"/>
      <c r="BD84" s="177">
        <f t="shared" si="110"/>
        <v>0</v>
      </c>
      <c r="BE84" s="177">
        <f t="shared" si="111"/>
        <v>0</v>
      </c>
      <c r="BF84" s="177">
        <f t="shared" si="112"/>
        <v>0</v>
      </c>
      <c r="BG84" s="177">
        <f t="shared" si="113"/>
        <v>0</v>
      </c>
      <c r="BH84" s="177">
        <f t="shared" si="114"/>
        <v>0</v>
      </c>
      <c r="BI84" s="178"/>
      <c r="BJ84" s="177" t="str">
        <f t="shared" si="115"/>
        <v/>
      </c>
      <c r="BK84" s="177" t="str">
        <f t="shared" si="116"/>
        <v/>
      </c>
      <c r="BL84" s="177" t="str">
        <f t="shared" si="117"/>
        <v/>
      </c>
      <c r="BM84" s="177" t="str">
        <f t="shared" si="118"/>
        <v/>
      </c>
      <c r="BN84" s="177" t="str">
        <f t="shared" si="119"/>
        <v/>
      </c>
      <c r="BO84" s="178"/>
      <c r="BP84" s="177" t="str">
        <f t="shared" si="120"/>
        <v/>
      </c>
      <c r="BQ84" s="177" t="str">
        <f t="shared" si="121"/>
        <v/>
      </c>
      <c r="BR84" s="177" t="str">
        <f t="shared" si="122"/>
        <v/>
      </c>
      <c r="BS84" s="177" t="str">
        <f t="shared" si="123"/>
        <v/>
      </c>
      <c r="BT84" s="177" t="str">
        <f t="shared" si="124"/>
        <v/>
      </c>
      <c r="BU84" s="178"/>
      <c r="BV84" s="179" t="str">
        <f t="shared" si="125"/>
        <v/>
      </c>
      <c r="BW84" s="179" t="str">
        <f t="shared" si="126"/>
        <v/>
      </c>
      <c r="BX84" s="179" t="str">
        <f t="shared" si="127"/>
        <v/>
      </c>
      <c r="BY84" s="159" t="str">
        <f t="shared" si="128"/>
        <v/>
      </c>
      <c r="BZ84" s="425"/>
    </row>
    <row r="85" spans="1:110" ht="17.25" thickTop="1" x14ac:dyDescent="0.25">
      <c r="A85" s="450" t="str">
        <f>AI79</f>
        <v>2-4</v>
      </c>
      <c r="B85" s="452">
        <v>43550</v>
      </c>
      <c r="C85" s="454">
        <v>0.68055555555555547</v>
      </c>
      <c r="D85" s="456">
        <v>5</v>
      </c>
      <c r="E85" s="494"/>
      <c r="F85" s="540"/>
      <c r="G85" s="260" t="str">
        <f>IF(F85=0,"",VLOOKUP(F85,'[1]Список участников'!A:H,3,FALSE))</f>
        <v/>
      </c>
      <c r="H85" s="498" t="str">
        <f>IF(F85=0,"",VLOOKUP(F85,'[1]Список участников'!A:H,5,FALSE))</f>
        <v/>
      </c>
      <c r="I85" s="240"/>
      <c r="J85" s="241" t="str">
        <f>IF(AK89=0," ",IF(AV89&gt;AW89,2,$AK$1))</f>
        <v xml:space="preserve"> </v>
      </c>
      <c r="K85" s="240"/>
      <c r="L85" s="240"/>
      <c r="M85" s="241" t="str">
        <f>IF(AK83=0," ",IF(AV83&gt;AW83,2,$AK$1))</f>
        <v xml:space="preserve"> </v>
      </c>
      <c r="N85" s="240"/>
      <c r="O85" s="240"/>
      <c r="P85" s="241" t="str">
        <f>IF(AK81=0," ",IF(AW81&gt;AV81,2,$AK$1))</f>
        <v xml:space="preserve"> </v>
      </c>
      <c r="Q85" s="240"/>
      <c r="R85" s="240"/>
      <c r="S85" s="241" t="str">
        <f>IF(AK87=0," ",IF(AW87&gt;AV87,2,$AK$1))</f>
        <v xml:space="preserve"> </v>
      </c>
      <c r="T85" s="240"/>
      <c r="U85" s="240"/>
      <c r="V85" s="241" t="str">
        <f>IF(AK93=0," ",IF(AW93&gt;AV93,2,$AK$1))</f>
        <v xml:space="preserve"> </v>
      </c>
      <c r="W85" s="240"/>
      <c r="X85" s="500"/>
      <c r="Y85" s="500"/>
      <c r="Z85" s="500"/>
      <c r="AA85" s="502"/>
      <c r="AB85" s="504"/>
      <c r="AC85" s="502"/>
      <c r="AD85" s="181"/>
      <c r="AI85" s="182" t="s">
        <v>116</v>
      </c>
      <c r="AJ85" s="183" t="str">
        <f>IF(F81=0," ",CONCATENATE(G77,"-",G81))</f>
        <v>ЗКО-АКТЮБИНСКАЯ обл.</v>
      </c>
      <c r="AK85" s="170"/>
      <c r="AL85" s="171"/>
      <c r="AM85" s="170"/>
      <c r="AN85" s="171"/>
      <c r="AO85" s="170"/>
      <c r="AP85" s="171"/>
      <c r="AQ85" s="170"/>
      <c r="AR85" s="171"/>
      <c r="AS85" s="170"/>
      <c r="AT85" s="184"/>
      <c r="AU85" s="175"/>
      <c r="AV85" s="176" t="str">
        <f t="shared" si="79"/>
        <v/>
      </c>
      <c r="AW85" s="176" t="str">
        <f t="shared" si="80"/>
        <v/>
      </c>
      <c r="AX85" s="177">
        <f t="shared" si="105"/>
        <v>0</v>
      </c>
      <c r="AY85" s="177">
        <f t="shared" si="106"/>
        <v>0</v>
      </c>
      <c r="AZ85" s="177">
        <f t="shared" si="107"/>
        <v>0</v>
      </c>
      <c r="BA85" s="177">
        <f t="shared" si="108"/>
        <v>0</v>
      </c>
      <c r="BB85" s="177">
        <f t="shared" si="109"/>
        <v>0</v>
      </c>
      <c r="BC85" s="178"/>
      <c r="BD85" s="177">
        <f t="shared" si="110"/>
        <v>0</v>
      </c>
      <c r="BE85" s="177">
        <f t="shared" si="111"/>
        <v>0</v>
      </c>
      <c r="BF85" s="177">
        <f t="shared" si="112"/>
        <v>0</v>
      </c>
      <c r="BG85" s="177">
        <f t="shared" si="113"/>
        <v>0</v>
      </c>
      <c r="BH85" s="177">
        <f t="shared" si="114"/>
        <v>0</v>
      </c>
      <c r="BI85" s="178"/>
      <c r="BJ85" s="177" t="str">
        <f t="shared" si="115"/>
        <v/>
      </c>
      <c r="BK85" s="177" t="str">
        <f t="shared" si="116"/>
        <v/>
      </c>
      <c r="BL85" s="177" t="str">
        <f t="shared" si="117"/>
        <v/>
      </c>
      <c r="BM85" s="177" t="str">
        <f t="shared" si="118"/>
        <v/>
      </c>
      <c r="BN85" s="177" t="str">
        <f t="shared" si="119"/>
        <v/>
      </c>
      <c r="BO85" s="178"/>
      <c r="BP85" s="177" t="str">
        <f t="shared" si="120"/>
        <v/>
      </c>
      <c r="BQ85" s="177" t="str">
        <f t="shared" si="121"/>
        <v/>
      </c>
      <c r="BR85" s="177" t="str">
        <f t="shared" si="122"/>
        <v/>
      </c>
      <c r="BS85" s="177" t="str">
        <f t="shared" si="123"/>
        <v/>
      </c>
      <c r="BT85" s="177" t="str">
        <f t="shared" si="124"/>
        <v/>
      </c>
      <c r="BU85" s="178"/>
      <c r="BV85" s="179" t="str">
        <f t="shared" si="125"/>
        <v/>
      </c>
      <c r="BW85" s="179" t="str">
        <f t="shared" si="126"/>
        <v/>
      </c>
      <c r="BX85" s="179" t="str">
        <f t="shared" si="127"/>
        <v/>
      </c>
      <c r="BY85" s="159" t="str">
        <f t="shared" si="128"/>
        <v/>
      </c>
      <c r="BZ85" s="425"/>
      <c r="CB85" s="185"/>
      <c r="CC85" s="186" t="s">
        <v>98</v>
      </c>
      <c r="CD85" s="186" t="s">
        <v>99</v>
      </c>
      <c r="CE85" s="186" t="s">
        <v>100</v>
      </c>
      <c r="CF85" s="186" t="s">
        <v>101</v>
      </c>
      <c r="CG85" s="186" t="s">
        <v>102</v>
      </c>
      <c r="CH85" s="186" t="s">
        <v>103</v>
      </c>
      <c r="CI85" s="186" t="s">
        <v>104</v>
      </c>
      <c r="CJ85" s="186" t="s">
        <v>105</v>
      </c>
      <c r="CK85" s="186" t="s">
        <v>106</v>
      </c>
      <c r="CL85" s="186" t="s">
        <v>107</v>
      </c>
      <c r="CN85" s="185"/>
      <c r="CO85" s="186" t="s">
        <v>47</v>
      </c>
      <c r="CP85" s="186" t="s">
        <v>48</v>
      </c>
      <c r="CQ85" s="186" t="s">
        <v>49</v>
      </c>
      <c r="CR85" s="186" t="s">
        <v>108</v>
      </c>
      <c r="CS85" s="186" t="s">
        <v>50</v>
      </c>
      <c r="CT85" s="186" t="s">
        <v>51</v>
      </c>
      <c r="CU85" s="187"/>
      <c r="CV85" s="188" t="s">
        <v>109</v>
      </c>
      <c r="CW85" s="188" t="s">
        <v>110</v>
      </c>
      <c r="CX85" s="188"/>
      <c r="CZ85" s="188" t="s">
        <v>109</v>
      </c>
      <c r="DA85" s="188" t="s">
        <v>110</v>
      </c>
      <c r="DC85" s="189"/>
      <c r="DE85" s="189"/>
      <c r="DF85" s="189"/>
    </row>
    <row r="86" spans="1:110" x14ac:dyDescent="0.25">
      <c r="A86" s="451"/>
      <c r="B86" s="453"/>
      <c r="C86" s="522"/>
      <c r="D86" s="457"/>
      <c r="E86" s="494"/>
      <c r="F86" s="496"/>
      <c r="G86" s="217" t="str">
        <f>IF(F85=0,"",VLOOKUP(F85,'[1]Список участников'!A:H,6,FALSE))</f>
        <v/>
      </c>
      <c r="H86" s="498"/>
      <c r="I86" s="490" t="str">
        <f>IF(AV89&gt;AW89,BX89,BY89)</f>
        <v/>
      </c>
      <c r="J86" s="439"/>
      <c r="K86" s="439"/>
      <c r="L86" s="490" t="str">
        <f>IF(AV83&gt;AW83,BX83,BY83)</f>
        <v/>
      </c>
      <c r="M86" s="439"/>
      <c r="N86" s="439"/>
      <c r="O86" s="490" t="str">
        <f>IF(AW81&gt;AV81,BX81,BY81)</f>
        <v/>
      </c>
      <c r="P86" s="439"/>
      <c r="Q86" s="439"/>
      <c r="R86" s="490" t="str">
        <f>IF(AW87&gt;AV87,BX87,BY87)</f>
        <v/>
      </c>
      <c r="S86" s="439"/>
      <c r="T86" s="439"/>
      <c r="U86" s="490" t="str">
        <f>IF(AW93&gt;AV93,BX93,BY93)</f>
        <v/>
      </c>
      <c r="V86" s="439"/>
      <c r="W86" s="439"/>
      <c r="X86" s="500"/>
      <c r="Y86" s="500"/>
      <c r="Z86" s="500"/>
      <c r="AA86" s="502"/>
      <c r="AB86" s="504"/>
      <c r="AC86" s="502"/>
      <c r="AD86" s="229"/>
      <c r="AG86" s="266"/>
      <c r="AH86" s="266"/>
      <c r="AI86" s="182" t="e">
        <f>IF(#REF!=0," ","2-5")</f>
        <v>#REF!</v>
      </c>
      <c r="AJ86" s="183" t="e">
        <f>IF(#REF!=0," ",CONCATENATE(G79,"-",#REF!))</f>
        <v>#REF!</v>
      </c>
      <c r="AK86" s="170"/>
      <c r="AL86" s="171"/>
      <c r="AM86" s="170"/>
      <c r="AN86" s="171"/>
      <c r="AO86" s="170"/>
      <c r="AP86" s="171"/>
      <c r="AQ86" s="170"/>
      <c r="AR86" s="171"/>
      <c r="AS86" s="170"/>
      <c r="AT86" s="184"/>
      <c r="AU86" s="175"/>
      <c r="AV86" s="176" t="str">
        <f t="shared" si="79"/>
        <v/>
      </c>
      <c r="AW86" s="176" t="str">
        <f t="shared" si="80"/>
        <v/>
      </c>
      <c r="AX86" s="177">
        <f t="shared" si="105"/>
        <v>0</v>
      </c>
      <c r="AY86" s="177">
        <f t="shared" si="106"/>
        <v>0</v>
      </c>
      <c r="AZ86" s="177">
        <f t="shared" si="107"/>
        <v>0</v>
      </c>
      <c r="BA86" s="177">
        <f t="shared" si="108"/>
        <v>0</v>
      </c>
      <c r="BB86" s="177">
        <f t="shared" si="109"/>
        <v>0</v>
      </c>
      <c r="BC86" s="178"/>
      <c r="BD86" s="177">
        <f t="shared" si="110"/>
        <v>0</v>
      </c>
      <c r="BE86" s="177">
        <f t="shared" si="111"/>
        <v>0</v>
      </c>
      <c r="BF86" s="177">
        <f t="shared" si="112"/>
        <v>0</v>
      </c>
      <c r="BG86" s="177">
        <f t="shared" si="113"/>
        <v>0</v>
      </c>
      <c r="BH86" s="177">
        <f t="shared" si="114"/>
        <v>0</v>
      </c>
      <c r="BI86" s="178"/>
      <c r="BJ86" s="177" t="str">
        <f t="shared" si="115"/>
        <v/>
      </c>
      <c r="BK86" s="177" t="str">
        <f t="shared" si="116"/>
        <v/>
      </c>
      <c r="BL86" s="177" t="str">
        <f t="shared" si="117"/>
        <v/>
      </c>
      <c r="BM86" s="177" t="str">
        <f t="shared" si="118"/>
        <v/>
      </c>
      <c r="BN86" s="177" t="str">
        <f t="shared" si="119"/>
        <v/>
      </c>
      <c r="BO86" s="178"/>
      <c r="BP86" s="177" t="str">
        <f t="shared" si="120"/>
        <v/>
      </c>
      <c r="BQ86" s="177" t="str">
        <f t="shared" si="121"/>
        <v/>
      </c>
      <c r="BR86" s="177" t="str">
        <f t="shared" si="122"/>
        <v/>
      </c>
      <c r="BS86" s="177" t="str">
        <f t="shared" si="123"/>
        <v/>
      </c>
      <c r="BT86" s="177" t="str">
        <f t="shared" si="124"/>
        <v/>
      </c>
      <c r="BU86" s="178"/>
      <c r="BV86" s="179" t="str">
        <f t="shared" si="125"/>
        <v/>
      </c>
      <c r="BW86" s="179" t="str">
        <f t="shared" si="126"/>
        <v/>
      </c>
      <c r="BX86" s="179" t="str">
        <f t="shared" si="127"/>
        <v/>
      </c>
      <c r="BY86" s="159" t="str">
        <f t="shared" si="128"/>
        <v/>
      </c>
      <c r="BZ86" s="425"/>
      <c r="CB86" s="185">
        <v>1</v>
      </c>
      <c r="CC86" s="198" t="e">
        <f>((AV91+AV85)/(AW91+AW85))/10</f>
        <v>#VALUE!</v>
      </c>
      <c r="CD86" s="198" t="e">
        <f>((AV91+AW82)/(AW91+AV82))/10</f>
        <v>#VALUE!</v>
      </c>
      <c r="CE86" s="198" t="e">
        <f>((AV91+AV80)/(AW91+AW80))/10</f>
        <v>#VALUE!</v>
      </c>
      <c r="CF86" s="198" t="e">
        <f>((AV91+AW89)/(AW91+AV89))/10</f>
        <v>#VALUE!</v>
      </c>
      <c r="CG86" s="198" t="e">
        <f>((AV85+AW82)/(AW85+AV82))/10</f>
        <v>#VALUE!</v>
      </c>
      <c r="CH86" s="198" t="e">
        <f>((AV85+AV80)/(AW85+AW80))/10</f>
        <v>#VALUE!</v>
      </c>
      <c r="CI86" s="198" t="e">
        <f>((AV85+AW89)/(AV89+AW85))/10</f>
        <v>#VALUE!</v>
      </c>
      <c r="CJ86" s="198" t="e">
        <f>((AW82+AV80)/(AV82+AW80))/10</f>
        <v>#VALUE!</v>
      </c>
      <c r="CK86" s="198" t="e">
        <f>((AW82+AW89)/(AV82+AV89))/10</f>
        <v>#VALUE!</v>
      </c>
      <c r="CL86" s="198" t="e">
        <f>((AV80+AW89)/(AW80+AV89))/10</f>
        <v>#VALUE!</v>
      </c>
      <c r="CN86" s="185">
        <v>1</v>
      </c>
      <c r="CO86" s="199"/>
      <c r="CP86" s="200">
        <f>IF(AV91&gt;AW91,CV86+0.1,CV86-0.1)</f>
        <v>5.9</v>
      </c>
      <c r="CQ86" s="200">
        <f>IF(AV85&gt;AW85,CV86+0.1,CV86-0.1)</f>
        <v>5.9</v>
      </c>
      <c r="CR86" s="200">
        <f>IF(AW82&gt;AV82,CV86+0.1,CV86-0.1)</f>
        <v>5.9</v>
      </c>
      <c r="CS86" s="200">
        <f>IF(AV80&gt;AW80,CV86+0.1,CV86-0.1)</f>
        <v>5.9</v>
      </c>
      <c r="CT86" s="200">
        <f>IF(AW89&gt;AV89,CV86+0.1,CV86-0.1)</f>
        <v>5.9</v>
      </c>
      <c r="CU86" s="201"/>
      <c r="CV86" s="446">
        <f>AA77</f>
        <v>6</v>
      </c>
      <c r="CW86" s="446" t="e">
        <f>IF(AND(CV86=CV88,CV86=CV90),CC86,(IF(AND(CV86=CV88,CV86=CV92),CD86,(IF(AND(CV86=CV88,CV86=CV94),CE86,(IF(AND(CV86=CV88,CV86=CV96),CF86,(IF(AND(CV86=CV90,CV86=CV92),CG86,(IF(AND(CV86=CV90,CV86=CV94),CH86,(IF(AND(CV86=CV90,CV86=CV96),CI86,(IF(AND(CV86=CV92,CV86=CV94),CJ86,(IF(AND(CV86=CV92,CV86=CV96),CK86,(IF(AND(CV86=CV94,CV86=CV96),CL86,999)))))))))))))))))))</f>
        <v>#REF!</v>
      </c>
      <c r="CX86" s="446" t="e">
        <f>IF(DC86=1,CV86+CW86,CW86)</f>
        <v>#REF!</v>
      </c>
      <c r="CZ86" s="446">
        <f>CV86</f>
        <v>6</v>
      </c>
      <c r="DA86" s="448" t="e">
        <f>IF(CZ86=CZ88,CP86,(IF(CZ86=CZ90,CQ86,(IF(CZ86=CZ92,CR86,(IF(CZ86=CZ94,CS86,(IF(CZ86=CZ96,CT86,999)))))))))</f>
        <v>#REF!</v>
      </c>
      <c r="DC86" s="446" t="e">
        <f>IF(CW86&lt;&gt;999,1,0)</f>
        <v>#REF!</v>
      </c>
      <c r="DE86" s="448" t="e">
        <f>IF(DC86=1,CX86,DA86)</f>
        <v>#REF!</v>
      </c>
      <c r="DF86" s="446" t="e">
        <f>IF(DE86&lt;&gt;999,DE86,CZ86)</f>
        <v>#REF!</v>
      </c>
    </row>
    <row r="87" spans="1:110" x14ac:dyDescent="0.25">
      <c r="A87" s="479" t="str">
        <f>AI85</f>
        <v>1-3</v>
      </c>
      <c r="B87" s="480">
        <v>43550</v>
      </c>
      <c r="C87" s="489">
        <v>0.68055555555555547</v>
      </c>
      <c r="D87" s="482">
        <v>6</v>
      </c>
      <c r="E87" s="218"/>
      <c r="F87" s="219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34"/>
      <c r="AE87" s="445">
        <f>IF(F77="","",VLOOKUP(F77,'[1]Список участников'!A:L,8,FALSE))</f>
        <v>18</v>
      </c>
      <c r="AG87" s="430">
        <f>IF(F77&gt;0,1,0)</f>
        <v>1</v>
      </c>
      <c r="AH87" s="430" t="e">
        <f>SUM(AG87:AG98)</f>
        <v>#REF!</v>
      </c>
      <c r="AI87" s="182" t="str">
        <f>IF(F85=0," ","4-6")</f>
        <v xml:space="preserve"> </v>
      </c>
      <c r="AJ87" s="183" t="str">
        <f>IF(F85=0," ",CONCATENATE(G83,"-",G85))</f>
        <v xml:space="preserve"> </v>
      </c>
      <c r="AK87" s="170"/>
      <c r="AL87" s="171"/>
      <c r="AM87" s="170"/>
      <c r="AN87" s="171"/>
      <c r="AO87" s="170"/>
      <c r="AP87" s="171"/>
      <c r="AQ87" s="170"/>
      <c r="AR87" s="171"/>
      <c r="AS87" s="170"/>
      <c r="AT87" s="184"/>
      <c r="AU87" s="175"/>
      <c r="AV87" s="176" t="str">
        <f t="shared" si="79"/>
        <v/>
      </c>
      <c r="AW87" s="176" t="str">
        <f t="shared" si="80"/>
        <v/>
      </c>
      <c r="AX87" s="177">
        <f t="shared" si="105"/>
        <v>0</v>
      </c>
      <c r="AY87" s="177">
        <f t="shared" si="106"/>
        <v>0</v>
      </c>
      <c r="AZ87" s="177">
        <f t="shared" si="107"/>
        <v>0</v>
      </c>
      <c r="BA87" s="177">
        <f t="shared" si="108"/>
        <v>0</v>
      </c>
      <c r="BB87" s="177">
        <f t="shared" si="109"/>
        <v>0</v>
      </c>
      <c r="BC87" s="178"/>
      <c r="BD87" s="177">
        <f t="shared" si="110"/>
        <v>0</v>
      </c>
      <c r="BE87" s="177">
        <f t="shared" si="111"/>
        <v>0</v>
      </c>
      <c r="BF87" s="177">
        <f t="shared" si="112"/>
        <v>0</v>
      </c>
      <c r="BG87" s="177">
        <f t="shared" si="113"/>
        <v>0</v>
      </c>
      <c r="BH87" s="177">
        <f t="shared" si="114"/>
        <v>0</v>
      </c>
      <c r="BI87" s="178"/>
      <c r="BJ87" s="177" t="str">
        <f t="shared" si="115"/>
        <v/>
      </c>
      <c r="BK87" s="177" t="str">
        <f t="shared" si="116"/>
        <v/>
      </c>
      <c r="BL87" s="177" t="str">
        <f t="shared" si="117"/>
        <v/>
      </c>
      <c r="BM87" s="177" t="str">
        <f t="shared" si="118"/>
        <v/>
      </c>
      <c r="BN87" s="177" t="str">
        <f t="shared" si="119"/>
        <v/>
      </c>
      <c r="BO87" s="178"/>
      <c r="BP87" s="177" t="str">
        <f t="shared" si="120"/>
        <v/>
      </c>
      <c r="BQ87" s="177" t="str">
        <f t="shared" si="121"/>
        <v/>
      </c>
      <c r="BR87" s="177" t="str">
        <f t="shared" si="122"/>
        <v/>
      </c>
      <c r="BS87" s="177" t="str">
        <f t="shared" si="123"/>
        <v/>
      </c>
      <c r="BT87" s="177" t="str">
        <f t="shared" si="124"/>
        <v/>
      </c>
      <c r="BU87" s="178"/>
      <c r="BV87" s="179" t="str">
        <f t="shared" si="125"/>
        <v/>
      </c>
      <c r="BW87" s="179" t="str">
        <f t="shared" si="126"/>
        <v/>
      </c>
      <c r="BX87" s="179" t="str">
        <f t="shared" si="127"/>
        <v/>
      </c>
      <c r="BY87" s="159" t="str">
        <f t="shared" si="128"/>
        <v/>
      </c>
      <c r="BZ87" s="425"/>
      <c r="CB87" s="185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N87" s="185">
        <v>2</v>
      </c>
      <c r="CO87" s="200">
        <f>IF(AW91&gt;AV91,CV88+0.1,CV88-0.1)</f>
        <v>4.9000000000000004</v>
      </c>
      <c r="CP87" s="199"/>
      <c r="CQ87" s="200">
        <f>IF(AW88&gt;AV88,CV88+0.1,CV88-0.1)</f>
        <v>4.9000000000000004</v>
      </c>
      <c r="CR87" s="200">
        <f>IF(AV79&gt;AW79,CV88+0.1,CV88-0.1)</f>
        <v>4.9000000000000004</v>
      </c>
      <c r="CS87" s="200">
        <f>IF(AV86&gt;AW86,CV88+0.1,CV88-0.1)</f>
        <v>4.9000000000000004</v>
      </c>
      <c r="CT87" s="200">
        <f>IF(AW83&gt;AV83,CV88,CV88-0.1)</f>
        <v>4.9000000000000004</v>
      </c>
      <c r="CU87" s="201"/>
      <c r="CV87" s="447"/>
      <c r="CW87" s="447"/>
      <c r="CX87" s="447"/>
      <c r="CZ87" s="447"/>
      <c r="DA87" s="449"/>
      <c r="DC87" s="447"/>
      <c r="DE87" s="449"/>
      <c r="DF87" s="447"/>
    </row>
    <row r="88" spans="1:110" ht="14.25" thickBot="1" x14ac:dyDescent="0.3">
      <c r="A88" s="451"/>
      <c r="B88" s="481"/>
      <c r="C88" s="455"/>
      <c r="D88" s="457"/>
      <c r="E88" s="427" t="str">
        <f>E75</f>
        <v>МУЖЧИНЫ</v>
      </c>
      <c r="F88" s="427"/>
      <c r="G88" s="427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257" t="s">
        <v>129</v>
      </c>
      <c r="AB88" s="180"/>
      <c r="AC88" s="180"/>
      <c r="AD88" s="234"/>
      <c r="AE88" s="445"/>
      <c r="AG88" s="430"/>
      <c r="AH88" s="430"/>
      <c r="AI88" s="182" t="s">
        <v>126</v>
      </c>
      <c r="AJ88" s="183" t="str">
        <f>CONCATENATE(G81,"-",G79)</f>
        <v>АКТЮБИНСКАЯ обл.-ПАВЛОДАРСКАЯ обл.</v>
      </c>
      <c r="AK88" s="170"/>
      <c r="AL88" s="171"/>
      <c r="AM88" s="170"/>
      <c r="AN88" s="171"/>
      <c r="AO88" s="170"/>
      <c r="AP88" s="171"/>
      <c r="AQ88" s="170"/>
      <c r="AR88" s="171"/>
      <c r="AS88" s="170"/>
      <c r="AT88" s="184"/>
      <c r="AU88" s="175"/>
      <c r="AV88" s="176" t="str">
        <f t="shared" si="79"/>
        <v/>
      </c>
      <c r="AW88" s="176" t="str">
        <f t="shared" si="80"/>
        <v/>
      </c>
      <c r="AX88" s="177">
        <f t="shared" si="105"/>
        <v>0</v>
      </c>
      <c r="AY88" s="177">
        <f t="shared" si="106"/>
        <v>0</v>
      </c>
      <c r="AZ88" s="177">
        <f t="shared" si="107"/>
        <v>0</v>
      </c>
      <c r="BA88" s="177">
        <f t="shared" si="108"/>
        <v>0</v>
      </c>
      <c r="BB88" s="177">
        <f t="shared" si="109"/>
        <v>0</v>
      </c>
      <c r="BC88" s="178"/>
      <c r="BD88" s="177">
        <f t="shared" si="110"/>
        <v>0</v>
      </c>
      <c r="BE88" s="177">
        <f t="shared" si="111"/>
        <v>0</v>
      </c>
      <c r="BF88" s="177">
        <f t="shared" si="112"/>
        <v>0</v>
      </c>
      <c r="BG88" s="177">
        <f t="shared" si="113"/>
        <v>0</v>
      </c>
      <c r="BH88" s="177">
        <f t="shared" si="114"/>
        <v>0</v>
      </c>
      <c r="BI88" s="178"/>
      <c r="BJ88" s="177" t="str">
        <f t="shared" si="115"/>
        <v/>
      </c>
      <c r="BK88" s="177" t="str">
        <f t="shared" si="116"/>
        <v/>
      </c>
      <c r="BL88" s="177" t="str">
        <f t="shared" si="117"/>
        <v/>
      </c>
      <c r="BM88" s="177" t="str">
        <f t="shared" si="118"/>
        <v/>
      </c>
      <c r="BN88" s="177" t="str">
        <f t="shared" si="119"/>
        <v/>
      </c>
      <c r="BO88" s="178"/>
      <c r="BP88" s="177" t="str">
        <f t="shared" si="120"/>
        <v/>
      </c>
      <c r="BQ88" s="177" t="str">
        <f t="shared" si="121"/>
        <v/>
      </c>
      <c r="BR88" s="177" t="str">
        <f t="shared" si="122"/>
        <v/>
      </c>
      <c r="BS88" s="177" t="str">
        <f t="shared" si="123"/>
        <v/>
      </c>
      <c r="BT88" s="177" t="str">
        <f t="shared" si="124"/>
        <v/>
      </c>
      <c r="BU88" s="178"/>
      <c r="BV88" s="179" t="str">
        <f t="shared" si="125"/>
        <v/>
      </c>
      <c r="BW88" s="179" t="str">
        <f t="shared" si="126"/>
        <v/>
      </c>
      <c r="BX88" s="179" t="str">
        <f t="shared" si="127"/>
        <v/>
      </c>
      <c r="BY88" s="159" t="str">
        <f t="shared" si="128"/>
        <v/>
      </c>
      <c r="BZ88" s="425"/>
      <c r="CB88" s="185">
        <v>2</v>
      </c>
      <c r="CC88" s="186" t="s">
        <v>116</v>
      </c>
      <c r="CD88" s="186" t="s">
        <v>117</v>
      </c>
      <c r="CE88" s="186" t="s">
        <v>118</v>
      </c>
      <c r="CF88" s="186" t="s">
        <v>119</v>
      </c>
      <c r="CG88" s="186" t="s">
        <v>102</v>
      </c>
      <c r="CH88" s="186" t="s">
        <v>103</v>
      </c>
      <c r="CI88" s="186" t="s">
        <v>104</v>
      </c>
      <c r="CJ88" s="186" t="s">
        <v>105</v>
      </c>
      <c r="CK88" s="186" t="s">
        <v>106</v>
      </c>
      <c r="CL88" s="186" t="s">
        <v>107</v>
      </c>
      <c r="CN88" s="185">
        <v>3</v>
      </c>
      <c r="CO88" s="200">
        <f>IF(AW85&gt;AV85,CV90+0.1,CV90-0.1)</f>
        <v>3.9</v>
      </c>
      <c r="CP88" s="200">
        <f>IF(AV88&gt;AW88,CV90+0.1,CV90-0.1)</f>
        <v>3.9</v>
      </c>
      <c r="CQ88" s="208"/>
      <c r="CR88" s="200">
        <f>IF(AV92&gt;AW92,CV90+0.1,CV90-0.1)</f>
        <v>3.9</v>
      </c>
      <c r="CS88" s="200">
        <f>IF(AW84&gt;AV84,CV90+0.1,CV90-0.1)</f>
        <v>3.9</v>
      </c>
      <c r="CT88" s="200">
        <f>IF(AV81&gt;AW81,CV90+0.1,CV90-0.1)</f>
        <v>3.9</v>
      </c>
      <c r="CU88" s="187"/>
      <c r="CV88" s="446">
        <f>AA79</f>
        <v>5</v>
      </c>
      <c r="CW88" s="446" t="e">
        <f>IF(AND(CV88=CV86,CV88=CV90),CC89,(IF(AND(CV88=CV86,CV88=CV92),CD89,(IF(AND(CV88=CV86,CV88=CV94),CE89,(IF(AND(CV88=CV86,CV88=CV96),CF89,(IF(AND(CV88=CV90,CV88=CV92),CG89,(IF(AND(CV88=CV90,CV88=CV94),CH89,(IF(AND(CV88=CV90,CV88=CV96),CI89,(IF(AND(CV88=CV92,CV88=CV94),CJ89,(IF(AND(CV88=CV92,CV88=CV96),CK89,(IF(AND(CV88=CV94,CV88=CV96),CL89,999)))))))))))))))))))</f>
        <v>#REF!</v>
      </c>
      <c r="CX88" s="446" t="e">
        <f>IF(DC88=1,CV88+CW88,CW88)</f>
        <v>#REF!</v>
      </c>
      <c r="CZ88" s="446">
        <f>CV88</f>
        <v>5</v>
      </c>
      <c r="DA88" s="448" t="e">
        <f>IF(CZ88=CZ86,CO87,(IF(CZ88=CZ90,CQ87,(IF(CZ88=CZ92,CR87,(IF(CZ88=CZ94,CS87,(IF(CZ88=CZ96,CT87,999)))))))))</f>
        <v>#REF!</v>
      </c>
      <c r="DC88" s="446" t="e">
        <f>IF(CW88&lt;&gt;999,1,0)</f>
        <v>#REF!</v>
      </c>
      <c r="DE88" s="448" t="e">
        <f>IF(DC88=1,CX88,DA88)</f>
        <v>#REF!</v>
      </c>
      <c r="DF88" s="446" t="e">
        <f>IF(DE88&lt;&gt;999,DE88,CZ88)</f>
        <v>#REF!</v>
      </c>
    </row>
    <row r="89" spans="1:110" ht="15" thickTop="1" thickBot="1" x14ac:dyDescent="0.3">
      <c r="A89" s="479" t="str">
        <f>AI82</f>
        <v>4-1</v>
      </c>
      <c r="B89" s="480">
        <v>43550</v>
      </c>
      <c r="C89" s="489">
        <v>0.73611111111111116</v>
      </c>
      <c r="D89" s="482">
        <v>7</v>
      </c>
      <c r="E89" s="193" t="s">
        <v>2</v>
      </c>
      <c r="F89" s="194"/>
      <c r="G89" s="195" t="s">
        <v>82</v>
      </c>
      <c r="H89" s="196" t="s">
        <v>6</v>
      </c>
      <c r="I89" s="429">
        <v>1</v>
      </c>
      <c r="J89" s="429"/>
      <c r="K89" s="429"/>
      <c r="L89" s="429">
        <v>2</v>
      </c>
      <c r="M89" s="429"/>
      <c r="N89" s="429"/>
      <c r="O89" s="429">
        <v>3</v>
      </c>
      <c r="P89" s="429"/>
      <c r="Q89" s="429"/>
      <c r="R89" s="429">
        <v>4</v>
      </c>
      <c r="S89" s="429"/>
      <c r="T89" s="429"/>
      <c r="U89" s="429"/>
      <c r="V89" s="429"/>
      <c r="W89" s="429"/>
      <c r="X89" s="429"/>
      <c r="Y89" s="429"/>
      <c r="Z89" s="429"/>
      <c r="AA89" s="193" t="s">
        <v>109</v>
      </c>
      <c r="AB89" s="193" t="s">
        <v>114</v>
      </c>
      <c r="AC89" s="193" t="s">
        <v>110</v>
      </c>
      <c r="AD89" s="234"/>
      <c r="AE89" s="445">
        <f>IF(F79="","",VLOOKUP(F79,'[1]Список участников'!A:L,8,FALSE))</f>
        <v>0</v>
      </c>
      <c r="AG89" s="430">
        <f>IF(F79&gt;0,1,0)</f>
        <v>1</v>
      </c>
      <c r="AH89" s="430"/>
      <c r="AI89" s="182" t="str">
        <f>IF(F85=0," ","6-1")</f>
        <v xml:space="preserve"> </v>
      </c>
      <c r="AJ89" s="183" t="str">
        <f>IF(F85=0," ",CONCATENATE(G85,"-",G77))</f>
        <v xml:space="preserve"> </v>
      </c>
      <c r="AK89" s="170"/>
      <c r="AL89" s="171"/>
      <c r="AM89" s="170"/>
      <c r="AN89" s="171"/>
      <c r="AO89" s="170"/>
      <c r="AP89" s="171"/>
      <c r="AQ89" s="170"/>
      <c r="AR89" s="171"/>
      <c r="AS89" s="170"/>
      <c r="AT89" s="184"/>
      <c r="AU89" s="175"/>
      <c r="AV89" s="176" t="str">
        <f t="shared" si="79"/>
        <v/>
      </c>
      <c r="AW89" s="176" t="str">
        <f t="shared" si="80"/>
        <v/>
      </c>
      <c r="AX89" s="177">
        <f t="shared" si="105"/>
        <v>0</v>
      </c>
      <c r="AY89" s="177">
        <f t="shared" si="106"/>
        <v>0</v>
      </c>
      <c r="AZ89" s="177">
        <f t="shared" si="107"/>
        <v>0</v>
      </c>
      <c r="BA89" s="177">
        <f t="shared" si="108"/>
        <v>0</v>
      </c>
      <c r="BB89" s="177">
        <f t="shared" si="109"/>
        <v>0</v>
      </c>
      <c r="BC89" s="178"/>
      <c r="BD89" s="177">
        <f t="shared" si="110"/>
        <v>0</v>
      </c>
      <c r="BE89" s="177">
        <f t="shared" si="111"/>
        <v>0</v>
      </c>
      <c r="BF89" s="177">
        <f t="shared" si="112"/>
        <v>0</v>
      </c>
      <c r="BG89" s="177">
        <f t="shared" si="113"/>
        <v>0</v>
      </c>
      <c r="BH89" s="177">
        <f t="shared" si="114"/>
        <v>0</v>
      </c>
      <c r="BI89" s="178"/>
      <c r="BJ89" s="177" t="str">
        <f t="shared" si="115"/>
        <v/>
      </c>
      <c r="BK89" s="177" t="str">
        <f t="shared" si="116"/>
        <v/>
      </c>
      <c r="BL89" s="177" t="str">
        <f t="shared" si="117"/>
        <v/>
      </c>
      <c r="BM89" s="177" t="str">
        <f t="shared" si="118"/>
        <v/>
      </c>
      <c r="BN89" s="177" t="str">
        <f t="shared" si="119"/>
        <v/>
      </c>
      <c r="BO89" s="178"/>
      <c r="BP89" s="177" t="str">
        <f t="shared" si="120"/>
        <v/>
      </c>
      <c r="BQ89" s="177" t="str">
        <f t="shared" si="121"/>
        <v/>
      </c>
      <c r="BR89" s="177" t="str">
        <f t="shared" si="122"/>
        <v/>
      </c>
      <c r="BS89" s="177" t="str">
        <f t="shared" si="123"/>
        <v/>
      </c>
      <c r="BT89" s="177" t="str">
        <f t="shared" si="124"/>
        <v/>
      </c>
      <c r="BU89" s="178"/>
      <c r="BV89" s="179" t="str">
        <f t="shared" si="125"/>
        <v/>
      </c>
      <c r="BW89" s="179" t="str">
        <f t="shared" si="126"/>
        <v/>
      </c>
      <c r="BX89" s="179" t="str">
        <f t="shared" si="127"/>
        <v/>
      </c>
      <c r="BY89" s="159" t="str">
        <f t="shared" si="128"/>
        <v/>
      </c>
      <c r="BZ89" s="425"/>
      <c r="CB89" s="185"/>
      <c r="CC89" s="198" t="e">
        <f>((AW91+AW88)/(AV91+AV88))/10</f>
        <v>#VALUE!</v>
      </c>
      <c r="CD89" s="198" t="e">
        <f>((AW91+AV79)/(AV91+AW79))/10</f>
        <v>#VALUE!</v>
      </c>
      <c r="CE89" s="198" t="e">
        <f>((AW91+AV86)/(AV91+AW86))/10</f>
        <v>#VALUE!</v>
      </c>
      <c r="CF89" s="198" t="e">
        <f>((AW91+AW83)/(AV91+AV83))/10</f>
        <v>#VALUE!</v>
      </c>
      <c r="CG89" s="198" t="e">
        <f>((AW88+AV79)/(AV88+AW79))/10</f>
        <v>#VALUE!</v>
      </c>
      <c r="CH89" s="198" t="e">
        <f>((AW88+AV86)/(AV88+AW86))/10</f>
        <v>#VALUE!</v>
      </c>
      <c r="CI89" s="198" t="e">
        <f>((AW88+AW83)/(AV88+AV83))/10</f>
        <v>#VALUE!</v>
      </c>
      <c r="CJ89" s="198" t="e">
        <f>((AV79+AV86)/(AW79+AW86))/10</f>
        <v>#VALUE!</v>
      </c>
      <c r="CK89" s="198" t="e">
        <f>((AV79+AW83)/(AW79+AV83))/10</f>
        <v>#VALUE!</v>
      </c>
      <c r="CL89" s="198" t="e">
        <f>((AV86+AW86)/(AW83+AV83))/10</f>
        <v>#VALUE!</v>
      </c>
      <c r="CN89" s="185">
        <v>4</v>
      </c>
      <c r="CO89" s="200">
        <f>IF(AV82&gt;AW82,CV92+0.1,CV92-0.1)</f>
        <v>2.9</v>
      </c>
      <c r="CP89" s="200">
        <f>IF(AW79&gt;AV79,CV92+0.1,CV92-0.1)</f>
        <v>2.9</v>
      </c>
      <c r="CQ89" s="200">
        <f>IF(AW92&gt;AV92,CV92+0.1,CV92-0.1)</f>
        <v>2.9</v>
      </c>
      <c r="CR89" s="199"/>
      <c r="CS89" s="200">
        <f>IF(AW90&gt;AV90,CV92+0.1,CV92-0.1)</f>
        <v>2.9</v>
      </c>
      <c r="CT89" s="200">
        <f>IF(AV87&gt;AW87,CV92+0.1,CV92-0.1)</f>
        <v>2.9</v>
      </c>
      <c r="CU89" s="201"/>
      <c r="CV89" s="447"/>
      <c r="CW89" s="447"/>
      <c r="CX89" s="447"/>
      <c r="CZ89" s="447"/>
      <c r="DA89" s="449"/>
      <c r="DC89" s="447"/>
      <c r="DE89" s="449"/>
      <c r="DF89" s="447"/>
    </row>
    <row r="90" spans="1:110" ht="17.25" thickTop="1" x14ac:dyDescent="0.25">
      <c r="A90" s="451"/>
      <c r="B90" s="481"/>
      <c r="C90" s="455"/>
      <c r="D90" s="457"/>
      <c r="E90" s="541">
        <v>1</v>
      </c>
      <c r="F90" s="542">
        <v>31</v>
      </c>
      <c r="G90" s="202" t="s">
        <v>14</v>
      </c>
      <c r="H90" s="462"/>
      <c r="I90" s="555"/>
      <c r="J90" s="555"/>
      <c r="K90" s="556"/>
      <c r="L90" s="267"/>
      <c r="M90" s="268">
        <v>2</v>
      </c>
      <c r="N90" s="269"/>
      <c r="O90" s="267"/>
      <c r="P90" s="268">
        <v>2</v>
      </c>
      <c r="Q90" s="269"/>
      <c r="R90" s="267"/>
      <c r="S90" s="268">
        <v>2</v>
      </c>
      <c r="T90" s="269"/>
      <c r="U90" s="468"/>
      <c r="V90" s="469"/>
      <c r="W90" s="469"/>
      <c r="X90" s="469"/>
      <c r="Y90" s="469"/>
      <c r="Z90" s="470"/>
      <c r="AA90" s="545">
        <v>6</v>
      </c>
      <c r="AB90" s="546"/>
      <c r="AC90" s="545">
        <v>1</v>
      </c>
      <c r="AD90" s="234"/>
      <c r="AE90" s="445"/>
      <c r="AG90" s="430"/>
      <c r="AH90" s="430"/>
      <c r="AI90" s="182" t="e">
        <f>IF(#REF!=0," ","5-4")</f>
        <v>#REF!</v>
      </c>
      <c r="AJ90" s="183" t="e">
        <f>IF(#REF!=0," ",CONCATENATE(#REF!,"-",G83))</f>
        <v>#REF!</v>
      </c>
      <c r="AK90" s="170"/>
      <c r="AL90" s="171"/>
      <c r="AM90" s="170"/>
      <c r="AN90" s="171"/>
      <c r="AO90" s="170"/>
      <c r="AP90" s="171"/>
      <c r="AQ90" s="170"/>
      <c r="AR90" s="171"/>
      <c r="AS90" s="170"/>
      <c r="AT90" s="184"/>
      <c r="AU90" s="175"/>
      <c r="AV90" s="176" t="str">
        <f t="shared" si="79"/>
        <v/>
      </c>
      <c r="AW90" s="176" t="str">
        <f t="shared" si="80"/>
        <v/>
      </c>
      <c r="AX90" s="177">
        <f t="shared" si="105"/>
        <v>0</v>
      </c>
      <c r="AY90" s="177">
        <f t="shared" si="106"/>
        <v>0</v>
      </c>
      <c r="AZ90" s="177">
        <f t="shared" si="107"/>
        <v>0</v>
      </c>
      <c r="BA90" s="177">
        <f t="shared" si="108"/>
        <v>0</v>
      </c>
      <c r="BB90" s="177">
        <f t="shared" si="109"/>
        <v>0</v>
      </c>
      <c r="BC90" s="178"/>
      <c r="BD90" s="177">
        <f t="shared" si="110"/>
        <v>0</v>
      </c>
      <c r="BE90" s="177">
        <f t="shared" si="111"/>
        <v>0</v>
      </c>
      <c r="BF90" s="177">
        <f t="shared" si="112"/>
        <v>0</v>
      </c>
      <c r="BG90" s="177">
        <f t="shared" si="113"/>
        <v>0</v>
      </c>
      <c r="BH90" s="177">
        <f t="shared" si="114"/>
        <v>0</v>
      </c>
      <c r="BI90" s="178"/>
      <c r="BJ90" s="177" t="str">
        <f t="shared" si="115"/>
        <v/>
      </c>
      <c r="BK90" s="177" t="str">
        <f t="shared" si="116"/>
        <v/>
      </c>
      <c r="BL90" s="177" t="str">
        <f t="shared" si="117"/>
        <v/>
      </c>
      <c r="BM90" s="177" t="str">
        <f t="shared" si="118"/>
        <v/>
      </c>
      <c r="BN90" s="177" t="str">
        <f t="shared" si="119"/>
        <v/>
      </c>
      <c r="BO90" s="178"/>
      <c r="BP90" s="177" t="str">
        <f t="shared" si="120"/>
        <v/>
      </c>
      <c r="BQ90" s="177" t="str">
        <f t="shared" si="121"/>
        <v/>
      </c>
      <c r="BR90" s="177" t="str">
        <f t="shared" si="122"/>
        <v/>
      </c>
      <c r="BS90" s="177" t="str">
        <f t="shared" si="123"/>
        <v/>
      </c>
      <c r="BT90" s="177" t="str">
        <f t="shared" si="124"/>
        <v/>
      </c>
      <c r="BU90" s="178"/>
      <c r="BV90" s="179" t="str">
        <f t="shared" si="125"/>
        <v/>
      </c>
      <c r="BW90" s="179" t="str">
        <f t="shared" si="126"/>
        <v/>
      </c>
      <c r="BX90" s="179" t="str">
        <f t="shared" si="127"/>
        <v/>
      </c>
      <c r="BY90" s="159" t="str">
        <f t="shared" si="128"/>
        <v/>
      </c>
      <c r="BZ90" s="425"/>
      <c r="CB90" s="185">
        <v>3</v>
      </c>
      <c r="CC90" s="186" t="s">
        <v>123</v>
      </c>
      <c r="CD90" s="186" t="s">
        <v>117</v>
      </c>
      <c r="CE90" s="186" t="s">
        <v>118</v>
      </c>
      <c r="CF90" s="186" t="s">
        <v>119</v>
      </c>
      <c r="CG90" s="186" t="s">
        <v>99</v>
      </c>
      <c r="CH90" s="186" t="s">
        <v>100</v>
      </c>
      <c r="CI90" s="186" t="s">
        <v>101</v>
      </c>
      <c r="CJ90" s="186" t="s">
        <v>105</v>
      </c>
      <c r="CK90" s="186" t="s">
        <v>106</v>
      </c>
      <c r="CL90" s="186" t="s">
        <v>107</v>
      </c>
      <c r="CN90" s="185">
        <v>5</v>
      </c>
      <c r="CO90" s="200" t="e">
        <f>IF(AW80&gt;AV80,CV94+0.1,CV94-0.1)</f>
        <v>#REF!</v>
      </c>
      <c r="CP90" s="200" t="e">
        <f>IF(AW86&gt;AV86,CV94+0.1,CV94-0.1)</f>
        <v>#REF!</v>
      </c>
      <c r="CQ90" s="200" t="e">
        <f>IF(AV84&gt;AW84,CV94+0.1,CV94-0.1)</f>
        <v>#REF!</v>
      </c>
      <c r="CR90" s="200" t="e">
        <f>IF(AV90&gt;AW90,CV94+0.1,CV94-0.1)</f>
        <v>#REF!</v>
      </c>
      <c r="CS90" s="208"/>
      <c r="CT90" s="200" t="e">
        <f>IF(AV93&gt;AW93,CV94+0.1,CV94-0.1)</f>
        <v>#REF!</v>
      </c>
      <c r="CU90" s="187"/>
      <c r="CV90" s="446">
        <f>AA81</f>
        <v>4</v>
      </c>
      <c r="CW90" s="446" t="e">
        <f>IF(AND(CV90=CV86,CV90=CV88),CC91,(IF(AND(CV90=CV86,CV90=CV92),CD91,(IF(AND(CV90=CV86,CV90=CV94),CE91,(IF(AND(CV90=CV86,CV90=CV96),CF91,(IF(AND(CV90=CV88,CV90=CV92),CG91,(IF(AND(CV90=CV88,CV90=CV94),CH91,(IF(AND(CV90=CV88,CV90=CV96),CI91,(IF(AND(CV90=CV92,CV90=CV94),CJ91,(IF(AND(CV90=CV92,CV90=CV96),CK91,(IF(AND(CV90=CV94,CV90=CV96),CL91,999)))))))))))))))))))</f>
        <v>#REF!</v>
      </c>
      <c r="CX90" s="446" t="e">
        <f>IF(DC90=1,CV90+CW90,CW90)</f>
        <v>#REF!</v>
      </c>
      <c r="CZ90" s="446">
        <f>CV90</f>
        <v>4</v>
      </c>
      <c r="DA90" s="448" t="e">
        <f>IF(CZ90=CZ86,CO88,(IF(CZ90=CZ88,CP88,(IF(CZ90=CZ92,CR88,(IF(CZ90=CZ94,CS88,(IF(CZ90=CZ96,CT88,999)))))))))</f>
        <v>#REF!</v>
      </c>
      <c r="DC90" s="446" t="e">
        <f>IF(CW90&lt;&gt;999,1,0)</f>
        <v>#REF!</v>
      </c>
      <c r="DE90" s="448" t="e">
        <f>IF(DC90=1,CX90,DA90)</f>
        <v>#REF!</v>
      </c>
      <c r="DF90" s="446" t="e">
        <f>IF(DE90&lt;&gt;999,DE90,CZ90)</f>
        <v>#REF!</v>
      </c>
    </row>
    <row r="91" spans="1:110" ht="14.25" thickBot="1" x14ac:dyDescent="0.3">
      <c r="A91" s="479" t="str">
        <f>AI88</f>
        <v>3-2</v>
      </c>
      <c r="B91" s="480">
        <v>43550</v>
      </c>
      <c r="C91" s="489">
        <v>0.73611111111111116</v>
      </c>
      <c r="D91" s="482">
        <v>8</v>
      </c>
      <c r="E91" s="459"/>
      <c r="F91" s="461"/>
      <c r="G91" s="207"/>
      <c r="H91" s="463"/>
      <c r="I91" s="466"/>
      <c r="J91" s="466"/>
      <c r="K91" s="467"/>
      <c r="L91" s="434" t="s">
        <v>115</v>
      </c>
      <c r="M91" s="435"/>
      <c r="N91" s="436"/>
      <c r="O91" s="434" t="s">
        <v>115</v>
      </c>
      <c r="P91" s="435"/>
      <c r="Q91" s="436"/>
      <c r="R91" s="434" t="s">
        <v>115</v>
      </c>
      <c r="S91" s="435"/>
      <c r="T91" s="436"/>
      <c r="U91" s="471"/>
      <c r="V91" s="472"/>
      <c r="W91" s="472"/>
      <c r="X91" s="472"/>
      <c r="Y91" s="472"/>
      <c r="Z91" s="473"/>
      <c r="AA91" s="444"/>
      <c r="AB91" s="442"/>
      <c r="AC91" s="444"/>
      <c r="AD91" s="234"/>
      <c r="AE91" s="445">
        <f>IF(F81="","",VLOOKUP(F81,'[1]Список участников'!A:L,8,FALSE))</f>
        <v>0</v>
      </c>
      <c r="AG91" s="430">
        <f>IF(F81&gt;0,1,0)</f>
        <v>1</v>
      </c>
      <c r="AH91" s="430"/>
      <c r="AI91" s="182" t="s">
        <v>123</v>
      </c>
      <c r="AJ91" s="183" t="str">
        <f>CONCATENATE(G77,"-",G79)</f>
        <v>ЗКО-ПАВЛОДАРСКАЯ обл.</v>
      </c>
      <c r="AK91" s="170"/>
      <c r="AL91" s="171"/>
      <c r="AM91" s="170"/>
      <c r="AN91" s="171"/>
      <c r="AO91" s="170"/>
      <c r="AP91" s="171"/>
      <c r="AQ91" s="170"/>
      <c r="AR91" s="171"/>
      <c r="AS91" s="170"/>
      <c r="AT91" s="184"/>
      <c r="AU91" s="175"/>
      <c r="AV91" s="176" t="str">
        <f t="shared" si="79"/>
        <v/>
      </c>
      <c r="AW91" s="176" t="str">
        <f t="shared" si="80"/>
        <v/>
      </c>
      <c r="AX91" s="177">
        <f t="shared" si="105"/>
        <v>0</v>
      </c>
      <c r="AY91" s="177">
        <f t="shared" si="106"/>
        <v>0</v>
      </c>
      <c r="AZ91" s="177">
        <f t="shared" si="107"/>
        <v>0</v>
      </c>
      <c r="BA91" s="177">
        <f t="shared" si="108"/>
        <v>0</v>
      </c>
      <c r="BB91" s="177">
        <f t="shared" si="109"/>
        <v>0</v>
      </c>
      <c r="BC91" s="178"/>
      <c r="BD91" s="177">
        <f t="shared" si="110"/>
        <v>0</v>
      </c>
      <c r="BE91" s="177">
        <f t="shared" si="111"/>
        <v>0</v>
      </c>
      <c r="BF91" s="177">
        <f t="shared" si="112"/>
        <v>0</v>
      </c>
      <c r="BG91" s="177">
        <f t="shared" si="113"/>
        <v>0</v>
      </c>
      <c r="BH91" s="177">
        <f t="shared" si="114"/>
        <v>0</v>
      </c>
      <c r="BI91" s="178"/>
      <c r="BJ91" s="177" t="str">
        <f t="shared" si="115"/>
        <v/>
      </c>
      <c r="BK91" s="177" t="str">
        <f t="shared" si="116"/>
        <v/>
      </c>
      <c r="BL91" s="177" t="str">
        <f t="shared" si="117"/>
        <v/>
      </c>
      <c r="BM91" s="177" t="str">
        <f t="shared" si="118"/>
        <v/>
      </c>
      <c r="BN91" s="177" t="str">
        <f t="shared" si="119"/>
        <v/>
      </c>
      <c r="BO91" s="178"/>
      <c r="BP91" s="177" t="str">
        <f t="shared" si="120"/>
        <v/>
      </c>
      <c r="BQ91" s="177" t="str">
        <f t="shared" si="121"/>
        <v/>
      </c>
      <c r="BR91" s="177" t="str">
        <f t="shared" si="122"/>
        <v/>
      </c>
      <c r="BS91" s="177" t="str">
        <f t="shared" si="123"/>
        <v/>
      </c>
      <c r="BT91" s="177" t="str">
        <f t="shared" si="124"/>
        <v/>
      </c>
      <c r="BU91" s="178"/>
      <c r="BV91" s="179" t="str">
        <f t="shared" si="125"/>
        <v/>
      </c>
      <c r="BW91" s="179" t="str">
        <f t="shared" si="126"/>
        <v/>
      </c>
      <c r="BX91" s="179" t="str">
        <f t="shared" si="127"/>
        <v/>
      </c>
      <c r="BY91" s="159" t="str">
        <f t="shared" si="128"/>
        <v/>
      </c>
      <c r="BZ91" s="425"/>
      <c r="CB91" s="185"/>
      <c r="CC91" s="198" t="e">
        <f>((AW85+AV88)/(AV85+AW88))/10</f>
        <v>#VALUE!</v>
      </c>
      <c r="CD91" s="198" t="e">
        <f>((AW85+AV92)/(AV85+AW92))/10</f>
        <v>#VALUE!</v>
      </c>
      <c r="CE91" s="198" t="e">
        <f>((AW85+AW84)/(AV85+AV84))/10</f>
        <v>#VALUE!</v>
      </c>
      <c r="CF91" s="198" t="e">
        <f>((AW85+AV81)/(AV85+AW81))/10</f>
        <v>#VALUE!</v>
      </c>
      <c r="CG91" s="198" t="e">
        <f>((AV88+AV92)/(AW88+AW92))/10</f>
        <v>#VALUE!</v>
      </c>
      <c r="CH91" s="198" t="e">
        <f>((AV88+AW84)/(AW88+AV84))/10</f>
        <v>#VALUE!</v>
      </c>
      <c r="CI91" s="198" t="e">
        <f>((AV88+AV81)/(AW88+AW81))/10</f>
        <v>#VALUE!</v>
      </c>
      <c r="CJ91" s="198" t="e">
        <f>((AV92+AW84)/(AW92+AV84))/10</f>
        <v>#VALUE!</v>
      </c>
      <c r="CK91" s="198" t="e">
        <f>((AV92+AV81)/(AW92+AW81))/10</f>
        <v>#VALUE!</v>
      </c>
      <c r="CL91" s="198" t="e">
        <f>((AW84+AV81)/(AV84+AW81))/10</f>
        <v>#VALUE!</v>
      </c>
      <c r="CN91" s="185">
        <v>6</v>
      </c>
      <c r="CO91" s="200">
        <f>IF(AV89&gt;AW89,CV96+0.1,CV96-0.1)</f>
        <v>-0.1</v>
      </c>
      <c r="CP91" s="200">
        <f>IF(AV83&gt;AW83,CV96+0.1,CV96-0.1)</f>
        <v>-0.1</v>
      </c>
      <c r="CQ91" s="200">
        <f>IF(AW81&gt;AV81,CV96+0.1,CV96-0.1)</f>
        <v>-0.1</v>
      </c>
      <c r="CR91" s="200">
        <f>IF(AW87&gt;AV87,CV96+0.1,CV96-0.1)</f>
        <v>-0.1</v>
      </c>
      <c r="CS91" s="200">
        <f>IF(AW93&gt;AV93,CV96+0.1,CV96-0.1)</f>
        <v>-0.1</v>
      </c>
      <c r="CT91" s="199"/>
      <c r="CU91" s="201"/>
      <c r="CV91" s="447"/>
      <c r="CW91" s="447"/>
      <c r="CX91" s="447"/>
      <c r="CZ91" s="447"/>
      <c r="DA91" s="449"/>
      <c r="DC91" s="447"/>
      <c r="DE91" s="449"/>
      <c r="DF91" s="447"/>
    </row>
    <row r="92" spans="1:110" ht="17.25" thickTop="1" x14ac:dyDescent="0.25">
      <c r="A92" s="451"/>
      <c r="B92" s="481"/>
      <c r="C92" s="455"/>
      <c r="D92" s="457"/>
      <c r="E92" s="483">
        <v>2</v>
      </c>
      <c r="F92" s="484">
        <v>34</v>
      </c>
      <c r="G92" s="235" t="s">
        <v>130</v>
      </c>
      <c r="H92" s="463"/>
      <c r="I92" s="209"/>
      <c r="J92" s="210">
        <v>1</v>
      </c>
      <c r="K92" s="211"/>
      <c r="L92" s="485"/>
      <c r="M92" s="486"/>
      <c r="N92" s="487"/>
      <c r="O92" s="212"/>
      <c r="P92" s="210">
        <v>2</v>
      </c>
      <c r="Q92" s="211"/>
      <c r="R92" s="212"/>
      <c r="S92" s="210">
        <v>2</v>
      </c>
      <c r="T92" s="211"/>
      <c r="U92" s="471"/>
      <c r="V92" s="472"/>
      <c r="W92" s="472"/>
      <c r="X92" s="472"/>
      <c r="Y92" s="472"/>
      <c r="Z92" s="473"/>
      <c r="AA92" s="443">
        <v>5</v>
      </c>
      <c r="AB92" s="441"/>
      <c r="AC92" s="477">
        <v>2</v>
      </c>
      <c r="AD92" s="234"/>
      <c r="AE92" s="445"/>
      <c r="AG92" s="430"/>
      <c r="AH92" s="430"/>
      <c r="AI92" s="182" t="str">
        <f>IF(F83=0," ","3-4")</f>
        <v>3-4</v>
      </c>
      <c r="AJ92" s="183" t="str">
        <f>IF(F83=0," ",CONCATENATE(G81,"-",G83))</f>
        <v>АКТЮБИНСКАЯ обл.-АТЫРАУСКАЯ обл.</v>
      </c>
      <c r="AK92" s="170"/>
      <c r="AL92" s="171"/>
      <c r="AM92" s="170"/>
      <c r="AN92" s="171"/>
      <c r="AO92" s="170"/>
      <c r="AP92" s="171"/>
      <c r="AQ92" s="170"/>
      <c r="AR92" s="171"/>
      <c r="AS92" s="170"/>
      <c r="AT92" s="184"/>
      <c r="AU92" s="175"/>
      <c r="AV92" s="176" t="str">
        <f t="shared" si="79"/>
        <v/>
      </c>
      <c r="AW92" s="176" t="str">
        <f t="shared" si="80"/>
        <v/>
      </c>
      <c r="AX92" s="177">
        <f t="shared" si="105"/>
        <v>0</v>
      </c>
      <c r="AY92" s="177">
        <f t="shared" si="106"/>
        <v>0</v>
      </c>
      <c r="AZ92" s="177">
        <f t="shared" si="107"/>
        <v>0</v>
      </c>
      <c r="BA92" s="177">
        <f t="shared" si="108"/>
        <v>0</v>
      </c>
      <c r="BB92" s="177">
        <f t="shared" si="109"/>
        <v>0</v>
      </c>
      <c r="BC92" s="178"/>
      <c r="BD92" s="177">
        <f t="shared" si="110"/>
        <v>0</v>
      </c>
      <c r="BE92" s="177">
        <f t="shared" si="111"/>
        <v>0</v>
      </c>
      <c r="BF92" s="177">
        <f t="shared" si="112"/>
        <v>0</v>
      </c>
      <c r="BG92" s="177">
        <f t="shared" si="113"/>
        <v>0</v>
      </c>
      <c r="BH92" s="177">
        <f t="shared" si="114"/>
        <v>0</v>
      </c>
      <c r="BI92" s="178"/>
      <c r="BJ92" s="177" t="str">
        <f t="shared" si="115"/>
        <v/>
      </c>
      <c r="BK92" s="177" t="str">
        <f t="shared" si="116"/>
        <v/>
      </c>
      <c r="BL92" s="177" t="str">
        <f t="shared" si="117"/>
        <v/>
      </c>
      <c r="BM92" s="177" t="str">
        <f t="shared" si="118"/>
        <v/>
      </c>
      <c r="BN92" s="177" t="str">
        <f t="shared" si="119"/>
        <v/>
      </c>
      <c r="BO92" s="178"/>
      <c r="BP92" s="177" t="str">
        <f t="shared" si="120"/>
        <v/>
      </c>
      <c r="BQ92" s="177" t="str">
        <f t="shared" si="121"/>
        <v/>
      </c>
      <c r="BR92" s="177" t="str">
        <f t="shared" si="122"/>
        <v/>
      </c>
      <c r="BS92" s="177" t="str">
        <f t="shared" si="123"/>
        <v/>
      </c>
      <c r="BT92" s="177" t="str">
        <f t="shared" si="124"/>
        <v/>
      </c>
      <c r="BU92" s="178"/>
      <c r="BV92" s="179" t="str">
        <f t="shared" si="125"/>
        <v/>
      </c>
      <c r="BW92" s="179" t="str">
        <f t="shared" si="126"/>
        <v/>
      </c>
      <c r="BX92" s="179" t="str">
        <f t="shared" si="127"/>
        <v/>
      </c>
      <c r="BY92" s="159" t="str">
        <f t="shared" si="128"/>
        <v/>
      </c>
      <c r="BZ92" s="425"/>
      <c r="CB92" s="185">
        <v>4</v>
      </c>
      <c r="CC92" s="186" t="s">
        <v>123</v>
      </c>
      <c r="CD92" s="186" t="s">
        <v>116</v>
      </c>
      <c r="CE92" s="186" t="s">
        <v>118</v>
      </c>
      <c r="CF92" s="186" t="s">
        <v>119</v>
      </c>
      <c r="CG92" s="186" t="s">
        <v>98</v>
      </c>
      <c r="CH92" s="186" t="s">
        <v>100</v>
      </c>
      <c r="CI92" s="186" t="s">
        <v>101</v>
      </c>
      <c r="CJ92" s="186" t="s">
        <v>103</v>
      </c>
      <c r="CK92" s="186" t="s">
        <v>104</v>
      </c>
      <c r="CL92" s="186" t="s">
        <v>107</v>
      </c>
      <c r="CN92" s="201"/>
      <c r="CO92" s="187"/>
      <c r="CP92" s="187"/>
      <c r="CQ92" s="187"/>
      <c r="CR92" s="187"/>
      <c r="CS92" s="187"/>
      <c r="CT92" s="187"/>
      <c r="CU92" s="187"/>
      <c r="CV92" s="446">
        <f>AA83</f>
        <v>3</v>
      </c>
      <c r="CW92" s="446" t="e">
        <f>IF(AND(CV92=CV86,CV92=CV88),CC93,(IF(AND(CV92=CV86,CV92=CV90),CD93,(IF(AND(CV92=CV86,CV92=CV94),CE93,(IF(AND(CV92=CV86,CV92=CV96),CF93,(IF(AND(CV92=CV88,CV92=CV90),CG93,(IF(AND(CV92=CV88,CV92=CV94),CH93,(IF(AND(CV92=CV88,CV92=CV96),CI93,(IF(AND(CV92=CV90,CV92=CV94),CJ93,(IF(AND(CV92=CV90,CV92=CV96),CK93,(IF(AND(CV92=CV94,CV92=CV96),CL93,999)))))))))))))))))))</f>
        <v>#REF!</v>
      </c>
      <c r="CX92" s="446" t="e">
        <f>IF(DC92=1,CV92+CW92,CW92)</f>
        <v>#REF!</v>
      </c>
      <c r="CZ92" s="446">
        <f>CV92</f>
        <v>3</v>
      </c>
      <c r="DA92" s="448" t="e">
        <f>IF(CZ92=CZ86,CO89,(IF(CZ92=CZ88,CP89,(IF(CZ92=CZ90,CQ89,(IF(CZ92=CZ94,CS89,(IF(CZ92=CZ96,CT89,999)))))))))</f>
        <v>#REF!</v>
      </c>
      <c r="DC92" s="446" t="e">
        <f>IF(CW92&lt;&gt;999,1,0)</f>
        <v>#REF!</v>
      </c>
      <c r="DE92" s="448" t="e">
        <f>IF(DC92=1,CX92,DA92)</f>
        <v>#REF!</v>
      </c>
      <c r="DF92" s="446" t="e">
        <f>IF(DE92&lt;&gt;999,DE92,CZ92)</f>
        <v>#REF!</v>
      </c>
    </row>
    <row r="93" spans="1:110" ht="14.25" thickBot="1" x14ac:dyDescent="0.3">
      <c r="A93" s="479" t="str">
        <f>AI91</f>
        <v>1-2</v>
      </c>
      <c r="B93" s="480">
        <v>43550</v>
      </c>
      <c r="C93" s="489">
        <v>0.80555555555555547</v>
      </c>
      <c r="D93" s="491">
        <v>1</v>
      </c>
      <c r="E93" s="459"/>
      <c r="F93" s="461"/>
      <c r="G93" s="207"/>
      <c r="H93" s="463"/>
      <c r="I93" s="437" t="s">
        <v>121</v>
      </c>
      <c r="J93" s="435"/>
      <c r="K93" s="436"/>
      <c r="L93" s="488"/>
      <c r="M93" s="466"/>
      <c r="N93" s="467"/>
      <c r="O93" s="434" t="s">
        <v>115</v>
      </c>
      <c r="P93" s="435"/>
      <c r="Q93" s="436"/>
      <c r="R93" s="434" t="s">
        <v>115</v>
      </c>
      <c r="S93" s="435"/>
      <c r="T93" s="436"/>
      <c r="U93" s="471"/>
      <c r="V93" s="472"/>
      <c r="W93" s="472"/>
      <c r="X93" s="472"/>
      <c r="Y93" s="472"/>
      <c r="Z93" s="473"/>
      <c r="AA93" s="444"/>
      <c r="AB93" s="442"/>
      <c r="AC93" s="444"/>
      <c r="AD93" s="234"/>
      <c r="AE93" s="445">
        <f>IF(F83="","",VLOOKUP(F83,'[1]Список участников'!A:L,8,FALSE))</f>
        <v>0</v>
      </c>
      <c r="AG93" s="430">
        <f>IF(F83&gt;0,1,0)</f>
        <v>1</v>
      </c>
      <c r="AH93" s="430"/>
      <c r="AI93" s="220" t="str">
        <f>IF(F85=0," ","5-6")</f>
        <v xml:space="preserve"> </v>
      </c>
      <c r="AJ93" s="221" t="str">
        <f>IF(F85=0," ",CONCATENATE(#REF!,"-",G85))</f>
        <v xml:space="preserve"> </v>
      </c>
      <c r="AK93" s="222"/>
      <c r="AL93" s="223"/>
      <c r="AM93" s="222"/>
      <c r="AN93" s="223"/>
      <c r="AO93" s="222"/>
      <c r="AP93" s="223"/>
      <c r="AQ93" s="222"/>
      <c r="AR93" s="223"/>
      <c r="AS93" s="222"/>
      <c r="AT93" s="224"/>
      <c r="AU93" s="175"/>
      <c r="AV93" s="176" t="str">
        <f t="shared" si="79"/>
        <v/>
      </c>
      <c r="AW93" s="176" t="str">
        <f t="shared" si="80"/>
        <v/>
      </c>
      <c r="AX93" s="177">
        <f t="shared" si="105"/>
        <v>0</v>
      </c>
      <c r="AY93" s="177">
        <f t="shared" si="106"/>
        <v>0</v>
      </c>
      <c r="AZ93" s="177">
        <f t="shared" si="107"/>
        <v>0</v>
      </c>
      <c r="BA93" s="177">
        <f t="shared" si="108"/>
        <v>0</v>
      </c>
      <c r="BB93" s="177">
        <f t="shared" si="109"/>
        <v>0</v>
      </c>
      <c r="BC93" s="178"/>
      <c r="BD93" s="177">
        <f t="shared" si="110"/>
        <v>0</v>
      </c>
      <c r="BE93" s="177">
        <f t="shared" si="111"/>
        <v>0</v>
      </c>
      <c r="BF93" s="177">
        <f t="shared" si="112"/>
        <v>0</v>
      </c>
      <c r="BG93" s="177">
        <f t="shared" si="113"/>
        <v>0</v>
      </c>
      <c r="BH93" s="177">
        <f t="shared" si="114"/>
        <v>0</v>
      </c>
      <c r="BI93" s="178"/>
      <c r="BJ93" s="177" t="str">
        <f t="shared" si="115"/>
        <v/>
      </c>
      <c r="BK93" s="177" t="str">
        <f t="shared" si="116"/>
        <v/>
      </c>
      <c r="BL93" s="177" t="str">
        <f t="shared" si="117"/>
        <v/>
      </c>
      <c r="BM93" s="177" t="str">
        <f t="shared" si="118"/>
        <v/>
      </c>
      <c r="BN93" s="177" t="str">
        <f t="shared" si="119"/>
        <v/>
      </c>
      <c r="BO93" s="178"/>
      <c r="BP93" s="177" t="str">
        <f t="shared" si="120"/>
        <v/>
      </c>
      <c r="BQ93" s="177" t="str">
        <f t="shared" si="121"/>
        <v/>
      </c>
      <c r="BR93" s="177" t="str">
        <f t="shared" si="122"/>
        <v/>
      </c>
      <c r="BS93" s="177" t="str">
        <f t="shared" si="123"/>
        <v/>
      </c>
      <c r="BT93" s="177" t="str">
        <f t="shared" si="124"/>
        <v/>
      </c>
      <c r="BU93" s="178"/>
      <c r="BV93" s="179" t="str">
        <f t="shared" si="125"/>
        <v/>
      </c>
      <c r="BW93" s="179" t="str">
        <f t="shared" si="126"/>
        <v/>
      </c>
      <c r="BX93" s="179" t="str">
        <f t="shared" si="127"/>
        <v/>
      </c>
      <c r="BY93" s="159" t="str">
        <f t="shared" si="128"/>
        <v/>
      </c>
      <c r="BZ93" s="426"/>
      <c r="CB93" s="185"/>
      <c r="CC93" s="198" t="e">
        <f>((AV82+AW79)/(AW82+AV79))/10</f>
        <v>#VALUE!</v>
      </c>
      <c r="CD93" s="198" t="e">
        <f>((AV82+AW92)/(AW82+AV92))/10</f>
        <v>#VALUE!</v>
      </c>
      <c r="CE93" s="198" t="e">
        <f>((AV82+AW90)/(AW82+AV90))/10</f>
        <v>#VALUE!</v>
      </c>
      <c r="CF93" s="198" t="e">
        <f>((AV82+AV87)/(AW82+AW87))/10</f>
        <v>#VALUE!</v>
      </c>
      <c r="CG93" s="198" t="e">
        <f>((AW79+AW92)/(AV79+AV92))/10</f>
        <v>#VALUE!</v>
      </c>
      <c r="CH93" s="198" t="e">
        <f>((AW79+AW90)/(AV79+AV90))/10</f>
        <v>#VALUE!</v>
      </c>
      <c r="CI93" s="198" t="e">
        <f>((AW79+AV87)/(AV79+AW87))/10</f>
        <v>#VALUE!</v>
      </c>
      <c r="CJ93" s="198" t="e">
        <f>((AW92+AW90)/(AV92+AV90))/10</f>
        <v>#VALUE!</v>
      </c>
      <c r="CK93" s="198" t="e">
        <f>((AW92+AV87)/(AV92+AW87))/10</f>
        <v>#VALUE!</v>
      </c>
      <c r="CL93" s="198" t="e">
        <f>((AW90+AV87)/(AV90+AW87))/10</f>
        <v>#VALUE!</v>
      </c>
      <c r="CN93" s="201"/>
      <c r="CO93" s="201"/>
      <c r="CP93" s="201"/>
      <c r="CQ93" s="201"/>
      <c r="CR93" s="201"/>
      <c r="CS93" s="201"/>
      <c r="CT93" s="201"/>
      <c r="CU93" s="201"/>
      <c r="CV93" s="447"/>
      <c r="CW93" s="447"/>
      <c r="CX93" s="447"/>
      <c r="CZ93" s="447"/>
      <c r="DA93" s="449"/>
      <c r="DC93" s="447"/>
      <c r="DE93" s="449"/>
      <c r="DF93" s="447"/>
    </row>
    <row r="94" spans="1:110" ht="16.5" x14ac:dyDescent="0.25">
      <c r="A94" s="451"/>
      <c r="B94" s="481"/>
      <c r="C94" s="455"/>
      <c r="D94" s="492"/>
      <c r="E94" s="483">
        <v>3</v>
      </c>
      <c r="F94" s="484">
        <v>80</v>
      </c>
      <c r="G94" s="202" t="s">
        <v>35</v>
      </c>
      <c r="H94" s="463"/>
      <c r="I94" s="209"/>
      <c r="J94" s="210">
        <v>1</v>
      </c>
      <c r="K94" s="211"/>
      <c r="L94" s="212"/>
      <c r="M94" s="210">
        <v>1</v>
      </c>
      <c r="N94" s="211"/>
      <c r="O94" s="485"/>
      <c r="P94" s="486"/>
      <c r="Q94" s="487"/>
      <c r="R94" s="212"/>
      <c r="S94" s="210">
        <v>2</v>
      </c>
      <c r="T94" s="211"/>
      <c r="U94" s="471"/>
      <c r="V94" s="472"/>
      <c r="W94" s="472"/>
      <c r="X94" s="472"/>
      <c r="Y94" s="472"/>
      <c r="Z94" s="473"/>
      <c r="AA94" s="443">
        <v>4</v>
      </c>
      <c r="AB94" s="441"/>
      <c r="AC94" s="477">
        <v>3</v>
      </c>
      <c r="AD94" s="234"/>
      <c r="AE94" s="445"/>
      <c r="AG94" s="430"/>
      <c r="AH94" s="430"/>
      <c r="AI94" s="168" t="str">
        <f>IF(F96=0," ","2-4")</f>
        <v>2-4</v>
      </c>
      <c r="AJ94" s="169" t="str">
        <f>IF(F96=0," ",CONCATENATE(G92,"-",G96))</f>
        <v>г.АЛМАТЫ-МАНГИСТАУССКАЯ обл.</v>
      </c>
      <c r="AK94" s="172"/>
      <c r="AL94" s="173"/>
      <c r="AM94" s="172"/>
      <c r="AN94" s="173"/>
      <c r="AO94" s="172"/>
      <c r="AP94" s="173"/>
      <c r="AQ94" s="172"/>
      <c r="AR94" s="173"/>
      <c r="AS94" s="172"/>
      <c r="AT94" s="174"/>
      <c r="AU94" s="175"/>
      <c r="AV94" s="176" t="str">
        <f t="shared" si="79"/>
        <v/>
      </c>
      <c r="AW94" s="176" t="str">
        <f t="shared" si="80"/>
        <v/>
      </c>
      <c r="AX94" s="177">
        <f>IF(AK94&gt;AL94,1,0)</f>
        <v>0</v>
      </c>
      <c r="AY94" s="177">
        <f>IF(AM94&gt;AN94,1,0)</f>
        <v>0</v>
      </c>
      <c r="AZ94" s="177">
        <f>IF(AO94&gt;AP94,1,0)</f>
        <v>0</v>
      </c>
      <c r="BA94" s="177">
        <f>IF(AQ94&gt;AR94,1,0)</f>
        <v>0</v>
      </c>
      <c r="BB94" s="177">
        <f>IF(AS94&gt;AT94,1,0)</f>
        <v>0</v>
      </c>
      <c r="BC94" s="178"/>
      <c r="BD94" s="177">
        <f>IF(AL94&gt;AK94,1,0)</f>
        <v>0</v>
      </c>
      <c r="BE94" s="177">
        <f>IF(AN94&gt;AM94,1,0)</f>
        <v>0</v>
      </c>
      <c r="BF94" s="177">
        <f>IF(AP94&gt;AO94,1,0)</f>
        <v>0</v>
      </c>
      <c r="BG94" s="177">
        <f>IF(AR94&gt;AQ94,1,0)</f>
        <v>0</v>
      </c>
      <c r="BH94" s="177">
        <f>IF(AT94&gt;AS94,1,0)</f>
        <v>0</v>
      </c>
      <c r="BI94" s="178"/>
      <c r="BJ94" s="177" t="str">
        <f>IF(AK94&gt;AL94,AL94,IF(AL94&gt;AK94,-AK94,""))</f>
        <v/>
      </c>
      <c r="BK94" s="177" t="str">
        <f>IF(AM94&gt;AN94,", "&amp;AN94,IF(AN94&gt;AM94,", "&amp;-AM94,""))</f>
        <v/>
      </c>
      <c r="BL94" s="177" t="str">
        <f>IF(AO94&gt;AP94,", "&amp;AP94,IF(AP94&gt;AO94,", "&amp;-AO94,""))</f>
        <v/>
      </c>
      <c r="BM94" s="177" t="str">
        <f>IF(AQ94&gt;AR94,", "&amp;AR94,IF(AR94&gt;AQ94,", "&amp;-AQ94,""))</f>
        <v/>
      </c>
      <c r="BN94" s="177" t="str">
        <f>IF(AS94&gt;AT94,", "&amp;AT94,IF(AT94&gt;AS94,", "&amp;-AS94,""))</f>
        <v/>
      </c>
      <c r="BO94" s="178"/>
      <c r="BP94" s="177" t="str">
        <f>IF(AL94&gt;AK94,AK94,IF(AK94&gt;AL94,-AL94,""))</f>
        <v/>
      </c>
      <c r="BQ94" s="177" t="str">
        <f>IF(AN94&gt;AM94,", "&amp;AM94,IF(AM94&gt;AN94,", "&amp;-AN94,""))</f>
        <v/>
      </c>
      <c r="BR94" s="177" t="str">
        <f>IF(AP94&gt;AO94,", "&amp;AO94,IF(AO94&gt;AP94,", "&amp;-AP94,""))</f>
        <v/>
      </c>
      <c r="BS94" s="177" t="str">
        <f>IF(AR94&gt;AQ94,", "&amp;AQ94,IF(AQ94&gt;AR94,", "&amp;-AR94,""))</f>
        <v/>
      </c>
      <c r="BT94" s="177" t="str">
        <f>IF(AT94&gt;AS94,", "&amp;AS94,IF(AS94&gt;AT94,", "&amp;-AT94,""))</f>
        <v/>
      </c>
      <c r="BU94" s="178"/>
      <c r="BV94" s="179" t="str">
        <f>CONCATENATE(,BJ94,BK94,BL94,BM94,BN94,)</f>
        <v/>
      </c>
      <c r="BW94" s="179" t="str">
        <f>CONCATENATE(,BP94,BQ94,BR94,BS94,BT94,)</f>
        <v/>
      </c>
      <c r="BX94" s="179" t="str">
        <f>IF(AV94&gt;AW94,BV94,IF(AW94&gt;AV94,BW94,""))</f>
        <v/>
      </c>
      <c r="BY94" s="159" t="str">
        <f>IF(AV94&gt;AW94,AW94&amp;" : "&amp;AV94,IF(AW94&gt;AV94,AV94&amp;" : "&amp;AW94,""))</f>
        <v/>
      </c>
      <c r="BZ94" s="424" t="str">
        <f>AA88</f>
        <v>Группа № 3</v>
      </c>
      <c r="CB94" s="185">
        <v>5</v>
      </c>
      <c r="CC94" s="186" t="s">
        <v>123</v>
      </c>
      <c r="CD94" s="186" t="s">
        <v>116</v>
      </c>
      <c r="CE94" s="186" t="s">
        <v>117</v>
      </c>
      <c r="CF94" s="186" t="s">
        <v>119</v>
      </c>
      <c r="CG94" s="186" t="s">
        <v>98</v>
      </c>
      <c r="CH94" s="186" t="s">
        <v>99</v>
      </c>
      <c r="CI94" s="186" t="s">
        <v>101</v>
      </c>
      <c r="CJ94" s="186" t="s">
        <v>102</v>
      </c>
      <c r="CK94" s="186" t="s">
        <v>104</v>
      </c>
      <c r="CL94" s="186" t="s">
        <v>106</v>
      </c>
      <c r="CN94" s="201"/>
      <c r="CO94" s="187"/>
      <c r="CP94" s="187"/>
      <c r="CQ94" s="187"/>
      <c r="CR94" s="187"/>
      <c r="CS94" s="187"/>
      <c r="CT94" s="187"/>
      <c r="CU94" s="187"/>
      <c r="CV94" s="446" t="e">
        <f>#REF!</f>
        <v>#REF!</v>
      </c>
      <c r="CW94" s="446" t="e">
        <f>IF(AND(CV94=CV86,CV94=CV88),CC95,(IF(AND(CV94=CV86,CV94=CV90),CD95,(IF(AND(CV94=CV86,CV94=CV92),CE95,(IF(AND(CV94=CV86,CV94=CV96),CF95,(IF(AND(CV94=CV88,CV94=CV90),CG95,(IF(AND(CV94=CV88,CV94=CV92),CH95,(IF(AND(CV94=CV88,CV94=CV96),CI95,(IF(AND(CV94=CV90,CV94=CV92),CJ95,(IF(AND(CV94=CV90,CV94=CV96),CK95,(IF(AND(CV94=CV92,CV94=CV96),CL95,999)))))))))))))))))))</f>
        <v>#REF!</v>
      </c>
      <c r="CX94" s="446" t="e">
        <f>IF(DC94=1,CV94+CW94,CW94)</f>
        <v>#REF!</v>
      </c>
      <c r="CZ94" s="446" t="e">
        <f>CV94</f>
        <v>#REF!</v>
      </c>
      <c r="DA94" s="448" t="e">
        <f>IF(CZ94=CZ86,CO90,(IF(CZ94=CZ88,CP90,(IF(CZ94=CZ90,CQ90,(IF(CZ94=CZ92,CR90,(IF(CZ94=CZ96,CT90,999)))))))))</f>
        <v>#REF!</v>
      </c>
      <c r="DC94" s="446" t="e">
        <f>IF(CW94&lt;&gt;999,1,0)</f>
        <v>#REF!</v>
      </c>
      <c r="DE94" s="448" t="e">
        <f>IF(DC94=1,CX94,DA94)</f>
        <v>#REF!</v>
      </c>
      <c r="DF94" s="446" t="e">
        <f>IF(DE94&lt;&gt;999,DE94,CZ94)</f>
        <v>#REF!</v>
      </c>
    </row>
    <row r="95" spans="1:110" x14ac:dyDescent="0.25">
      <c r="A95" s="479" t="str">
        <f>AI92</f>
        <v>3-4</v>
      </c>
      <c r="B95" s="480">
        <v>43550</v>
      </c>
      <c r="C95" s="489">
        <v>0.80555555555555547</v>
      </c>
      <c r="D95" s="491">
        <v>2</v>
      </c>
      <c r="E95" s="459"/>
      <c r="F95" s="461"/>
      <c r="G95" s="207"/>
      <c r="H95" s="463"/>
      <c r="I95" s="437" t="s">
        <v>121</v>
      </c>
      <c r="J95" s="435"/>
      <c r="K95" s="436"/>
      <c r="L95" s="434" t="s">
        <v>121</v>
      </c>
      <c r="M95" s="435"/>
      <c r="N95" s="436"/>
      <c r="O95" s="488"/>
      <c r="P95" s="466"/>
      <c r="Q95" s="467"/>
      <c r="R95" s="434" t="s">
        <v>115</v>
      </c>
      <c r="S95" s="435"/>
      <c r="T95" s="436"/>
      <c r="U95" s="471"/>
      <c r="V95" s="472"/>
      <c r="W95" s="472"/>
      <c r="X95" s="472"/>
      <c r="Y95" s="472"/>
      <c r="Z95" s="473"/>
      <c r="AA95" s="444"/>
      <c r="AB95" s="442"/>
      <c r="AC95" s="444"/>
      <c r="AD95" s="234"/>
      <c r="AE95" s="445" t="e">
        <f>IF(#REF!="","",VLOOKUP(#REF!,'[1]Список участников'!A:L,8,FALSE))</f>
        <v>#REF!</v>
      </c>
      <c r="AG95" s="430" t="e">
        <f>IF(#REF!&gt;0,1,0)</f>
        <v>#REF!</v>
      </c>
      <c r="AH95" s="430"/>
      <c r="AI95" s="182" t="e">
        <f>IF(#REF!=0," ","1-5")</f>
        <v>#REF!</v>
      </c>
      <c r="AJ95" s="183" t="e">
        <f>IF(#REF!=0," ",CONCATENATE(G90,"-",#REF!))</f>
        <v>#REF!</v>
      </c>
      <c r="AK95" s="170"/>
      <c r="AL95" s="171"/>
      <c r="AM95" s="170"/>
      <c r="AN95" s="171"/>
      <c r="AO95" s="170"/>
      <c r="AP95" s="171"/>
      <c r="AQ95" s="170"/>
      <c r="AR95" s="171"/>
      <c r="AS95" s="170"/>
      <c r="AT95" s="184"/>
      <c r="AU95" s="175"/>
      <c r="AV95" s="176" t="str">
        <f t="shared" si="79"/>
        <v/>
      </c>
      <c r="AW95" s="176" t="str">
        <f t="shared" si="80"/>
        <v/>
      </c>
      <c r="AX95" s="177">
        <f t="shared" ref="AX95:AX108" si="129">IF(AK95&gt;AL95,1,0)</f>
        <v>0</v>
      </c>
      <c r="AY95" s="177">
        <f t="shared" ref="AY95:AY108" si="130">IF(AM95&gt;AN95,1,0)</f>
        <v>0</v>
      </c>
      <c r="AZ95" s="177">
        <f t="shared" ref="AZ95:AZ108" si="131">IF(AO95&gt;AP95,1,0)</f>
        <v>0</v>
      </c>
      <c r="BA95" s="177">
        <f t="shared" ref="BA95:BA108" si="132">IF(AQ95&gt;AR95,1,0)</f>
        <v>0</v>
      </c>
      <c r="BB95" s="177">
        <f t="shared" ref="BB95:BB108" si="133">IF(AS95&gt;AT95,1,0)</f>
        <v>0</v>
      </c>
      <c r="BC95" s="178"/>
      <c r="BD95" s="177">
        <f t="shared" ref="BD95:BD108" si="134">IF(AL95&gt;AK95,1,0)</f>
        <v>0</v>
      </c>
      <c r="BE95" s="177">
        <f t="shared" ref="BE95:BE108" si="135">IF(AN95&gt;AM95,1,0)</f>
        <v>0</v>
      </c>
      <c r="BF95" s="177">
        <f t="shared" ref="BF95:BF108" si="136">IF(AP95&gt;AO95,1,0)</f>
        <v>0</v>
      </c>
      <c r="BG95" s="177">
        <f t="shared" ref="BG95:BG108" si="137">IF(AR95&gt;AQ95,1,0)</f>
        <v>0</v>
      </c>
      <c r="BH95" s="177">
        <f t="shared" ref="BH95:BH108" si="138">IF(AT95&gt;AS95,1,0)</f>
        <v>0</v>
      </c>
      <c r="BI95" s="178"/>
      <c r="BJ95" s="177" t="str">
        <f t="shared" ref="BJ95:BJ108" si="139">IF(AK95&gt;AL95,AL95,IF(AL95&gt;AK95,-AK95,""))</f>
        <v/>
      </c>
      <c r="BK95" s="177" t="str">
        <f t="shared" ref="BK95:BK108" si="140">IF(AM95&gt;AN95,", "&amp;AN95,IF(AN95&gt;AM95,", "&amp;-AM95,""))</f>
        <v/>
      </c>
      <c r="BL95" s="177" t="str">
        <f t="shared" ref="BL95:BL108" si="141">IF(AO95&gt;AP95,", "&amp;AP95,IF(AP95&gt;AO95,", "&amp;-AO95,""))</f>
        <v/>
      </c>
      <c r="BM95" s="177" t="str">
        <f t="shared" ref="BM95:BM108" si="142">IF(AQ95&gt;AR95,", "&amp;AR95,IF(AR95&gt;AQ95,", "&amp;-AQ95,""))</f>
        <v/>
      </c>
      <c r="BN95" s="177" t="str">
        <f t="shared" ref="BN95:BN108" si="143">IF(AS95&gt;AT95,", "&amp;AT95,IF(AT95&gt;AS95,", "&amp;-AS95,""))</f>
        <v/>
      </c>
      <c r="BO95" s="178"/>
      <c r="BP95" s="177" t="str">
        <f t="shared" ref="BP95:BP108" si="144">IF(AL95&gt;AK95,AK95,IF(AK95&gt;AL95,-AL95,""))</f>
        <v/>
      </c>
      <c r="BQ95" s="177" t="str">
        <f t="shared" ref="BQ95:BQ108" si="145">IF(AN95&gt;AM95,", "&amp;AM95,IF(AM95&gt;AN95,", "&amp;-AN95,""))</f>
        <v/>
      </c>
      <c r="BR95" s="177" t="str">
        <f t="shared" ref="BR95:BR108" si="146">IF(AP95&gt;AO95,", "&amp;AO95,IF(AO95&gt;AP95,", "&amp;-AP95,""))</f>
        <v/>
      </c>
      <c r="BS95" s="177" t="str">
        <f t="shared" ref="BS95:BS108" si="147">IF(AR95&gt;AQ95,", "&amp;AQ95,IF(AQ95&gt;AR95,", "&amp;-AR95,""))</f>
        <v/>
      </c>
      <c r="BT95" s="177" t="str">
        <f t="shared" ref="BT95:BT108" si="148">IF(AT95&gt;AS95,", "&amp;AS95,IF(AS95&gt;AT95,", "&amp;-AT95,""))</f>
        <v/>
      </c>
      <c r="BU95" s="178"/>
      <c r="BV95" s="179" t="str">
        <f t="shared" ref="BV95:BV108" si="149">CONCATENATE(,BJ95,BK95,BL95,BM95,BN95,)</f>
        <v/>
      </c>
      <c r="BW95" s="179" t="str">
        <f t="shared" ref="BW95:BW108" si="150">CONCATENATE(,BP95,BQ95,BR95,BS95,BT95,)</f>
        <v/>
      </c>
      <c r="BX95" s="179" t="str">
        <f t="shared" ref="BX95:BX108" si="151">IF(AV95&gt;AW95,BV95,IF(AW95&gt;AV95,BW95,""))</f>
        <v/>
      </c>
      <c r="BY95" s="159" t="str">
        <f t="shared" ref="BY95:BY108" si="152">IF(AV95&gt;AW95,AW95&amp;" : "&amp;AV95,IF(AW95&gt;AV95,AV95&amp;" : "&amp;AW95,""))</f>
        <v/>
      </c>
      <c r="BZ95" s="425"/>
      <c r="CB95" s="185"/>
      <c r="CC95" s="198" t="e">
        <f>((AW80+AW86)/(AV80+AV86))/10</f>
        <v>#VALUE!</v>
      </c>
      <c r="CD95" s="198" t="e">
        <f>((AW80+AV84)/(AV80+AW84))/10</f>
        <v>#VALUE!</v>
      </c>
      <c r="CE95" s="198" t="e">
        <f>((AW80+AV90)/(AV80+AW90))/10</f>
        <v>#VALUE!</v>
      </c>
      <c r="CF95" s="198" t="e">
        <f>((AW80+AV93)/(AV80+AW93))/10</f>
        <v>#VALUE!</v>
      </c>
      <c r="CG95" s="198" t="e">
        <f>((AW86+AV84)/(AV86+AW84))/10</f>
        <v>#VALUE!</v>
      </c>
      <c r="CH95" s="198" t="e">
        <f>((AW86+AV90)/(AV86+AW90))/10</f>
        <v>#VALUE!</v>
      </c>
      <c r="CI95" s="198" t="e">
        <f>((AW86+AV93)/(AV86+AW93))/10</f>
        <v>#VALUE!</v>
      </c>
      <c r="CJ95" s="198" t="e">
        <f>((AV84+AV90)/(AW84+AW90))/10</f>
        <v>#VALUE!</v>
      </c>
      <c r="CK95" s="198" t="e">
        <f>((AV84+AV93)/(AW84+AW93))/10</f>
        <v>#VALUE!</v>
      </c>
      <c r="CL95" s="198" t="e">
        <f>((AV90+AV93)/(AW90+AW93))/10</f>
        <v>#VALUE!</v>
      </c>
      <c r="CN95" s="201"/>
      <c r="CO95" s="201"/>
      <c r="CP95" s="201"/>
      <c r="CQ95" s="201"/>
      <c r="CR95" s="201"/>
      <c r="CS95" s="201"/>
      <c r="CT95" s="201"/>
      <c r="CU95" s="201"/>
      <c r="CV95" s="447"/>
      <c r="CW95" s="447"/>
      <c r="CX95" s="447"/>
      <c r="CZ95" s="447"/>
      <c r="DA95" s="449"/>
      <c r="DC95" s="447"/>
      <c r="DE95" s="449"/>
      <c r="DF95" s="447"/>
    </row>
    <row r="96" spans="1:110" ht="16.5" x14ac:dyDescent="0.25">
      <c r="A96" s="451"/>
      <c r="B96" s="481"/>
      <c r="C96" s="455"/>
      <c r="D96" s="492"/>
      <c r="E96" s="483">
        <v>4</v>
      </c>
      <c r="F96" s="484">
        <v>82</v>
      </c>
      <c r="G96" s="202" t="s">
        <v>120</v>
      </c>
      <c r="H96" s="463"/>
      <c r="I96" s="209"/>
      <c r="J96" s="210">
        <v>1</v>
      </c>
      <c r="K96" s="211"/>
      <c r="L96" s="212"/>
      <c r="M96" s="210">
        <v>1</v>
      </c>
      <c r="N96" s="211"/>
      <c r="O96" s="212"/>
      <c r="P96" s="210">
        <v>1</v>
      </c>
      <c r="Q96" s="211"/>
      <c r="R96" s="485"/>
      <c r="S96" s="486"/>
      <c r="T96" s="487"/>
      <c r="U96" s="471"/>
      <c r="V96" s="472"/>
      <c r="W96" s="472"/>
      <c r="X96" s="472"/>
      <c r="Y96" s="472"/>
      <c r="Z96" s="473"/>
      <c r="AA96" s="443">
        <v>3</v>
      </c>
      <c r="AB96" s="441"/>
      <c r="AC96" s="477">
        <v>4</v>
      </c>
      <c r="AD96" s="234"/>
      <c r="AE96" s="445"/>
      <c r="AG96" s="430"/>
      <c r="AH96" s="430"/>
      <c r="AI96" s="182" t="str">
        <f>IF(F98=0," ","3-6")</f>
        <v xml:space="preserve"> </v>
      </c>
      <c r="AJ96" s="183" t="str">
        <f>IF(F98=0," ",CONCATENATE(G94,"-",G98))</f>
        <v xml:space="preserve"> </v>
      </c>
      <c r="AK96" s="170"/>
      <c r="AL96" s="171"/>
      <c r="AM96" s="170"/>
      <c r="AN96" s="171"/>
      <c r="AO96" s="170"/>
      <c r="AP96" s="171"/>
      <c r="AQ96" s="170"/>
      <c r="AR96" s="171"/>
      <c r="AS96" s="170"/>
      <c r="AT96" s="184"/>
      <c r="AU96" s="175"/>
      <c r="AV96" s="176" t="str">
        <f t="shared" si="79"/>
        <v/>
      </c>
      <c r="AW96" s="176" t="str">
        <f t="shared" si="80"/>
        <v/>
      </c>
      <c r="AX96" s="177">
        <f t="shared" si="129"/>
        <v>0</v>
      </c>
      <c r="AY96" s="177">
        <f t="shared" si="130"/>
        <v>0</v>
      </c>
      <c r="AZ96" s="177">
        <f t="shared" si="131"/>
        <v>0</v>
      </c>
      <c r="BA96" s="177">
        <f t="shared" si="132"/>
        <v>0</v>
      </c>
      <c r="BB96" s="177">
        <f t="shared" si="133"/>
        <v>0</v>
      </c>
      <c r="BC96" s="178"/>
      <c r="BD96" s="177">
        <f t="shared" si="134"/>
        <v>0</v>
      </c>
      <c r="BE96" s="177">
        <f t="shared" si="135"/>
        <v>0</v>
      </c>
      <c r="BF96" s="177">
        <f t="shared" si="136"/>
        <v>0</v>
      </c>
      <c r="BG96" s="177">
        <f t="shared" si="137"/>
        <v>0</v>
      </c>
      <c r="BH96" s="177">
        <f t="shared" si="138"/>
        <v>0</v>
      </c>
      <c r="BI96" s="178"/>
      <c r="BJ96" s="177" t="str">
        <f t="shared" si="139"/>
        <v/>
      </c>
      <c r="BK96" s="177" t="str">
        <f t="shared" si="140"/>
        <v/>
      </c>
      <c r="BL96" s="177" t="str">
        <f t="shared" si="141"/>
        <v/>
      </c>
      <c r="BM96" s="177" t="str">
        <f t="shared" si="142"/>
        <v/>
      </c>
      <c r="BN96" s="177" t="str">
        <f t="shared" si="143"/>
        <v/>
      </c>
      <c r="BO96" s="178"/>
      <c r="BP96" s="177" t="str">
        <f t="shared" si="144"/>
        <v/>
      </c>
      <c r="BQ96" s="177" t="str">
        <f t="shared" si="145"/>
        <v/>
      </c>
      <c r="BR96" s="177" t="str">
        <f t="shared" si="146"/>
        <v/>
      </c>
      <c r="BS96" s="177" t="str">
        <f t="shared" si="147"/>
        <v/>
      </c>
      <c r="BT96" s="177" t="str">
        <f t="shared" si="148"/>
        <v/>
      </c>
      <c r="BU96" s="178"/>
      <c r="BV96" s="179" t="str">
        <f t="shared" si="149"/>
        <v/>
      </c>
      <c r="BW96" s="179" t="str">
        <f t="shared" si="150"/>
        <v/>
      </c>
      <c r="BX96" s="179" t="str">
        <f t="shared" si="151"/>
        <v/>
      </c>
      <c r="BY96" s="159" t="str">
        <f t="shared" si="152"/>
        <v/>
      </c>
      <c r="BZ96" s="425"/>
      <c r="CB96" s="185">
        <v>6</v>
      </c>
      <c r="CC96" s="186" t="s">
        <v>123</v>
      </c>
      <c r="CD96" s="186" t="s">
        <v>116</v>
      </c>
      <c r="CE96" s="186" t="s">
        <v>117</v>
      </c>
      <c r="CF96" s="186" t="s">
        <v>118</v>
      </c>
      <c r="CG96" s="186" t="s">
        <v>98</v>
      </c>
      <c r="CH96" s="186" t="s">
        <v>99</v>
      </c>
      <c r="CI96" s="186" t="s">
        <v>100</v>
      </c>
      <c r="CJ96" s="186" t="s">
        <v>102</v>
      </c>
      <c r="CK96" s="186" t="s">
        <v>103</v>
      </c>
      <c r="CL96" s="186" t="s">
        <v>105</v>
      </c>
      <c r="CN96" s="201"/>
      <c r="CO96" s="187"/>
      <c r="CP96" s="187"/>
      <c r="CQ96" s="187"/>
      <c r="CR96" s="187"/>
      <c r="CS96" s="187"/>
      <c r="CT96" s="187"/>
      <c r="CU96" s="187"/>
      <c r="CV96" s="446">
        <f>AA85</f>
        <v>0</v>
      </c>
      <c r="CW96" s="446" t="e">
        <f>IF(AND(CV96=CV86,CV96=CV88),CC97,(IF(AND(CV96=CV86,CV96=CV90),CD97,(IF(AND(CV96=CV86,CV96=CV92),CE97,(IF(AND(CV96=CV86,CV96=CV94),CF97,(IF(AND(CV96=CV88,CV96=CV90),CG97,(IF(AND(CV96=CV88,CV96=CV92),CH97,(IF(AND(CV96=CV88,CV96=CV94),CI97,(IF(AND(CV96=CV90,CV96=CV92),CJ97,(IF(AND(CV96=CV90,CV96=CV94),CK97,(IF(AND(CV96=CV92,CV96=CV94),CL97,999)))))))))))))))))))</f>
        <v>#REF!</v>
      </c>
      <c r="CX96" s="446" t="e">
        <f>IF(DC96=1,CV96+CW96,CW96)</f>
        <v>#REF!</v>
      </c>
      <c r="CZ96" s="446">
        <f>CV96</f>
        <v>0</v>
      </c>
      <c r="DA96" s="448" t="e">
        <f>IF(CZ96=CZ86,CO91,(IF(CZ96=CZ88,CP91,(IF(CZ96=CZ90,CQ91,(IF(CZ96=CZ92,CR91,(IF(CZ96=CZ94,CS91,999)))))))))</f>
        <v>#REF!</v>
      </c>
      <c r="DC96" s="446" t="e">
        <f>IF(CW96&lt;&gt;999,1,0)</f>
        <v>#REF!</v>
      </c>
      <c r="DE96" s="448" t="e">
        <f>IF(DC96=1,CX96,DA96)</f>
        <v>#REF!</v>
      </c>
      <c r="DF96" s="446" t="e">
        <f>IF(DE96&lt;&gt;999,DE96,CZ96)</f>
        <v>#REF!</v>
      </c>
    </row>
    <row r="97" spans="1:110" ht="14.25" thickBot="1" x14ac:dyDescent="0.3">
      <c r="E97" s="547"/>
      <c r="F97" s="528"/>
      <c r="G97" s="259"/>
      <c r="H97" s="529"/>
      <c r="I97" s="535" t="s">
        <v>121</v>
      </c>
      <c r="J97" s="536"/>
      <c r="K97" s="537"/>
      <c r="L97" s="539" t="s">
        <v>121</v>
      </c>
      <c r="M97" s="536"/>
      <c r="N97" s="537"/>
      <c r="O97" s="539" t="s">
        <v>121</v>
      </c>
      <c r="P97" s="536"/>
      <c r="Q97" s="537"/>
      <c r="R97" s="530"/>
      <c r="S97" s="531"/>
      <c r="T97" s="532"/>
      <c r="U97" s="474"/>
      <c r="V97" s="475"/>
      <c r="W97" s="475"/>
      <c r="X97" s="475"/>
      <c r="Y97" s="475"/>
      <c r="Z97" s="476"/>
      <c r="AA97" s="533"/>
      <c r="AB97" s="534"/>
      <c r="AC97" s="533"/>
      <c r="AD97" s="234"/>
      <c r="AE97" s="445" t="str">
        <f>IF(F85="","",VLOOKUP(F85,'[1]Список участников'!A:L,8,FALSE))</f>
        <v/>
      </c>
      <c r="AG97" s="430">
        <f>IF(F85&gt;0,1,0)</f>
        <v>0</v>
      </c>
      <c r="AH97" s="430"/>
      <c r="AI97" s="182" t="str">
        <f>IF(F96=0," ","4-1")</f>
        <v>4-1</v>
      </c>
      <c r="AJ97" s="183" t="str">
        <f>IF(F96=0," ",CONCATENATE(G96,"-",G90))</f>
        <v>МАНГИСТАУССКАЯ обл.-ВКО</v>
      </c>
      <c r="AK97" s="170"/>
      <c r="AL97" s="171"/>
      <c r="AM97" s="170"/>
      <c r="AN97" s="171"/>
      <c r="AO97" s="170"/>
      <c r="AP97" s="171"/>
      <c r="AQ97" s="170"/>
      <c r="AR97" s="171"/>
      <c r="AS97" s="170"/>
      <c r="AT97" s="184"/>
      <c r="AU97" s="175"/>
      <c r="AV97" s="176" t="str">
        <f t="shared" si="79"/>
        <v/>
      </c>
      <c r="AW97" s="176" t="str">
        <f t="shared" si="80"/>
        <v/>
      </c>
      <c r="AX97" s="177">
        <f t="shared" si="129"/>
        <v>0</v>
      </c>
      <c r="AY97" s="177">
        <f t="shared" si="130"/>
        <v>0</v>
      </c>
      <c r="AZ97" s="177">
        <f t="shared" si="131"/>
        <v>0</v>
      </c>
      <c r="BA97" s="177">
        <f t="shared" si="132"/>
        <v>0</v>
      </c>
      <c r="BB97" s="177">
        <f t="shared" si="133"/>
        <v>0</v>
      </c>
      <c r="BC97" s="178"/>
      <c r="BD97" s="177">
        <f t="shared" si="134"/>
        <v>0</v>
      </c>
      <c r="BE97" s="177">
        <f t="shared" si="135"/>
        <v>0</v>
      </c>
      <c r="BF97" s="177">
        <f t="shared" si="136"/>
        <v>0</v>
      </c>
      <c r="BG97" s="177">
        <f t="shared" si="137"/>
        <v>0</v>
      </c>
      <c r="BH97" s="177">
        <f t="shared" si="138"/>
        <v>0</v>
      </c>
      <c r="BI97" s="178"/>
      <c r="BJ97" s="177" t="str">
        <f t="shared" si="139"/>
        <v/>
      </c>
      <c r="BK97" s="177" t="str">
        <f t="shared" si="140"/>
        <v/>
      </c>
      <c r="BL97" s="177" t="str">
        <f t="shared" si="141"/>
        <v/>
      </c>
      <c r="BM97" s="177" t="str">
        <f t="shared" si="142"/>
        <v/>
      </c>
      <c r="BN97" s="177" t="str">
        <f t="shared" si="143"/>
        <v/>
      </c>
      <c r="BO97" s="178"/>
      <c r="BP97" s="177" t="str">
        <f t="shared" si="144"/>
        <v/>
      </c>
      <c r="BQ97" s="177" t="str">
        <f t="shared" si="145"/>
        <v/>
      </c>
      <c r="BR97" s="177" t="str">
        <f t="shared" si="146"/>
        <v/>
      </c>
      <c r="BS97" s="177" t="str">
        <f t="shared" si="147"/>
        <v/>
      </c>
      <c r="BT97" s="177" t="str">
        <f t="shared" si="148"/>
        <v/>
      </c>
      <c r="BU97" s="178"/>
      <c r="BV97" s="179" t="str">
        <f t="shared" si="149"/>
        <v/>
      </c>
      <c r="BW97" s="179" t="str">
        <f t="shared" si="150"/>
        <v/>
      </c>
      <c r="BX97" s="179" t="str">
        <f t="shared" si="151"/>
        <v/>
      </c>
      <c r="BY97" s="159" t="str">
        <f t="shared" si="152"/>
        <v/>
      </c>
      <c r="BZ97" s="425"/>
      <c r="CB97" s="185"/>
      <c r="CC97" s="198" t="e">
        <f>((AV89+AV83)/(AW89+AW83))/10</f>
        <v>#VALUE!</v>
      </c>
      <c r="CD97" s="198" t="e">
        <f>((AV89+AW81)/(AW89+AV81))/10</f>
        <v>#VALUE!</v>
      </c>
      <c r="CE97" s="198" t="e">
        <f>((AV89+AW87)/(AW89+AV87))/10</f>
        <v>#VALUE!</v>
      </c>
      <c r="CF97" s="198" t="e">
        <f>((AV89+AW93)/(AW89+AV93))/10</f>
        <v>#VALUE!</v>
      </c>
      <c r="CG97" s="198" t="e">
        <f>((AV83+AW81)/(AW83+AV81))/10</f>
        <v>#VALUE!</v>
      </c>
      <c r="CH97" s="198" t="e">
        <f>((AV83+AW87)/(AW83+AV87))/10</f>
        <v>#VALUE!</v>
      </c>
      <c r="CI97" s="198" t="e">
        <f>((AV83+AW93)/(AW83+AV93))/10</f>
        <v>#VALUE!</v>
      </c>
      <c r="CJ97" s="198" t="e">
        <f>((AW81+AW87)/(AV81+AV87))/10</f>
        <v>#VALUE!</v>
      </c>
      <c r="CK97" s="198" t="e">
        <f>((AW81+AW93)/(AV81+AV93))/10</f>
        <v>#VALUE!</v>
      </c>
      <c r="CL97" s="198" t="e">
        <f>((AW87+AW93)/(AV87+AV93))/10</f>
        <v>#VALUE!</v>
      </c>
      <c r="CN97" s="201"/>
      <c r="CO97" s="201"/>
      <c r="CP97" s="201"/>
      <c r="CQ97" s="201"/>
      <c r="CR97" s="201"/>
      <c r="CS97" s="201"/>
      <c r="CT97" s="201"/>
      <c r="CU97" s="201"/>
      <c r="CV97" s="447"/>
      <c r="CW97" s="447"/>
      <c r="CX97" s="447"/>
      <c r="CZ97" s="447"/>
      <c r="DA97" s="449"/>
      <c r="DC97" s="447"/>
      <c r="DE97" s="449"/>
      <c r="DF97" s="447"/>
    </row>
    <row r="98" spans="1:110" ht="17.25" thickTop="1" x14ac:dyDescent="0.25">
      <c r="E98" s="494"/>
      <c r="F98" s="540"/>
      <c r="G98" s="260" t="str">
        <f>IF(F98=0,"",VLOOKUP(F98,'[1]Список участников'!A:H,3,FALSE))</f>
        <v/>
      </c>
      <c r="H98" s="498" t="str">
        <f>IF(F98=0,"",VLOOKUP(F98,'[1]Список участников'!A:H,5,FALSE))</f>
        <v/>
      </c>
      <c r="I98" s="240"/>
      <c r="J98" s="241" t="str">
        <f>IF(AK104=0," ",IF(AV104&gt;AW104,2,$AK$1))</f>
        <v xml:space="preserve"> </v>
      </c>
      <c r="K98" s="240"/>
      <c r="L98" s="240"/>
      <c r="M98" s="241" t="str">
        <f>IF(AK98=0," ",IF(AV98&gt;AW98,2,$AK$1))</f>
        <v xml:space="preserve"> </v>
      </c>
      <c r="N98" s="240"/>
      <c r="O98" s="240"/>
      <c r="P98" s="241" t="str">
        <f>IF(AK96=0," ",IF(AW96&gt;AV96,2,$AK$1))</f>
        <v xml:space="preserve"> </v>
      </c>
      <c r="Q98" s="240"/>
      <c r="R98" s="240"/>
      <c r="S98" s="241" t="str">
        <f>IF(AK102=0," ",IF(AW102&gt;AV102,2,$AK$1))</f>
        <v xml:space="preserve"> </v>
      </c>
      <c r="T98" s="240"/>
      <c r="U98" s="240"/>
      <c r="V98" s="241" t="str">
        <f>IF(AK108=0," ",IF(AW108&gt;AV108,2,$AK$1))</f>
        <v xml:space="preserve"> </v>
      </c>
      <c r="W98" s="240"/>
      <c r="X98" s="500"/>
      <c r="Y98" s="500"/>
      <c r="Z98" s="500"/>
      <c r="AA98" s="502"/>
      <c r="AB98" s="504"/>
      <c r="AC98" s="502"/>
      <c r="AD98" s="234"/>
      <c r="AE98" s="445"/>
      <c r="AG98" s="430"/>
      <c r="AH98" s="430"/>
      <c r="AI98" s="182" t="str">
        <f>IF(F98=0," ","6-2")</f>
        <v xml:space="preserve"> </v>
      </c>
      <c r="AJ98" s="183" t="str">
        <f>IF(F98=0," ",CONCATENATE(G98,"-",G92))</f>
        <v xml:space="preserve"> </v>
      </c>
      <c r="AK98" s="170"/>
      <c r="AL98" s="171"/>
      <c r="AM98" s="170"/>
      <c r="AN98" s="171"/>
      <c r="AO98" s="170"/>
      <c r="AP98" s="171"/>
      <c r="AQ98" s="170"/>
      <c r="AR98" s="171"/>
      <c r="AS98" s="170"/>
      <c r="AT98" s="184"/>
      <c r="AU98" s="175"/>
      <c r="AV98" s="176" t="str">
        <f t="shared" si="79"/>
        <v/>
      </c>
      <c r="AW98" s="176" t="str">
        <f t="shared" si="80"/>
        <v/>
      </c>
      <c r="AX98" s="177">
        <f t="shared" si="129"/>
        <v>0</v>
      </c>
      <c r="AY98" s="177">
        <f t="shared" si="130"/>
        <v>0</v>
      </c>
      <c r="AZ98" s="177">
        <f t="shared" si="131"/>
        <v>0</v>
      </c>
      <c r="BA98" s="177">
        <f t="shared" si="132"/>
        <v>0</v>
      </c>
      <c r="BB98" s="177">
        <f t="shared" si="133"/>
        <v>0</v>
      </c>
      <c r="BC98" s="178"/>
      <c r="BD98" s="177">
        <f t="shared" si="134"/>
        <v>0</v>
      </c>
      <c r="BE98" s="177">
        <f t="shared" si="135"/>
        <v>0</v>
      </c>
      <c r="BF98" s="177">
        <f t="shared" si="136"/>
        <v>0</v>
      </c>
      <c r="BG98" s="177">
        <f t="shared" si="137"/>
        <v>0</v>
      </c>
      <c r="BH98" s="177">
        <f t="shared" si="138"/>
        <v>0</v>
      </c>
      <c r="BI98" s="178"/>
      <c r="BJ98" s="177" t="str">
        <f t="shared" si="139"/>
        <v/>
      </c>
      <c r="BK98" s="177" t="str">
        <f t="shared" si="140"/>
        <v/>
      </c>
      <c r="BL98" s="177" t="str">
        <f t="shared" si="141"/>
        <v/>
      </c>
      <c r="BM98" s="177" t="str">
        <f t="shared" si="142"/>
        <v/>
      </c>
      <c r="BN98" s="177" t="str">
        <f t="shared" si="143"/>
        <v/>
      </c>
      <c r="BO98" s="178"/>
      <c r="BP98" s="177" t="str">
        <f t="shared" si="144"/>
        <v/>
      </c>
      <c r="BQ98" s="177" t="str">
        <f t="shared" si="145"/>
        <v/>
      </c>
      <c r="BR98" s="177" t="str">
        <f t="shared" si="146"/>
        <v/>
      </c>
      <c r="BS98" s="177" t="str">
        <f t="shared" si="147"/>
        <v/>
      </c>
      <c r="BT98" s="177" t="str">
        <f t="shared" si="148"/>
        <v/>
      </c>
      <c r="BU98" s="178"/>
      <c r="BV98" s="179" t="str">
        <f t="shared" si="149"/>
        <v/>
      </c>
      <c r="BW98" s="179" t="str">
        <f t="shared" si="150"/>
        <v/>
      </c>
      <c r="BX98" s="179" t="str">
        <f t="shared" si="151"/>
        <v/>
      </c>
      <c r="BY98" s="159" t="str">
        <f t="shared" si="152"/>
        <v/>
      </c>
      <c r="BZ98" s="425"/>
    </row>
    <row r="99" spans="1:110" x14ac:dyDescent="0.25">
      <c r="A99" s="190" t="s">
        <v>111</v>
      </c>
      <c r="B99" s="191" t="s">
        <v>4</v>
      </c>
      <c r="C99" s="191" t="s">
        <v>112</v>
      </c>
      <c r="D99" s="192" t="s">
        <v>113</v>
      </c>
      <c r="E99" s="494"/>
      <c r="F99" s="496"/>
      <c r="G99" s="217" t="str">
        <f>IF(F98=0,"",VLOOKUP(F98,'[1]Список участников'!A:H,6,FALSE))</f>
        <v/>
      </c>
      <c r="H99" s="498"/>
      <c r="I99" s="490" t="str">
        <f>IF(AV104&gt;AW104,BX104,BY104)</f>
        <v/>
      </c>
      <c r="J99" s="439"/>
      <c r="K99" s="439"/>
      <c r="L99" s="490" t="str">
        <f>IF(AV98&gt;AW98,BX98,BY98)</f>
        <v/>
      </c>
      <c r="M99" s="439"/>
      <c r="N99" s="439"/>
      <c r="O99" s="490" t="str">
        <f>IF(AW96&gt;AV96,BX96,BY96)</f>
        <v/>
      </c>
      <c r="P99" s="439"/>
      <c r="Q99" s="439"/>
      <c r="R99" s="490" t="str">
        <f>IF(AW102&gt;AV102,BX102,BY102)</f>
        <v/>
      </c>
      <c r="S99" s="439"/>
      <c r="T99" s="439"/>
      <c r="U99" s="490" t="str">
        <f>IF(AW108&gt;AV108,BX108,BY108)</f>
        <v/>
      </c>
      <c r="V99" s="439"/>
      <c r="W99" s="439"/>
      <c r="X99" s="500"/>
      <c r="Y99" s="500"/>
      <c r="Z99" s="500"/>
      <c r="AA99" s="502"/>
      <c r="AB99" s="504"/>
      <c r="AC99" s="502"/>
      <c r="AD99" s="225"/>
      <c r="AI99" s="182" t="e">
        <f>IF(#REF!=0," ","5-3")</f>
        <v>#REF!</v>
      </c>
      <c r="AJ99" s="183" t="e">
        <f>IF(#REF!=0," ",CONCATENATE(#REF!,"-",G94))</f>
        <v>#REF!</v>
      </c>
      <c r="AK99" s="170"/>
      <c r="AL99" s="171"/>
      <c r="AM99" s="170"/>
      <c r="AN99" s="171"/>
      <c r="AO99" s="170"/>
      <c r="AP99" s="171"/>
      <c r="AQ99" s="170"/>
      <c r="AR99" s="171"/>
      <c r="AS99" s="170"/>
      <c r="AT99" s="184"/>
      <c r="AU99" s="175"/>
      <c r="AV99" s="176" t="str">
        <f t="shared" si="79"/>
        <v/>
      </c>
      <c r="AW99" s="176" t="str">
        <f t="shared" si="80"/>
        <v/>
      </c>
      <c r="AX99" s="177">
        <f t="shared" si="129"/>
        <v>0</v>
      </c>
      <c r="AY99" s="177">
        <f t="shared" si="130"/>
        <v>0</v>
      </c>
      <c r="AZ99" s="177">
        <f t="shared" si="131"/>
        <v>0</v>
      </c>
      <c r="BA99" s="177">
        <f t="shared" si="132"/>
        <v>0</v>
      </c>
      <c r="BB99" s="177">
        <f t="shared" si="133"/>
        <v>0</v>
      </c>
      <c r="BC99" s="178"/>
      <c r="BD99" s="177">
        <f t="shared" si="134"/>
        <v>0</v>
      </c>
      <c r="BE99" s="177">
        <f t="shared" si="135"/>
        <v>0</v>
      </c>
      <c r="BF99" s="177">
        <f t="shared" si="136"/>
        <v>0</v>
      </c>
      <c r="BG99" s="177">
        <f t="shared" si="137"/>
        <v>0</v>
      </c>
      <c r="BH99" s="177">
        <f t="shared" si="138"/>
        <v>0</v>
      </c>
      <c r="BI99" s="178"/>
      <c r="BJ99" s="177" t="str">
        <f t="shared" si="139"/>
        <v/>
      </c>
      <c r="BK99" s="177" t="str">
        <f t="shared" si="140"/>
        <v/>
      </c>
      <c r="BL99" s="177" t="str">
        <f t="shared" si="141"/>
        <v/>
      </c>
      <c r="BM99" s="177" t="str">
        <f t="shared" si="142"/>
        <v/>
      </c>
      <c r="BN99" s="177" t="str">
        <f t="shared" si="143"/>
        <v/>
      </c>
      <c r="BO99" s="178"/>
      <c r="BP99" s="177" t="str">
        <f t="shared" si="144"/>
        <v/>
      </c>
      <c r="BQ99" s="177" t="str">
        <f t="shared" si="145"/>
        <v/>
      </c>
      <c r="BR99" s="177" t="str">
        <f t="shared" si="146"/>
        <v/>
      </c>
      <c r="BS99" s="177" t="str">
        <f t="shared" si="147"/>
        <v/>
      </c>
      <c r="BT99" s="177" t="str">
        <f t="shared" si="148"/>
        <v/>
      </c>
      <c r="BU99" s="178"/>
      <c r="BV99" s="179" t="str">
        <f t="shared" si="149"/>
        <v/>
      </c>
      <c r="BW99" s="179" t="str">
        <f t="shared" si="150"/>
        <v/>
      </c>
      <c r="BX99" s="179" t="str">
        <f t="shared" si="151"/>
        <v/>
      </c>
      <c r="BY99" s="159" t="str">
        <f t="shared" si="152"/>
        <v/>
      </c>
      <c r="BZ99" s="425"/>
    </row>
    <row r="100" spans="1:110" x14ac:dyDescent="0.25">
      <c r="A100" s="450" t="str">
        <f>AI94</f>
        <v>2-4</v>
      </c>
      <c r="B100" s="452">
        <v>43550</v>
      </c>
      <c r="C100" s="454">
        <v>0.68055555555555547</v>
      </c>
      <c r="D100" s="456">
        <v>7</v>
      </c>
      <c r="E100" s="218"/>
      <c r="F100" s="219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181"/>
      <c r="AI100" s="182" t="s">
        <v>116</v>
      </c>
      <c r="AJ100" s="183" t="str">
        <f>IF(F94=0," ",CONCATENATE(G90,"-",G94))</f>
        <v>ВКО-ТУРКЕСТАНСКАЯ обл.</v>
      </c>
      <c r="AK100" s="170"/>
      <c r="AL100" s="171"/>
      <c r="AM100" s="170"/>
      <c r="AN100" s="171"/>
      <c r="AO100" s="170"/>
      <c r="AP100" s="171"/>
      <c r="AQ100" s="170"/>
      <c r="AR100" s="171"/>
      <c r="AS100" s="170"/>
      <c r="AT100" s="184"/>
      <c r="AU100" s="175"/>
      <c r="AV100" s="176" t="str">
        <f t="shared" si="79"/>
        <v/>
      </c>
      <c r="AW100" s="176" t="str">
        <f t="shared" si="80"/>
        <v/>
      </c>
      <c r="AX100" s="177">
        <f t="shared" si="129"/>
        <v>0</v>
      </c>
      <c r="AY100" s="177">
        <f t="shared" si="130"/>
        <v>0</v>
      </c>
      <c r="AZ100" s="177">
        <f t="shared" si="131"/>
        <v>0</v>
      </c>
      <c r="BA100" s="177">
        <f t="shared" si="132"/>
        <v>0</v>
      </c>
      <c r="BB100" s="177">
        <f t="shared" si="133"/>
        <v>0</v>
      </c>
      <c r="BC100" s="178"/>
      <c r="BD100" s="177">
        <f t="shared" si="134"/>
        <v>0</v>
      </c>
      <c r="BE100" s="177">
        <f t="shared" si="135"/>
        <v>0</v>
      </c>
      <c r="BF100" s="177">
        <f t="shared" si="136"/>
        <v>0</v>
      </c>
      <c r="BG100" s="177">
        <f t="shared" si="137"/>
        <v>0</v>
      </c>
      <c r="BH100" s="177">
        <f t="shared" si="138"/>
        <v>0</v>
      </c>
      <c r="BI100" s="178"/>
      <c r="BJ100" s="177" t="str">
        <f t="shared" si="139"/>
        <v/>
      </c>
      <c r="BK100" s="177" t="str">
        <f t="shared" si="140"/>
        <v/>
      </c>
      <c r="BL100" s="177" t="str">
        <f t="shared" si="141"/>
        <v/>
      </c>
      <c r="BM100" s="177" t="str">
        <f t="shared" si="142"/>
        <v/>
      </c>
      <c r="BN100" s="177" t="str">
        <f t="shared" si="143"/>
        <v/>
      </c>
      <c r="BO100" s="178"/>
      <c r="BP100" s="177" t="str">
        <f t="shared" si="144"/>
        <v/>
      </c>
      <c r="BQ100" s="177" t="str">
        <f t="shared" si="145"/>
        <v/>
      </c>
      <c r="BR100" s="177" t="str">
        <f t="shared" si="146"/>
        <v/>
      </c>
      <c r="BS100" s="177" t="str">
        <f t="shared" si="147"/>
        <v/>
      </c>
      <c r="BT100" s="177" t="str">
        <f t="shared" si="148"/>
        <v/>
      </c>
      <c r="BU100" s="178"/>
      <c r="BV100" s="179" t="str">
        <f t="shared" si="149"/>
        <v/>
      </c>
      <c r="BW100" s="179" t="str">
        <f t="shared" si="150"/>
        <v/>
      </c>
      <c r="BX100" s="179" t="str">
        <f t="shared" si="151"/>
        <v/>
      </c>
      <c r="BY100" s="159" t="str">
        <f t="shared" si="152"/>
        <v/>
      </c>
      <c r="BZ100" s="425"/>
      <c r="CB100" s="185"/>
      <c r="CC100" s="186" t="s">
        <v>98</v>
      </c>
      <c r="CD100" s="186" t="s">
        <v>99</v>
      </c>
      <c r="CE100" s="186" t="s">
        <v>100</v>
      </c>
      <c r="CF100" s="186" t="s">
        <v>101</v>
      </c>
      <c r="CG100" s="186" t="s">
        <v>102</v>
      </c>
      <c r="CH100" s="186" t="s">
        <v>103</v>
      </c>
      <c r="CI100" s="186" t="s">
        <v>104</v>
      </c>
      <c r="CJ100" s="186" t="s">
        <v>105</v>
      </c>
      <c r="CK100" s="186" t="s">
        <v>106</v>
      </c>
      <c r="CL100" s="186" t="s">
        <v>107</v>
      </c>
      <c r="CN100" s="185"/>
      <c r="CO100" s="186" t="s">
        <v>47</v>
      </c>
      <c r="CP100" s="186" t="s">
        <v>48</v>
      </c>
      <c r="CQ100" s="186" t="s">
        <v>49</v>
      </c>
      <c r="CR100" s="186" t="s">
        <v>108</v>
      </c>
      <c r="CS100" s="186" t="s">
        <v>50</v>
      </c>
      <c r="CT100" s="186" t="s">
        <v>51</v>
      </c>
      <c r="CU100" s="187"/>
      <c r="CV100" s="188" t="s">
        <v>109</v>
      </c>
      <c r="CW100" s="188" t="s">
        <v>110</v>
      </c>
      <c r="CX100" s="188"/>
      <c r="CZ100" s="188" t="s">
        <v>109</v>
      </c>
      <c r="DA100" s="188" t="s">
        <v>110</v>
      </c>
      <c r="DC100" s="189"/>
      <c r="DE100" s="189"/>
      <c r="DF100" s="189"/>
    </row>
    <row r="101" spans="1:110" ht="14.25" thickBot="1" x14ac:dyDescent="0.3">
      <c r="A101" s="451"/>
      <c r="B101" s="453"/>
      <c r="C101" s="522"/>
      <c r="D101" s="457"/>
      <c r="E101" s="427" t="str">
        <f>E88</f>
        <v>МУЖЧИНЫ</v>
      </c>
      <c r="F101" s="427"/>
      <c r="G101" s="427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257" t="s">
        <v>133</v>
      </c>
      <c r="AB101" s="180"/>
      <c r="AC101" s="180"/>
      <c r="AD101" s="229"/>
      <c r="AI101" s="182" t="e">
        <f>IF(#REF!=0," ","2-5")</f>
        <v>#REF!</v>
      </c>
      <c r="AJ101" s="183" t="e">
        <f>IF(#REF!=0," ",CONCATENATE(G92,"-",#REF!))</f>
        <v>#REF!</v>
      </c>
      <c r="AK101" s="170"/>
      <c r="AL101" s="171"/>
      <c r="AM101" s="170"/>
      <c r="AN101" s="171"/>
      <c r="AO101" s="170"/>
      <c r="AP101" s="171"/>
      <c r="AQ101" s="170"/>
      <c r="AR101" s="171"/>
      <c r="AS101" s="170"/>
      <c r="AT101" s="184"/>
      <c r="AU101" s="175"/>
      <c r="AV101" s="176" t="str">
        <f t="shared" si="79"/>
        <v/>
      </c>
      <c r="AW101" s="176" t="str">
        <f t="shared" si="80"/>
        <v/>
      </c>
      <c r="AX101" s="177">
        <f t="shared" si="129"/>
        <v>0</v>
      </c>
      <c r="AY101" s="177">
        <f t="shared" si="130"/>
        <v>0</v>
      </c>
      <c r="AZ101" s="177">
        <f t="shared" si="131"/>
        <v>0</v>
      </c>
      <c r="BA101" s="177">
        <f t="shared" si="132"/>
        <v>0</v>
      </c>
      <c r="BB101" s="177">
        <f t="shared" si="133"/>
        <v>0</v>
      </c>
      <c r="BC101" s="178"/>
      <c r="BD101" s="177">
        <f t="shared" si="134"/>
        <v>0</v>
      </c>
      <c r="BE101" s="177">
        <f t="shared" si="135"/>
        <v>0</v>
      </c>
      <c r="BF101" s="177">
        <f t="shared" si="136"/>
        <v>0</v>
      </c>
      <c r="BG101" s="177">
        <f t="shared" si="137"/>
        <v>0</v>
      </c>
      <c r="BH101" s="177">
        <f t="shared" si="138"/>
        <v>0</v>
      </c>
      <c r="BI101" s="178"/>
      <c r="BJ101" s="177" t="str">
        <f t="shared" si="139"/>
        <v/>
      </c>
      <c r="BK101" s="177" t="str">
        <f t="shared" si="140"/>
        <v/>
      </c>
      <c r="BL101" s="177" t="str">
        <f t="shared" si="141"/>
        <v/>
      </c>
      <c r="BM101" s="177" t="str">
        <f t="shared" si="142"/>
        <v/>
      </c>
      <c r="BN101" s="177" t="str">
        <f t="shared" si="143"/>
        <v/>
      </c>
      <c r="BO101" s="178"/>
      <c r="BP101" s="177" t="str">
        <f t="shared" si="144"/>
        <v/>
      </c>
      <c r="BQ101" s="177" t="str">
        <f t="shared" si="145"/>
        <v/>
      </c>
      <c r="BR101" s="177" t="str">
        <f t="shared" si="146"/>
        <v/>
      </c>
      <c r="BS101" s="177" t="str">
        <f t="shared" si="147"/>
        <v/>
      </c>
      <c r="BT101" s="177" t="str">
        <f t="shared" si="148"/>
        <v/>
      </c>
      <c r="BU101" s="178"/>
      <c r="BV101" s="179" t="str">
        <f t="shared" si="149"/>
        <v/>
      </c>
      <c r="BW101" s="179" t="str">
        <f t="shared" si="150"/>
        <v/>
      </c>
      <c r="BX101" s="179" t="str">
        <f t="shared" si="151"/>
        <v/>
      </c>
      <c r="BY101" s="159" t="str">
        <f t="shared" si="152"/>
        <v/>
      </c>
      <c r="BZ101" s="425"/>
      <c r="CB101" s="185">
        <v>1</v>
      </c>
      <c r="CC101" s="198" t="e">
        <f>((AV106+AV100)/(AW106+AW100))/10</f>
        <v>#VALUE!</v>
      </c>
      <c r="CD101" s="198" t="e">
        <f>((AV106+AW97)/(AW106+AV97))/10</f>
        <v>#VALUE!</v>
      </c>
      <c r="CE101" s="198" t="e">
        <f>((AV106+AV95)/(AW106+AW95))/10</f>
        <v>#VALUE!</v>
      </c>
      <c r="CF101" s="198" t="e">
        <f>((AV106+AW104)/(AW106+AV104))/10</f>
        <v>#VALUE!</v>
      </c>
      <c r="CG101" s="198" t="e">
        <f>((AV100+AW97)/(AW100+AV97))/10</f>
        <v>#VALUE!</v>
      </c>
      <c r="CH101" s="198" t="e">
        <f>((AV100+AV95)/(AW100+AW95))/10</f>
        <v>#VALUE!</v>
      </c>
      <c r="CI101" s="198" t="e">
        <f>((AV100+AW104)/(AV104+AW100))/10</f>
        <v>#VALUE!</v>
      </c>
      <c r="CJ101" s="198" t="e">
        <f>((AW97+AV95)/(AV97+AW95))/10</f>
        <v>#VALUE!</v>
      </c>
      <c r="CK101" s="198" t="e">
        <f>((AW97+AW104)/(AV97+AV104))/10</f>
        <v>#VALUE!</v>
      </c>
      <c r="CL101" s="198" t="e">
        <f>((AV95+AW104)/(AW95+AV104))/10</f>
        <v>#VALUE!</v>
      </c>
      <c r="CN101" s="185">
        <v>1</v>
      </c>
      <c r="CO101" s="199"/>
      <c r="CP101" s="200">
        <f>IF(AV106&gt;AW106,CV101+0.1,CV101-0.1)</f>
        <v>5.9</v>
      </c>
      <c r="CQ101" s="200">
        <f>IF(AV100&gt;AW100,CV101+0.1,CV101-0.1)</f>
        <v>5.9</v>
      </c>
      <c r="CR101" s="200">
        <f>IF(AW97&gt;AV97,CV101+0.1,CV101-0.1)</f>
        <v>5.9</v>
      </c>
      <c r="CS101" s="200">
        <f>IF(AV95&gt;AW95,CV101+0.1,CV101-0.1)</f>
        <v>5.9</v>
      </c>
      <c r="CT101" s="200">
        <f>IF(AW104&gt;AV104,CV101+0.1,CV101-0.1)</f>
        <v>5.9</v>
      </c>
      <c r="CU101" s="201"/>
      <c r="CV101" s="446">
        <f>AA90</f>
        <v>6</v>
      </c>
      <c r="CW101" s="446" t="e">
        <f>IF(AND(CV101=CV103,CV101=CV105),CC101,(IF(AND(CV101=CV103,CV101=CV107),CD101,(IF(AND(CV101=CV103,CV101=CV109),CE101,(IF(AND(CV101=CV103,CV101=CV111),CF101,(IF(AND(CV101=CV105,CV101=CV107),CG101,(IF(AND(CV101=CV105,CV101=CV109),CH101,(IF(AND(CV101=CV105,CV101=CV111),CI101,(IF(AND(CV101=CV107,CV101=CV109),CJ101,(IF(AND(CV101=CV107,CV101=CV111),CK101,(IF(AND(CV101=CV109,CV101=CV111),CL101,999)))))))))))))))))))</f>
        <v>#REF!</v>
      </c>
      <c r="CX101" s="446" t="e">
        <f>IF(DC101=1,CV101+CW101,CW101)</f>
        <v>#REF!</v>
      </c>
      <c r="CZ101" s="446">
        <f>CV101</f>
        <v>6</v>
      </c>
      <c r="DA101" s="448" t="e">
        <f>IF(CZ101=CZ103,CP101,(IF(CZ101=CZ105,CQ101,(IF(CZ101=CZ107,CR101,(IF(CZ101=CZ109,CS101,(IF(CZ101=CZ111,CT101,999)))))))))</f>
        <v>#REF!</v>
      </c>
      <c r="DC101" s="446" t="e">
        <f>IF(CW101&lt;&gt;999,1,0)</f>
        <v>#REF!</v>
      </c>
      <c r="DE101" s="448" t="e">
        <f>IF(DC101=1,CX101,DA101)</f>
        <v>#REF!</v>
      </c>
      <c r="DF101" s="446" t="e">
        <f>IF(DE101&lt;&gt;999,DE101,CZ101)</f>
        <v>#REF!</v>
      </c>
    </row>
    <row r="102" spans="1:110" ht="15" thickTop="1" thickBot="1" x14ac:dyDescent="0.3">
      <c r="A102" s="479" t="str">
        <f>AI100</f>
        <v>1-3</v>
      </c>
      <c r="B102" s="480">
        <v>43550</v>
      </c>
      <c r="C102" s="489">
        <v>0.68055555555555547</v>
      </c>
      <c r="D102" s="482">
        <v>8</v>
      </c>
      <c r="E102" s="193"/>
      <c r="F102" s="194"/>
      <c r="G102" s="195"/>
      <c r="H102" s="196" t="s">
        <v>6</v>
      </c>
      <c r="I102" s="429">
        <v>1</v>
      </c>
      <c r="J102" s="429"/>
      <c r="K102" s="429"/>
      <c r="L102" s="429">
        <v>2</v>
      </c>
      <c r="M102" s="429"/>
      <c r="N102" s="429"/>
      <c r="O102" s="429">
        <v>3</v>
      </c>
      <c r="P102" s="429"/>
      <c r="Q102" s="429"/>
      <c r="R102" s="429">
        <v>4</v>
      </c>
      <c r="S102" s="429"/>
      <c r="T102" s="429"/>
      <c r="U102" s="429"/>
      <c r="V102" s="429"/>
      <c r="W102" s="429"/>
      <c r="X102" s="429"/>
      <c r="Y102" s="429"/>
      <c r="Z102" s="429"/>
      <c r="AA102" s="193" t="s">
        <v>109</v>
      </c>
      <c r="AB102" s="193" t="s">
        <v>114</v>
      </c>
      <c r="AC102" s="193" t="s">
        <v>110</v>
      </c>
      <c r="AD102" s="234"/>
      <c r="AE102" s="445">
        <f>IF(F90="","",VLOOKUP(F90,'[1]Список участников'!A:L,8,FALSE))</f>
        <v>16</v>
      </c>
      <c r="AG102" s="430">
        <f>IF(F90&gt;0,1,0)</f>
        <v>1</v>
      </c>
      <c r="AH102" s="430" t="e">
        <f>SUM(AG102:AG113)</f>
        <v>#REF!</v>
      </c>
      <c r="AI102" s="182" t="str">
        <f>IF(F98=0," ","4-6")</f>
        <v xml:space="preserve"> </v>
      </c>
      <c r="AJ102" s="183" t="str">
        <f>IF(F98=0," ",CONCATENATE(G96,"-",G98))</f>
        <v xml:space="preserve"> </v>
      </c>
      <c r="AK102" s="170"/>
      <c r="AL102" s="171"/>
      <c r="AM102" s="170"/>
      <c r="AN102" s="171"/>
      <c r="AO102" s="170"/>
      <c r="AP102" s="171"/>
      <c r="AQ102" s="170"/>
      <c r="AR102" s="171"/>
      <c r="AS102" s="170"/>
      <c r="AT102" s="184"/>
      <c r="AU102" s="175"/>
      <c r="AV102" s="176" t="str">
        <f t="shared" si="79"/>
        <v/>
      </c>
      <c r="AW102" s="176" t="str">
        <f t="shared" si="80"/>
        <v/>
      </c>
      <c r="AX102" s="177">
        <f t="shared" si="129"/>
        <v>0</v>
      </c>
      <c r="AY102" s="177">
        <f t="shared" si="130"/>
        <v>0</v>
      </c>
      <c r="AZ102" s="177">
        <f t="shared" si="131"/>
        <v>0</v>
      </c>
      <c r="BA102" s="177">
        <f t="shared" si="132"/>
        <v>0</v>
      </c>
      <c r="BB102" s="177">
        <f t="shared" si="133"/>
        <v>0</v>
      </c>
      <c r="BC102" s="178"/>
      <c r="BD102" s="177">
        <f t="shared" si="134"/>
        <v>0</v>
      </c>
      <c r="BE102" s="177">
        <f t="shared" si="135"/>
        <v>0</v>
      </c>
      <c r="BF102" s="177">
        <f t="shared" si="136"/>
        <v>0</v>
      </c>
      <c r="BG102" s="177">
        <f t="shared" si="137"/>
        <v>0</v>
      </c>
      <c r="BH102" s="177">
        <f t="shared" si="138"/>
        <v>0</v>
      </c>
      <c r="BI102" s="178"/>
      <c r="BJ102" s="177" t="str">
        <f t="shared" si="139"/>
        <v/>
      </c>
      <c r="BK102" s="177" t="str">
        <f t="shared" si="140"/>
        <v/>
      </c>
      <c r="BL102" s="177" t="str">
        <f t="shared" si="141"/>
        <v/>
      </c>
      <c r="BM102" s="177" t="str">
        <f t="shared" si="142"/>
        <v/>
      </c>
      <c r="BN102" s="177" t="str">
        <f t="shared" si="143"/>
        <v/>
      </c>
      <c r="BO102" s="178"/>
      <c r="BP102" s="177" t="str">
        <f t="shared" si="144"/>
        <v/>
      </c>
      <c r="BQ102" s="177" t="str">
        <f t="shared" si="145"/>
        <v/>
      </c>
      <c r="BR102" s="177" t="str">
        <f t="shared" si="146"/>
        <v/>
      </c>
      <c r="BS102" s="177" t="str">
        <f t="shared" si="147"/>
        <v/>
      </c>
      <c r="BT102" s="177" t="str">
        <f t="shared" si="148"/>
        <v/>
      </c>
      <c r="BU102" s="178"/>
      <c r="BV102" s="179" t="str">
        <f t="shared" si="149"/>
        <v/>
      </c>
      <c r="BW102" s="179" t="str">
        <f t="shared" si="150"/>
        <v/>
      </c>
      <c r="BX102" s="179" t="str">
        <f t="shared" si="151"/>
        <v/>
      </c>
      <c r="BY102" s="159" t="str">
        <f t="shared" si="152"/>
        <v/>
      </c>
      <c r="BZ102" s="425"/>
      <c r="CB102" s="185"/>
      <c r="CC102" s="199"/>
      <c r="CD102" s="199"/>
      <c r="CE102" s="199"/>
      <c r="CF102" s="199"/>
      <c r="CG102" s="199"/>
      <c r="CH102" s="199"/>
      <c r="CI102" s="199"/>
      <c r="CJ102" s="199"/>
      <c r="CK102" s="199"/>
      <c r="CL102" s="199"/>
      <c r="CN102" s="185">
        <v>2</v>
      </c>
      <c r="CO102" s="200">
        <f>IF(AW106&gt;AV106,CV103+0.1,CV103-0.1)</f>
        <v>4.9000000000000004</v>
      </c>
      <c r="CP102" s="199"/>
      <c r="CQ102" s="200">
        <f>IF(AW103&gt;AV103,CV103+0.1,CV103-0.1)</f>
        <v>4.9000000000000004</v>
      </c>
      <c r="CR102" s="200">
        <f>IF(AV94&gt;AW94,CV103+0.1,CV103-0.1)</f>
        <v>4.9000000000000004</v>
      </c>
      <c r="CS102" s="200">
        <f>IF(AV101&gt;AW101,CV103+0.1,CV103-0.1)</f>
        <v>4.9000000000000004</v>
      </c>
      <c r="CT102" s="200">
        <f>IF(AW98&gt;AV98,CV103,CV103-0.1)</f>
        <v>4.9000000000000004</v>
      </c>
      <c r="CU102" s="201"/>
      <c r="CV102" s="447"/>
      <c r="CW102" s="447"/>
      <c r="CX102" s="447"/>
      <c r="CZ102" s="447"/>
      <c r="DA102" s="449"/>
      <c r="DC102" s="447"/>
      <c r="DE102" s="449"/>
      <c r="DF102" s="447"/>
    </row>
    <row r="103" spans="1:110" ht="17.25" thickTop="1" x14ac:dyDescent="0.25">
      <c r="A103" s="451"/>
      <c r="B103" s="481"/>
      <c r="C103" s="455"/>
      <c r="D103" s="457"/>
      <c r="E103" s="458" t="s">
        <v>47</v>
      </c>
      <c r="F103" s="460"/>
      <c r="G103" s="235" t="s">
        <v>134</v>
      </c>
      <c r="H103" s="462"/>
      <c r="I103" s="508"/>
      <c r="J103" s="508"/>
      <c r="K103" s="509"/>
      <c r="L103" s="226"/>
      <c r="M103" s="227" t="s">
        <v>48</v>
      </c>
      <c r="N103" s="228"/>
      <c r="O103" s="226"/>
      <c r="P103" s="227" t="s">
        <v>48</v>
      </c>
      <c r="Q103" s="228"/>
      <c r="R103" s="226"/>
      <c r="S103" s="227" t="s">
        <v>48</v>
      </c>
      <c r="T103" s="228"/>
      <c r="U103" s="468"/>
      <c r="V103" s="469"/>
      <c r="W103" s="469"/>
      <c r="X103" s="469"/>
      <c r="Y103" s="469"/>
      <c r="Z103" s="470"/>
      <c r="AA103" s="477">
        <v>6</v>
      </c>
      <c r="AB103" s="478"/>
      <c r="AC103" s="477">
        <v>1</v>
      </c>
      <c r="AD103" s="234"/>
      <c r="AE103" s="445"/>
      <c r="AG103" s="430"/>
      <c r="AH103" s="430"/>
      <c r="AI103" s="182" t="s">
        <v>126</v>
      </c>
      <c r="AJ103" s="183" t="str">
        <f>CONCATENATE(G94,"-",G92)</f>
        <v>ТУРКЕСТАНСКАЯ обл.-г.АЛМАТЫ</v>
      </c>
      <c r="AK103" s="170"/>
      <c r="AL103" s="171"/>
      <c r="AM103" s="170"/>
      <c r="AN103" s="171"/>
      <c r="AO103" s="170"/>
      <c r="AP103" s="171"/>
      <c r="AQ103" s="170"/>
      <c r="AR103" s="171"/>
      <c r="AS103" s="170"/>
      <c r="AT103" s="184"/>
      <c r="AU103" s="175"/>
      <c r="AV103" s="176" t="str">
        <f t="shared" si="79"/>
        <v/>
      </c>
      <c r="AW103" s="176" t="str">
        <f t="shared" si="80"/>
        <v/>
      </c>
      <c r="AX103" s="177">
        <f t="shared" si="129"/>
        <v>0</v>
      </c>
      <c r="AY103" s="177">
        <f t="shared" si="130"/>
        <v>0</v>
      </c>
      <c r="AZ103" s="177">
        <f t="shared" si="131"/>
        <v>0</v>
      </c>
      <c r="BA103" s="177">
        <f t="shared" si="132"/>
        <v>0</v>
      </c>
      <c r="BB103" s="177">
        <f t="shared" si="133"/>
        <v>0</v>
      </c>
      <c r="BC103" s="178"/>
      <c r="BD103" s="177">
        <f t="shared" si="134"/>
        <v>0</v>
      </c>
      <c r="BE103" s="177">
        <f t="shared" si="135"/>
        <v>0</v>
      </c>
      <c r="BF103" s="177">
        <f t="shared" si="136"/>
        <v>0</v>
      </c>
      <c r="BG103" s="177">
        <f t="shared" si="137"/>
        <v>0</v>
      </c>
      <c r="BH103" s="177">
        <f t="shared" si="138"/>
        <v>0</v>
      </c>
      <c r="BI103" s="178"/>
      <c r="BJ103" s="177" t="str">
        <f t="shared" si="139"/>
        <v/>
      </c>
      <c r="BK103" s="177" t="str">
        <f t="shared" si="140"/>
        <v/>
      </c>
      <c r="BL103" s="177" t="str">
        <f t="shared" si="141"/>
        <v/>
      </c>
      <c r="BM103" s="177" t="str">
        <f t="shared" si="142"/>
        <v/>
      </c>
      <c r="BN103" s="177" t="str">
        <f t="shared" si="143"/>
        <v/>
      </c>
      <c r="BO103" s="178"/>
      <c r="BP103" s="177" t="str">
        <f t="shared" si="144"/>
        <v/>
      </c>
      <c r="BQ103" s="177" t="str">
        <f t="shared" si="145"/>
        <v/>
      </c>
      <c r="BR103" s="177" t="str">
        <f t="shared" si="146"/>
        <v/>
      </c>
      <c r="BS103" s="177" t="str">
        <f t="shared" si="147"/>
        <v/>
      </c>
      <c r="BT103" s="177" t="str">
        <f t="shared" si="148"/>
        <v/>
      </c>
      <c r="BU103" s="178"/>
      <c r="BV103" s="179" t="str">
        <f t="shared" si="149"/>
        <v/>
      </c>
      <c r="BW103" s="179" t="str">
        <f t="shared" si="150"/>
        <v/>
      </c>
      <c r="BX103" s="179" t="str">
        <f t="shared" si="151"/>
        <v/>
      </c>
      <c r="BY103" s="159" t="str">
        <f t="shared" si="152"/>
        <v/>
      </c>
      <c r="BZ103" s="425"/>
      <c r="CB103" s="185">
        <v>2</v>
      </c>
      <c r="CC103" s="186" t="s">
        <v>116</v>
      </c>
      <c r="CD103" s="186" t="s">
        <v>117</v>
      </c>
      <c r="CE103" s="186" t="s">
        <v>118</v>
      </c>
      <c r="CF103" s="186" t="s">
        <v>119</v>
      </c>
      <c r="CG103" s="186" t="s">
        <v>102</v>
      </c>
      <c r="CH103" s="186" t="s">
        <v>103</v>
      </c>
      <c r="CI103" s="186" t="s">
        <v>104</v>
      </c>
      <c r="CJ103" s="186" t="s">
        <v>105</v>
      </c>
      <c r="CK103" s="186" t="s">
        <v>106</v>
      </c>
      <c r="CL103" s="186" t="s">
        <v>107</v>
      </c>
      <c r="CN103" s="185">
        <v>3</v>
      </c>
      <c r="CO103" s="200">
        <f>IF(AW100&gt;AV100,CV105+0.1,CV105-0.1)</f>
        <v>3.9</v>
      </c>
      <c r="CP103" s="200">
        <f>IF(AV103&gt;AW103,CV105+0.1,CV105-0.1)</f>
        <v>3.9</v>
      </c>
      <c r="CQ103" s="208"/>
      <c r="CR103" s="200">
        <f>IF(AV107&gt;AW107,CV105+0.1,CV105-0.1)</f>
        <v>3.9</v>
      </c>
      <c r="CS103" s="200">
        <f>IF(AW99&gt;AV99,CV105+0.1,CV105-0.1)</f>
        <v>3.9</v>
      </c>
      <c r="CT103" s="200">
        <f>IF(AV96&gt;AW96,CV105+0.1,CV105-0.1)</f>
        <v>3.9</v>
      </c>
      <c r="CU103" s="187"/>
      <c r="CV103" s="446">
        <f>AA92</f>
        <v>5</v>
      </c>
      <c r="CW103" s="446" t="e">
        <f>IF(AND(CV103=CV101,CV103=CV105),CC104,(IF(AND(CV103=CV101,CV103=CV107),CD104,(IF(AND(CV103=CV101,CV103=CV109),CE104,(IF(AND(CV103=CV101,CV103=CV111),CF104,(IF(AND(CV103=CV105,CV103=CV107),CG104,(IF(AND(CV103=CV105,CV103=CV109),CH104,(IF(AND(CV103=CV105,CV103=CV111),CI104,(IF(AND(CV103=CV107,CV103=CV109),CJ104,(IF(AND(CV103=CV107,CV103=CV111),CK104,(IF(AND(CV103=CV109,CV103=CV111),CL104,999)))))))))))))))))))</f>
        <v>#REF!</v>
      </c>
      <c r="CX103" s="446" t="e">
        <f>IF(DC103=1,CV103+CW103,CW103)</f>
        <v>#REF!</v>
      </c>
      <c r="CZ103" s="446">
        <f>CV103</f>
        <v>5</v>
      </c>
      <c r="DA103" s="448" t="e">
        <f>IF(CZ103=CZ101,CO102,(IF(CZ103=CZ105,CQ102,(IF(CZ103=CZ107,CR102,(IF(CZ103=CZ109,CS102,(IF(CZ103=CZ111,CT102,999)))))))))</f>
        <v>#REF!</v>
      </c>
      <c r="DC103" s="446" t="e">
        <f>IF(CW103&lt;&gt;999,1,0)</f>
        <v>#REF!</v>
      </c>
      <c r="DE103" s="448" t="e">
        <f>IF(DC103=1,CX103,DA103)</f>
        <v>#REF!</v>
      </c>
      <c r="DF103" s="446" t="e">
        <f>IF(DE103&lt;&gt;999,DE103,CZ103)</f>
        <v>#REF!</v>
      </c>
    </row>
    <row r="104" spans="1:110" x14ac:dyDescent="0.25">
      <c r="A104" s="479" t="str">
        <f>AI97</f>
        <v>4-1</v>
      </c>
      <c r="B104" s="480">
        <v>43550</v>
      </c>
      <c r="C104" s="489">
        <v>0.75</v>
      </c>
      <c r="D104" s="482">
        <v>1</v>
      </c>
      <c r="E104" s="459"/>
      <c r="F104" s="461"/>
      <c r="G104" s="207"/>
      <c r="H104" s="463"/>
      <c r="I104" s="510"/>
      <c r="J104" s="510"/>
      <c r="K104" s="511"/>
      <c r="L104" s="431" t="s">
        <v>122</v>
      </c>
      <c r="M104" s="432"/>
      <c r="N104" s="433"/>
      <c r="O104" s="431" t="s">
        <v>115</v>
      </c>
      <c r="P104" s="432"/>
      <c r="Q104" s="433"/>
      <c r="R104" s="431" t="s">
        <v>115</v>
      </c>
      <c r="S104" s="432"/>
      <c r="T104" s="433"/>
      <c r="U104" s="471"/>
      <c r="V104" s="472"/>
      <c r="W104" s="472"/>
      <c r="X104" s="472"/>
      <c r="Y104" s="472"/>
      <c r="Z104" s="473"/>
      <c r="AA104" s="444"/>
      <c r="AB104" s="442"/>
      <c r="AC104" s="444"/>
      <c r="AD104" s="234"/>
      <c r="AE104" s="445">
        <f>IF(F92="","",VLOOKUP(F92,'[1]Список участников'!A:L,8,FALSE))</f>
        <v>14</v>
      </c>
      <c r="AG104" s="430">
        <f>IF(F92&gt;0,1,0)</f>
        <v>1</v>
      </c>
      <c r="AH104" s="430"/>
      <c r="AI104" s="182" t="str">
        <f>IF(F98=0," ","6-1")</f>
        <v xml:space="preserve"> </v>
      </c>
      <c r="AJ104" s="183" t="str">
        <f>IF(F98=0," ",CONCATENATE(G98,"-",G90))</f>
        <v xml:space="preserve"> </v>
      </c>
      <c r="AK104" s="170"/>
      <c r="AL104" s="171"/>
      <c r="AM104" s="170"/>
      <c r="AN104" s="171"/>
      <c r="AO104" s="170"/>
      <c r="AP104" s="171"/>
      <c r="AQ104" s="170"/>
      <c r="AR104" s="171"/>
      <c r="AS104" s="170"/>
      <c r="AT104" s="184"/>
      <c r="AU104" s="175"/>
      <c r="AV104" s="176" t="str">
        <f t="shared" si="79"/>
        <v/>
      </c>
      <c r="AW104" s="176" t="str">
        <f t="shared" si="80"/>
        <v/>
      </c>
      <c r="AX104" s="177">
        <f t="shared" si="129"/>
        <v>0</v>
      </c>
      <c r="AY104" s="177">
        <f t="shared" si="130"/>
        <v>0</v>
      </c>
      <c r="AZ104" s="177">
        <f t="shared" si="131"/>
        <v>0</v>
      </c>
      <c r="BA104" s="177">
        <f t="shared" si="132"/>
        <v>0</v>
      </c>
      <c r="BB104" s="177">
        <f t="shared" si="133"/>
        <v>0</v>
      </c>
      <c r="BC104" s="178"/>
      <c r="BD104" s="177">
        <f t="shared" si="134"/>
        <v>0</v>
      </c>
      <c r="BE104" s="177">
        <f t="shared" si="135"/>
        <v>0</v>
      </c>
      <c r="BF104" s="177">
        <f t="shared" si="136"/>
        <v>0</v>
      </c>
      <c r="BG104" s="177">
        <f t="shared" si="137"/>
        <v>0</v>
      </c>
      <c r="BH104" s="177">
        <f t="shared" si="138"/>
        <v>0</v>
      </c>
      <c r="BI104" s="178"/>
      <c r="BJ104" s="177" t="str">
        <f t="shared" si="139"/>
        <v/>
      </c>
      <c r="BK104" s="177" t="str">
        <f t="shared" si="140"/>
        <v/>
      </c>
      <c r="BL104" s="177" t="str">
        <f t="shared" si="141"/>
        <v/>
      </c>
      <c r="BM104" s="177" t="str">
        <f t="shared" si="142"/>
        <v/>
      </c>
      <c r="BN104" s="177" t="str">
        <f t="shared" si="143"/>
        <v/>
      </c>
      <c r="BO104" s="178"/>
      <c r="BP104" s="177" t="str">
        <f t="shared" si="144"/>
        <v/>
      </c>
      <c r="BQ104" s="177" t="str">
        <f t="shared" si="145"/>
        <v/>
      </c>
      <c r="BR104" s="177" t="str">
        <f t="shared" si="146"/>
        <v/>
      </c>
      <c r="BS104" s="177" t="str">
        <f t="shared" si="147"/>
        <v/>
      </c>
      <c r="BT104" s="177" t="str">
        <f t="shared" si="148"/>
        <v/>
      </c>
      <c r="BU104" s="178"/>
      <c r="BV104" s="179" t="str">
        <f t="shared" si="149"/>
        <v/>
      </c>
      <c r="BW104" s="179" t="str">
        <f t="shared" si="150"/>
        <v/>
      </c>
      <c r="BX104" s="179" t="str">
        <f t="shared" si="151"/>
        <v/>
      </c>
      <c r="BY104" s="159" t="str">
        <f t="shared" si="152"/>
        <v/>
      </c>
      <c r="BZ104" s="425"/>
      <c r="CB104" s="185"/>
      <c r="CC104" s="198" t="e">
        <f>((AW106+AW103)/(AV106+AV103))/10</f>
        <v>#VALUE!</v>
      </c>
      <c r="CD104" s="198" t="e">
        <f>((AW106+AV94)/(AV106+AW94))/10</f>
        <v>#VALUE!</v>
      </c>
      <c r="CE104" s="198" t="e">
        <f>((AW106+AV101)/(AV106+AW101))/10</f>
        <v>#VALUE!</v>
      </c>
      <c r="CF104" s="198" t="e">
        <f>((AW106+AW98)/(AV106+AV98))/10</f>
        <v>#VALUE!</v>
      </c>
      <c r="CG104" s="198" t="e">
        <f>((AW103+AV94)/(AV103+AW94))/10</f>
        <v>#VALUE!</v>
      </c>
      <c r="CH104" s="198" t="e">
        <f>((AW103+AV101)/(AV103+AW101))/10</f>
        <v>#VALUE!</v>
      </c>
      <c r="CI104" s="198" t="e">
        <f>((AW103+AW98)/(AV103+AV98))/10</f>
        <v>#VALUE!</v>
      </c>
      <c r="CJ104" s="198" t="e">
        <f>((AV94+AV101)/(AW94+AW101))/10</f>
        <v>#VALUE!</v>
      </c>
      <c r="CK104" s="198" t="e">
        <f>((AV94+AW98)/(AW94+AV98))/10</f>
        <v>#VALUE!</v>
      </c>
      <c r="CL104" s="198" t="e">
        <f>((AV101+AW101)/(AW98+AV98))/10</f>
        <v>#VALUE!</v>
      </c>
      <c r="CN104" s="185">
        <v>4</v>
      </c>
      <c r="CO104" s="200">
        <f>IF(AV97&gt;AW97,CV107+0.1,CV107-0.1)</f>
        <v>2.9</v>
      </c>
      <c r="CP104" s="200">
        <f>IF(AW94&gt;AV94,CV107+0.1,CV107-0.1)</f>
        <v>2.9</v>
      </c>
      <c r="CQ104" s="200">
        <f>IF(AW107&gt;AV107,CV107+0.1,CV107-0.1)</f>
        <v>2.9</v>
      </c>
      <c r="CR104" s="199"/>
      <c r="CS104" s="200">
        <f>IF(AW105&gt;AV105,CV107+0.1,CV107-0.1)</f>
        <v>2.9</v>
      </c>
      <c r="CT104" s="200">
        <f>IF(AV102&gt;AW102,CV107+0.1,CV107-0.1)</f>
        <v>2.9</v>
      </c>
      <c r="CU104" s="201"/>
      <c r="CV104" s="447"/>
      <c r="CW104" s="447"/>
      <c r="CX104" s="447"/>
      <c r="CZ104" s="447"/>
      <c r="DA104" s="449"/>
      <c r="DC104" s="447"/>
      <c r="DE104" s="449"/>
      <c r="DF104" s="447"/>
    </row>
    <row r="105" spans="1:110" ht="16.5" x14ac:dyDescent="0.25">
      <c r="A105" s="451"/>
      <c r="B105" s="481"/>
      <c r="C105" s="455"/>
      <c r="D105" s="457"/>
      <c r="E105" s="483" t="s">
        <v>48</v>
      </c>
      <c r="F105" s="484"/>
      <c r="G105" s="202" t="s">
        <v>33</v>
      </c>
      <c r="H105" s="463"/>
      <c r="I105" s="230"/>
      <c r="J105" s="231" t="s">
        <v>47</v>
      </c>
      <c r="K105" s="232"/>
      <c r="L105" s="517"/>
      <c r="M105" s="518"/>
      <c r="N105" s="519"/>
      <c r="O105" s="233"/>
      <c r="P105" s="231" t="s">
        <v>48</v>
      </c>
      <c r="Q105" s="232"/>
      <c r="R105" s="233"/>
      <c r="S105" s="231" t="s">
        <v>48</v>
      </c>
      <c r="T105" s="232"/>
      <c r="U105" s="471"/>
      <c r="V105" s="472"/>
      <c r="W105" s="472"/>
      <c r="X105" s="472"/>
      <c r="Y105" s="472"/>
      <c r="Z105" s="473"/>
      <c r="AA105" s="443">
        <v>5</v>
      </c>
      <c r="AB105" s="441"/>
      <c r="AC105" s="477">
        <v>2</v>
      </c>
      <c r="AD105" s="234"/>
      <c r="AE105" s="445"/>
      <c r="AG105" s="430"/>
      <c r="AH105" s="430"/>
      <c r="AI105" s="182" t="e">
        <f>IF(#REF!=0," ","5-4")</f>
        <v>#REF!</v>
      </c>
      <c r="AJ105" s="183" t="e">
        <f>IF(#REF!=0," ",CONCATENATE(#REF!,"-",G96))</f>
        <v>#REF!</v>
      </c>
      <c r="AK105" s="170"/>
      <c r="AL105" s="171"/>
      <c r="AM105" s="170"/>
      <c r="AN105" s="171"/>
      <c r="AO105" s="170"/>
      <c r="AP105" s="171"/>
      <c r="AQ105" s="170"/>
      <c r="AR105" s="171"/>
      <c r="AS105" s="170"/>
      <c r="AT105" s="184"/>
      <c r="AU105" s="175"/>
      <c r="AV105" s="176" t="str">
        <f t="shared" si="79"/>
        <v/>
      </c>
      <c r="AW105" s="176" t="str">
        <f t="shared" si="80"/>
        <v/>
      </c>
      <c r="AX105" s="177">
        <f t="shared" si="129"/>
        <v>0</v>
      </c>
      <c r="AY105" s="177">
        <f t="shared" si="130"/>
        <v>0</v>
      </c>
      <c r="AZ105" s="177">
        <f t="shared" si="131"/>
        <v>0</v>
      </c>
      <c r="BA105" s="177">
        <f t="shared" si="132"/>
        <v>0</v>
      </c>
      <c r="BB105" s="177">
        <f t="shared" si="133"/>
        <v>0</v>
      </c>
      <c r="BC105" s="178"/>
      <c r="BD105" s="177">
        <f t="shared" si="134"/>
        <v>0</v>
      </c>
      <c r="BE105" s="177">
        <f t="shared" si="135"/>
        <v>0</v>
      </c>
      <c r="BF105" s="177">
        <f t="shared" si="136"/>
        <v>0</v>
      </c>
      <c r="BG105" s="177">
        <f t="shared" si="137"/>
        <v>0</v>
      </c>
      <c r="BH105" s="177">
        <f t="shared" si="138"/>
        <v>0</v>
      </c>
      <c r="BI105" s="178"/>
      <c r="BJ105" s="177" t="str">
        <f t="shared" si="139"/>
        <v/>
      </c>
      <c r="BK105" s="177" t="str">
        <f t="shared" si="140"/>
        <v/>
      </c>
      <c r="BL105" s="177" t="str">
        <f t="shared" si="141"/>
        <v/>
      </c>
      <c r="BM105" s="177" t="str">
        <f t="shared" si="142"/>
        <v/>
      </c>
      <c r="BN105" s="177" t="str">
        <f t="shared" si="143"/>
        <v/>
      </c>
      <c r="BO105" s="178"/>
      <c r="BP105" s="177" t="str">
        <f t="shared" si="144"/>
        <v/>
      </c>
      <c r="BQ105" s="177" t="str">
        <f t="shared" si="145"/>
        <v/>
      </c>
      <c r="BR105" s="177" t="str">
        <f t="shared" si="146"/>
        <v/>
      </c>
      <c r="BS105" s="177" t="str">
        <f t="shared" si="147"/>
        <v/>
      </c>
      <c r="BT105" s="177" t="str">
        <f t="shared" si="148"/>
        <v/>
      </c>
      <c r="BU105" s="178"/>
      <c r="BV105" s="179" t="str">
        <f t="shared" si="149"/>
        <v/>
      </c>
      <c r="BW105" s="179" t="str">
        <f t="shared" si="150"/>
        <v/>
      </c>
      <c r="BX105" s="179" t="str">
        <f t="shared" si="151"/>
        <v/>
      </c>
      <c r="BY105" s="159" t="str">
        <f t="shared" si="152"/>
        <v/>
      </c>
      <c r="BZ105" s="425"/>
      <c r="CB105" s="185">
        <v>3</v>
      </c>
      <c r="CC105" s="186" t="s">
        <v>123</v>
      </c>
      <c r="CD105" s="186" t="s">
        <v>117</v>
      </c>
      <c r="CE105" s="186" t="s">
        <v>118</v>
      </c>
      <c r="CF105" s="186" t="s">
        <v>119</v>
      </c>
      <c r="CG105" s="186" t="s">
        <v>99</v>
      </c>
      <c r="CH105" s="186" t="s">
        <v>100</v>
      </c>
      <c r="CI105" s="186" t="s">
        <v>101</v>
      </c>
      <c r="CJ105" s="186" t="s">
        <v>105</v>
      </c>
      <c r="CK105" s="186" t="s">
        <v>106</v>
      </c>
      <c r="CL105" s="186" t="s">
        <v>107</v>
      </c>
      <c r="CN105" s="185">
        <v>5</v>
      </c>
      <c r="CO105" s="200" t="e">
        <f>IF(AW95&gt;AV95,CV109+0.1,CV109-0.1)</f>
        <v>#REF!</v>
      </c>
      <c r="CP105" s="200" t="e">
        <f>IF(AW101&gt;AV101,CV109+0.1,CV109-0.1)</f>
        <v>#REF!</v>
      </c>
      <c r="CQ105" s="200" t="e">
        <f>IF(AV99&gt;AW99,CV109+0.1,CV109-0.1)</f>
        <v>#REF!</v>
      </c>
      <c r="CR105" s="200" t="e">
        <f>IF(AV105&gt;AW105,CV109+0.1,CV109-0.1)</f>
        <v>#REF!</v>
      </c>
      <c r="CS105" s="208"/>
      <c r="CT105" s="200" t="e">
        <f>IF(AV108&gt;AW108,CV109+0.1,CV109-0.1)</f>
        <v>#REF!</v>
      </c>
      <c r="CU105" s="187"/>
      <c r="CV105" s="446">
        <f>AA94</f>
        <v>4</v>
      </c>
      <c r="CW105" s="446" t="e">
        <f>IF(AND(CV105=CV101,CV105=CV103),CC106,(IF(AND(CV105=CV101,CV105=CV107),CD106,(IF(AND(CV105=CV101,CV105=CV109),CE106,(IF(AND(CV105=CV101,CV105=CV111),CF106,(IF(AND(CV105=CV103,CV105=CV107),CG106,(IF(AND(CV105=CV103,CV105=CV109),CH106,(IF(AND(CV105=CV103,CV105=CV111),CI106,(IF(AND(CV105=CV107,CV105=CV109),CJ106,(IF(AND(CV105=CV107,CV105=CV111),CK106,(IF(AND(CV105=CV109,CV105=CV111),CL106,999)))))))))))))))))))</f>
        <v>#REF!</v>
      </c>
      <c r="CX105" s="446" t="e">
        <f>IF(DC105=1,CV105+CW105,CW105)</f>
        <v>#REF!</v>
      </c>
      <c r="CZ105" s="446">
        <f>CV105</f>
        <v>4</v>
      </c>
      <c r="DA105" s="448" t="e">
        <f>IF(CZ105=CZ101,CO103,(IF(CZ105=CZ103,CP103,(IF(CZ105=CZ107,CR103,(IF(CZ105=CZ109,CS103,(IF(CZ105=CZ111,CT103,999)))))))))</f>
        <v>#REF!</v>
      </c>
      <c r="DC105" s="446" t="e">
        <f>IF(CW105&lt;&gt;999,1,0)</f>
        <v>#REF!</v>
      </c>
      <c r="DE105" s="448" t="e">
        <f>IF(DC105=1,CX105,DA105)</f>
        <v>#REF!</v>
      </c>
      <c r="DF105" s="446" t="e">
        <f>IF(DE105&lt;&gt;999,DE105,CZ105)</f>
        <v>#REF!</v>
      </c>
    </row>
    <row r="106" spans="1:110" x14ac:dyDescent="0.25">
      <c r="A106" s="479" t="str">
        <f>AI103</f>
        <v>3-2</v>
      </c>
      <c r="B106" s="480">
        <v>43550</v>
      </c>
      <c r="C106" s="489">
        <v>0.75</v>
      </c>
      <c r="D106" s="482">
        <v>2</v>
      </c>
      <c r="E106" s="459"/>
      <c r="F106" s="461"/>
      <c r="G106" s="207"/>
      <c r="H106" s="463"/>
      <c r="I106" s="512" t="s">
        <v>124</v>
      </c>
      <c r="J106" s="432"/>
      <c r="K106" s="433"/>
      <c r="L106" s="521"/>
      <c r="M106" s="510"/>
      <c r="N106" s="511"/>
      <c r="O106" s="431" t="s">
        <v>115</v>
      </c>
      <c r="P106" s="432"/>
      <c r="Q106" s="433"/>
      <c r="R106" s="431" t="s">
        <v>115</v>
      </c>
      <c r="S106" s="432"/>
      <c r="T106" s="433"/>
      <c r="U106" s="471"/>
      <c r="V106" s="472"/>
      <c r="W106" s="472"/>
      <c r="X106" s="472"/>
      <c r="Y106" s="472"/>
      <c r="Z106" s="473"/>
      <c r="AA106" s="444"/>
      <c r="AB106" s="442"/>
      <c r="AC106" s="444"/>
      <c r="AD106" s="234"/>
      <c r="AE106" s="445">
        <f>IF(F94="","",VLOOKUP(F94,'[1]Список участников'!A:L,8,FALSE))</f>
        <v>0</v>
      </c>
      <c r="AG106" s="430">
        <f>IF(F94&gt;0,1,0)</f>
        <v>1</v>
      </c>
      <c r="AH106" s="430"/>
      <c r="AI106" s="182" t="s">
        <v>123</v>
      </c>
      <c r="AJ106" s="183" t="str">
        <f>CONCATENATE(G90,"-",G92)</f>
        <v>ВКО-г.АЛМАТЫ</v>
      </c>
      <c r="AK106" s="170"/>
      <c r="AL106" s="171"/>
      <c r="AM106" s="170"/>
      <c r="AN106" s="171"/>
      <c r="AO106" s="170"/>
      <c r="AP106" s="171"/>
      <c r="AQ106" s="170"/>
      <c r="AR106" s="171"/>
      <c r="AS106" s="170"/>
      <c r="AT106" s="184"/>
      <c r="AU106" s="175"/>
      <c r="AV106" s="176" t="str">
        <f t="shared" si="79"/>
        <v/>
      </c>
      <c r="AW106" s="176" t="str">
        <f t="shared" si="80"/>
        <v/>
      </c>
      <c r="AX106" s="177">
        <f t="shared" si="129"/>
        <v>0</v>
      </c>
      <c r="AY106" s="177">
        <f t="shared" si="130"/>
        <v>0</v>
      </c>
      <c r="AZ106" s="177">
        <f t="shared" si="131"/>
        <v>0</v>
      </c>
      <c r="BA106" s="177">
        <f t="shared" si="132"/>
        <v>0</v>
      </c>
      <c r="BB106" s="177">
        <f t="shared" si="133"/>
        <v>0</v>
      </c>
      <c r="BC106" s="178"/>
      <c r="BD106" s="177">
        <f t="shared" si="134"/>
        <v>0</v>
      </c>
      <c r="BE106" s="177">
        <f t="shared" si="135"/>
        <v>0</v>
      </c>
      <c r="BF106" s="177">
        <f t="shared" si="136"/>
        <v>0</v>
      </c>
      <c r="BG106" s="177">
        <f t="shared" si="137"/>
        <v>0</v>
      </c>
      <c r="BH106" s="177">
        <f t="shared" si="138"/>
        <v>0</v>
      </c>
      <c r="BI106" s="178"/>
      <c r="BJ106" s="177" t="str">
        <f t="shared" si="139"/>
        <v/>
      </c>
      <c r="BK106" s="177" t="str">
        <f t="shared" si="140"/>
        <v/>
      </c>
      <c r="BL106" s="177" t="str">
        <f t="shared" si="141"/>
        <v/>
      </c>
      <c r="BM106" s="177" t="str">
        <f t="shared" si="142"/>
        <v/>
      </c>
      <c r="BN106" s="177" t="str">
        <f t="shared" si="143"/>
        <v/>
      </c>
      <c r="BO106" s="178"/>
      <c r="BP106" s="177" t="str">
        <f t="shared" si="144"/>
        <v/>
      </c>
      <c r="BQ106" s="177" t="str">
        <f t="shared" si="145"/>
        <v/>
      </c>
      <c r="BR106" s="177" t="str">
        <f t="shared" si="146"/>
        <v/>
      </c>
      <c r="BS106" s="177" t="str">
        <f t="shared" si="147"/>
        <v/>
      </c>
      <c r="BT106" s="177" t="str">
        <f t="shared" si="148"/>
        <v/>
      </c>
      <c r="BU106" s="178"/>
      <c r="BV106" s="179" t="str">
        <f t="shared" si="149"/>
        <v/>
      </c>
      <c r="BW106" s="179" t="str">
        <f t="shared" si="150"/>
        <v/>
      </c>
      <c r="BX106" s="179" t="str">
        <f t="shared" si="151"/>
        <v/>
      </c>
      <c r="BY106" s="159" t="str">
        <f t="shared" si="152"/>
        <v/>
      </c>
      <c r="BZ106" s="425"/>
      <c r="CB106" s="185"/>
      <c r="CC106" s="198" t="e">
        <f>((AW100+AV103)/(AV100+AW103))/10</f>
        <v>#VALUE!</v>
      </c>
      <c r="CD106" s="198" t="e">
        <f>((AW100+AV107)/(AV100+AW107))/10</f>
        <v>#VALUE!</v>
      </c>
      <c r="CE106" s="198" t="e">
        <f>((AW100+AW99)/(AV100+AV99))/10</f>
        <v>#VALUE!</v>
      </c>
      <c r="CF106" s="198" t="e">
        <f>((AW100+AV96)/(AV100+AW96))/10</f>
        <v>#VALUE!</v>
      </c>
      <c r="CG106" s="198" t="e">
        <f>((AV103+AV107)/(AW103+AW107))/10</f>
        <v>#VALUE!</v>
      </c>
      <c r="CH106" s="198" t="e">
        <f>((AV103+AW99)/(AW103+AV99))/10</f>
        <v>#VALUE!</v>
      </c>
      <c r="CI106" s="198" t="e">
        <f>((AV103+AV96)/(AW103+AW96))/10</f>
        <v>#VALUE!</v>
      </c>
      <c r="CJ106" s="198" t="e">
        <f>((AV107+AW99)/(AW107+AV99))/10</f>
        <v>#VALUE!</v>
      </c>
      <c r="CK106" s="198" t="e">
        <f>((AV107+AV96)/(AW107+AW96))/10</f>
        <v>#VALUE!</v>
      </c>
      <c r="CL106" s="198" t="e">
        <f>((AW99+AV96)/(AV99+AW96))/10</f>
        <v>#VALUE!</v>
      </c>
      <c r="CN106" s="185">
        <v>6</v>
      </c>
      <c r="CO106" s="200">
        <f>IF(AV104&gt;AW104,CV111+0.1,CV111-0.1)</f>
        <v>-0.1</v>
      </c>
      <c r="CP106" s="200">
        <f>IF(AV98&gt;AW98,CV111+0.1,CV111-0.1)</f>
        <v>-0.1</v>
      </c>
      <c r="CQ106" s="200">
        <f>IF(AW96&gt;AV96,CV111+0.1,CV111-0.1)</f>
        <v>-0.1</v>
      </c>
      <c r="CR106" s="200">
        <f>IF(AW102&gt;AV102,CV111+0.1,CV111-0.1)</f>
        <v>-0.1</v>
      </c>
      <c r="CS106" s="200">
        <f>IF(AW108&gt;AV108,CV111+0.1,CV111-0.1)</f>
        <v>-0.1</v>
      </c>
      <c r="CT106" s="199"/>
      <c r="CU106" s="201"/>
      <c r="CV106" s="447"/>
      <c r="CW106" s="447"/>
      <c r="CX106" s="447"/>
      <c r="CZ106" s="447"/>
      <c r="DA106" s="449"/>
      <c r="DC106" s="447"/>
      <c r="DE106" s="449"/>
      <c r="DF106" s="447"/>
    </row>
    <row r="107" spans="1:110" ht="16.5" x14ac:dyDescent="0.25">
      <c r="A107" s="451"/>
      <c r="B107" s="481"/>
      <c r="C107" s="455"/>
      <c r="D107" s="457"/>
      <c r="E107" s="483">
        <v>3</v>
      </c>
      <c r="F107" s="484">
        <v>79</v>
      </c>
      <c r="G107" s="202" t="s">
        <v>45</v>
      </c>
      <c r="H107" s="463"/>
      <c r="I107" s="230"/>
      <c r="J107" s="231" t="s">
        <v>47</v>
      </c>
      <c r="K107" s="232"/>
      <c r="L107" s="233"/>
      <c r="M107" s="231" t="s">
        <v>47</v>
      </c>
      <c r="N107" s="232"/>
      <c r="O107" s="517"/>
      <c r="P107" s="518"/>
      <c r="Q107" s="519"/>
      <c r="R107" s="233"/>
      <c r="S107" s="231" t="s">
        <v>48</v>
      </c>
      <c r="T107" s="232"/>
      <c r="U107" s="471"/>
      <c r="V107" s="472"/>
      <c r="W107" s="472"/>
      <c r="X107" s="472"/>
      <c r="Y107" s="472"/>
      <c r="Z107" s="473"/>
      <c r="AA107" s="443">
        <v>4</v>
      </c>
      <c r="AB107" s="441"/>
      <c r="AC107" s="477">
        <v>3</v>
      </c>
      <c r="AD107" s="234"/>
      <c r="AE107" s="445"/>
      <c r="AG107" s="430"/>
      <c r="AH107" s="430"/>
      <c r="AI107" s="182" t="str">
        <f>IF(F96=0," ","3-4")</f>
        <v>3-4</v>
      </c>
      <c r="AJ107" s="183" t="str">
        <f>IF(F96=0," ",CONCATENATE(G94,"-",G96))</f>
        <v>ТУРКЕСТАНСКАЯ обл.-МАНГИСТАУССКАЯ обл.</v>
      </c>
      <c r="AK107" s="170"/>
      <c r="AL107" s="171"/>
      <c r="AM107" s="170"/>
      <c r="AN107" s="171"/>
      <c r="AO107" s="170"/>
      <c r="AP107" s="171"/>
      <c r="AQ107" s="170"/>
      <c r="AR107" s="171"/>
      <c r="AS107" s="170"/>
      <c r="AT107" s="184"/>
      <c r="AU107" s="175"/>
      <c r="AV107" s="176" t="str">
        <f t="shared" si="79"/>
        <v/>
      </c>
      <c r="AW107" s="176" t="str">
        <f t="shared" si="80"/>
        <v/>
      </c>
      <c r="AX107" s="177">
        <f t="shared" si="129"/>
        <v>0</v>
      </c>
      <c r="AY107" s="177">
        <f t="shared" si="130"/>
        <v>0</v>
      </c>
      <c r="AZ107" s="177">
        <f t="shared" si="131"/>
        <v>0</v>
      </c>
      <c r="BA107" s="177">
        <f t="shared" si="132"/>
        <v>0</v>
      </c>
      <c r="BB107" s="177">
        <f t="shared" si="133"/>
        <v>0</v>
      </c>
      <c r="BC107" s="178"/>
      <c r="BD107" s="177">
        <f t="shared" si="134"/>
        <v>0</v>
      </c>
      <c r="BE107" s="177">
        <f t="shared" si="135"/>
        <v>0</v>
      </c>
      <c r="BF107" s="177">
        <f t="shared" si="136"/>
        <v>0</v>
      </c>
      <c r="BG107" s="177">
        <f t="shared" si="137"/>
        <v>0</v>
      </c>
      <c r="BH107" s="177">
        <f t="shared" si="138"/>
        <v>0</v>
      </c>
      <c r="BI107" s="178"/>
      <c r="BJ107" s="177" t="str">
        <f t="shared" si="139"/>
        <v/>
      </c>
      <c r="BK107" s="177" t="str">
        <f t="shared" si="140"/>
        <v/>
      </c>
      <c r="BL107" s="177" t="str">
        <f t="shared" si="141"/>
        <v/>
      </c>
      <c r="BM107" s="177" t="str">
        <f t="shared" si="142"/>
        <v/>
      </c>
      <c r="BN107" s="177" t="str">
        <f t="shared" si="143"/>
        <v/>
      </c>
      <c r="BO107" s="178"/>
      <c r="BP107" s="177" t="str">
        <f t="shared" si="144"/>
        <v/>
      </c>
      <c r="BQ107" s="177" t="str">
        <f t="shared" si="145"/>
        <v/>
      </c>
      <c r="BR107" s="177" t="str">
        <f t="shared" si="146"/>
        <v/>
      </c>
      <c r="BS107" s="177" t="str">
        <f t="shared" si="147"/>
        <v/>
      </c>
      <c r="BT107" s="177" t="str">
        <f t="shared" si="148"/>
        <v/>
      </c>
      <c r="BU107" s="178"/>
      <c r="BV107" s="179" t="str">
        <f t="shared" si="149"/>
        <v/>
      </c>
      <c r="BW107" s="179" t="str">
        <f t="shared" si="150"/>
        <v/>
      </c>
      <c r="BX107" s="179" t="str">
        <f t="shared" si="151"/>
        <v/>
      </c>
      <c r="BY107" s="159" t="str">
        <f t="shared" si="152"/>
        <v/>
      </c>
      <c r="BZ107" s="425"/>
      <c r="CB107" s="185">
        <v>4</v>
      </c>
      <c r="CC107" s="186" t="s">
        <v>123</v>
      </c>
      <c r="CD107" s="186" t="s">
        <v>116</v>
      </c>
      <c r="CE107" s="186" t="s">
        <v>118</v>
      </c>
      <c r="CF107" s="186" t="s">
        <v>119</v>
      </c>
      <c r="CG107" s="186" t="s">
        <v>98</v>
      </c>
      <c r="CH107" s="186" t="s">
        <v>100</v>
      </c>
      <c r="CI107" s="186" t="s">
        <v>101</v>
      </c>
      <c r="CJ107" s="186" t="s">
        <v>103</v>
      </c>
      <c r="CK107" s="186" t="s">
        <v>104</v>
      </c>
      <c r="CL107" s="186" t="s">
        <v>107</v>
      </c>
      <c r="CN107" s="201"/>
      <c r="CO107" s="187"/>
      <c r="CP107" s="187"/>
      <c r="CQ107" s="187"/>
      <c r="CR107" s="187"/>
      <c r="CS107" s="187"/>
      <c r="CT107" s="187"/>
      <c r="CU107" s="187"/>
      <c r="CV107" s="446">
        <f>AA96</f>
        <v>3</v>
      </c>
      <c r="CW107" s="446" t="e">
        <f>IF(AND(CV107=CV101,CV107=CV103),CC108,(IF(AND(CV107=CV101,CV107=CV105),CD108,(IF(AND(CV107=CV101,CV107=CV109),CE108,(IF(AND(CV107=CV101,CV107=CV111),CF108,(IF(AND(CV107=CV103,CV107=CV105),CG108,(IF(AND(CV107=CV103,CV107=CV109),CH108,(IF(AND(CV107=CV103,CV107=CV111),CI108,(IF(AND(CV107=CV105,CV107=CV109),CJ108,(IF(AND(CV107=CV105,CV107=CV111),CK108,(IF(AND(CV107=CV109,CV107=CV111),CL108,999)))))))))))))))))))</f>
        <v>#REF!</v>
      </c>
      <c r="CX107" s="446" t="e">
        <f>IF(DC107=1,CV107+CW107,CW107)</f>
        <v>#REF!</v>
      </c>
      <c r="CZ107" s="446">
        <f>CV107</f>
        <v>3</v>
      </c>
      <c r="DA107" s="448" t="e">
        <f>IF(CZ107=CZ101,CO104,(IF(CZ107=CZ103,CP104,(IF(CZ107=CZ105,CQ104,(IF(CZ107=CZ109,CS104,(IF(CZ107=CZ111,CT104,999)))))))))</f>
        <v>#REF!</v>
      </c>
      <c r="DC107" s="446" t="e">
        <f>IF(CW107&lt;&gt;999,1,0)</f>
        <v>#REF!</v>
      </c>
      <c r="DE107" s="448" t="e">
        <f>IF(DC107=1,CX107,DA107)</f>
        <v>#REF!</v>
      </c>
      <c r="DF107" s="446" t="e">
        <f>IF(DE107&lt;&gt;999,DE107,CZ107)</f>
        <v>#REF!</v>
      </c>
    </row>
    <row r="108" spans="1:110" ht="14.25" thickBot="1" x14ac:dyDescent="0.3">
      <c r="A108" s="479" t="str">
        <f>AI106</f>
        <v>1-2</v>
      </c>
      <c r="B108" s="480">
        <v>43550</v>
      </c>
      <c r="C108" s="489">
        <v>0.80555555555555547</v>
      </c>
      <c r="D108" s="491">
        <v>3</v>
      </c>
      <c r="E108" s="459"/>
      <c r="F108" s="461"/>
      <c r="G108" s="207"/>
      <c r="H108" s="463"/>
      <c r="I108" s="512" t="s">
        <v>121</v>
      </c>
      <c r="J108" s="432"/>
      <c r="K108" s="433"/>
      <c r="L108" s="431" t="s">
        <v>121</v>
      </c>
      <c r="M108" s="432"/>
      <c r="N108" s="433"/>
      <c r="O108" s="521"/>
      <c r="P108" s="510"/>
      <c r="Q108" s="511"/>
      <c r="R108" s="431" t="s">
        <v>115</v>
      </c>
      <c r="S108" s="432"/>
      <c r="T108" s="433"/>
      <c r="U108" s="471"/>
      <c r="V108" s="472"/>
      <c r="W108" s="472"/>
      <c r="X108" s="472"/>
      <c r="Y108" s="472"/>
      <c r="Z108" s="473"/>
      <c r="AA108" s="444"/>
      <c r="AB108" s="442"/>
      <c r="AC108" s="444"/>
      <c r="AD108" s="234"/>
      <c r="AE108" s="445">
        <f>IF(F96="","",VLOOKUP(F96,'[1]Список участников'!A:L,8,FALSE))</f>
        <v>0</v>
      </c>
      <c r="AG108" s="430">
        <f>IF(F96&gt;0,1,0)</f>
        <v>1</v>
      </c>
      <c r="AH108" s="430"/>
      <c r="AI108" s="220" t="str">
        <f>IF(F98=0," ","5-6")</f>
        <v xml:space="preserve"> </v>
      </c>
      <c r="AJ108" s="221" t="str">
        <f>IF(F98=0," ",CONCATENATE(#REF!,"-",G98))</f>
        <v xml:space="preserve"> </v>
      </c>
      <c r="AK108" s="222"/>
      <c r="AL108" s="223"/>
      <c r="AM108" s="222"/>
      <c r="AN108" s="223"/>
      <c r="AO108" s="222"/>
      <c r="AP108" s="223"/>
      <c r="AQ108" s="222"/>
      <c r="AR108" s="223"/>
      <c r="AS108" s="222"/>
      <c r="AT108" s="224"/>
      <c r="AU108" s="175"/>
      <c r="AV108" s="176" t="str">
        <f t="shared" si="79"/>
        <v/>
      </c>
      <c r="AW108" s="176" t="str">
        <f t="shared" si="80"/>
        <v/>
      </c>
      <c r="AX108" s="177">
        <f t="shared" si="129"/>
        <v>0</v>
      </c>
      <c r="AY108" s="177">
        <f t="shared" si="130"/>
        <v>0</v>
      </c>
      <c r="AZ108" s="177">
        <f t="shared" si="131"/>
        <v>0</v>
      </c>
      <c r="BA108" s="177">
        <f t="shared" si="132"/>
        <v>0</v>
      </c>
      <c r="BB108" s="177">
        <f t="shared" si="133"/>
        <v>0</v>
      </c>
      <c r="BC108" s="178"/>
      <c r="BD108" s="177">
        <f t="shared" si="134"/>
        <v>0</v>
      </c>
      <c r="BE108" s="177">
        <f t="shared" si="135"/>
        <v>0</v>
      </c>
      <c r="BF108" s="177">
        <f t="shared" si="136"/>
        <v>0</v>
      </c>
      <c r="BG108" s="177">
        <f t="shared" si="137"/>
        <v>0</v>
      </c>
      <c r="BH108" s="177">
        <f t="shared" si="138"/>
        <v>0</v>
      </c>
      <c r="BI108" s="178"/>
      <c r="BJ108" s="177" t="str">
        <f t="shared" si="139"/>
        <v/>
      </c>
      <c r="BK108" s="177" t="str">
        <f t="shared" si="140"/>
        <v/>
      </c>
      <c r="BL108" s="177" t="str">
        <f t="shared" si="141"/>
        <v/>
      </c>
      <c r="BM108" s="177" t="str">
        <f t="shared" si="142"/>
        <v/>
      </c>
      <c r="BN108" s="177" t="str">
        <f t="shared" si="143"/>
        <v/>
      </c>
      <c r="BO108" s="178"/>
      <c r="BP108" s="177" t="str">
        <f t="shared" si="144"/>
        <v/>
      </c>
      <c r="BQ108" s="177" t="str">
        <f t="shared" si="145"/>
        <v/>
      </c>
      <c r="BR108" s="177" t="str">
        <f t="shared" si="146"/>
        <v/>
      </c>
      <c r="BS108" s="177" t="str">
        <f t="shared" si="147"/>
        <v/>
      </c>
      <c r="BT108" s="177" t="str">
        <f t="shared" si="148"/>
        <v/>
      </c>
      <c r="BU108" s="178"/>
      <c r="BV108" s="179" t="str">
        <f t="shared" si="149"/>
        <v/>
      </c>
      <c r="BW108" s="179" t="str">
        <f t="shared" si="150"/>
        <v/>
      </c>
      <c r="BX108" s="179" t="str">
        <f t="shared" si="151"/>
        <v/>
      </c>
      <c r="BY108" s="159" t="str">
        <f t="shared" si="152"/>
        <v/>
      </c>
      <c r="BZ108" s="426"/>
      <c r="CB108" s="185"/>
      <c r="CC108" s="198" t="e">
        <f>((AV97+AW94)/(AW97+AV94))/10</f>
        <v>#VALUE!</v>
      </c>
      <c r="CD108" s="198" t="e">
        <f>((AV97+AW107)/(AW97+AV107))/10</f>
        <v>#VALUE!</v>
      </c>
      <c r="CE108" s="198" t="e">
        <f>((AV97+AW105)/(AW97+AV105))/10</f>
        <v>#VALUE!</v>
      </c>
      <c r="CF108" s="198" t="e">
        <f>((AV97+AV102)/(AW97+AW102))/10</f>
        <v>#VALUE!</v>
      </c>
      <c r="CG108" s="198" t="e">
        <f>((AW94+AW107)/(AV94+AV107))/10</f>
        <v>#VALUE!</v>
      </c>
      <c r="CH108" s="198" t="e">
        <f>((AW94+AW105)/(AV94+AV105))/10</f>
        <v>#VALUE!</v>
      </c>
      <c r="CI108" s="198" t="e">
        <f>((AW94+AV102)/(AV94+AW102))/10</f>
        <v>#VALUE!</v>
      </c>
      <c r="CJ108" s="198" t="e">
        <f>((AW107+AW105)/(AV107+AV105))/10</f>
        <v>#VALUE!</v>
      </c>
      <c r="CK108" s="198" t="e">
        <f>((AW107+AV102)/(AV107+AW102))/10</f>
        <v>#VALUE!</v>
      </c>
      <c r="CL108" s="198" t="e">
        <f>((AW105+AV102)/(AV105+AW102))/10</f>
        <v>#VALUE!</v>
      </c>
      <c r="CN108" s="201"/>
      <c r="CO108" s="201"/>
      <c r="CP108" s="201"/>
      <c r="CQ108" s="201"/>
      <c r="CR108" s="201"/>
      <c r="CS108" s="201"/>
      <c r="CT108" s="201"/>
      <c r="CU108" s="201"/>
      <c r="CV108" s="447"/>
      <c r="CW108" s="447"/>
      <c r="CX108" s="447"/>
      <c r="CZ108" s="447"/>
      <c r="DA108" s="449"/>
      <c r="DC108" s="447"/>
      <c r="DE108" s="449"/>
      <c r="DF108" s="447"/>
    </row>
    <row r="109" spans="1:110" ht="71.25" x14ac:dyDescent="0.25">
      <c r="A109" s="451"/>
      <c r="B109" s="481"/>
      <c r="C109" s="455"/>
      <c r="D109" s="492"/>
      <c r="E109" s="483">
        <v>4</v>
      </c>
      <c r="F109" s="484">
        <v>81</v>
      </c>
      <c r="G109" s="202" t="s">
        <v>17</v>
      </c>
      <c r="H109" s="506"/>
      <c r="I109" s="230"/>
      <c r="J109" s="231" t="s">
        <v>47</v>
      </c>
      <c r="K109" s="232"/>
      <c r="L109" s="233"/>
      <c r="M109" s="231" t="s">
        <v>47</v>
      </c>
      <c r="N109" s="232"/>
      <c r="O109" s="233"/>
      <c r="P109" s="231" t="s">
        <v>47</v>
      </c>
      <c r="Q109" s="232"/>
      <c r="R109" s="517"/>
      <c r="S109" s="518"/>
      <c r="T109" s="519"/>
      <c r="U109" s="471"/>
      <c r="V109" s="472"/>
      <c r="W109" s="472"/>
      <c r="X109" s="472"/>
      <c r="Y109" s="472"/>
      <c r="Z109" s="473"/>
      <c r="AA109" s="443">
        <v>3</v>
      </c>
      <c r="AB109" s="441"/>
      <c r="AC109" s="443">
        <v>4</v>
      </c>
      <c r="AD109" s="234"/>
      <c r="AE109" s="445"/>
      <c r="AG109" s="430"/>
      <c r="AH109" s="430"/>
      <c r="AI109" s="168" t="str">
        <f>IF(F109=0," ","2-4")</f>
        <v>2-4</v>
      </c>
      <c r="AJ109" s="169" t="str">
        <f>IF(F109=0," ",CONCATENATE(G105,"-",G109))</f>
        <v>г. ШЫМКЕНТ-СКО</v>
      </c>
      <c r="AK109" s="172"/>
      <c r="AL109" s="173"/>
      <c r="AM109" s="172"/>
      <c r="AN109" s="173"/>
      <c r="AO109" s="172"/>
      <c r="AP109" s="173"/>
      <c r="AQ109" s="172"/>
      <c r="AR109" s="173"/>
      <c r="AS109" s="172"/>
      <c r="AT109" s="174"/>
      <c r="AU109" s="175"/>
      <c r="AV109" s="176" t="str">
        <f t="shared" si="79"/>
        <v/>
      </c>
      <c r="AW109" s="176" t="str">
        <f t="shared" si="80"/>
        <v/>
      </c>
      <c r="AX109" s="177">
        <f>IF(AK109&gt;AL109,1,0)</f>
        <v>0</v>
      </c>
      <c r="AY109" s="177">
        <f>IF(AM109&gt;AN109,1,0)</f>
        <v>0</v>
      </c>
      <c r="AZ109" s="177">
        <f>IF(AO109&gt;AP109,1,0)</f>
        <v>0</v>
      </c>
      <c r="BA109" s="177">
        <f>IF(AQ109&gt;AR109,1,0)</f>
        <v>0</v>
      </c>
      <c r="BB109" s="177">
        <f>IF(AS109&gt;AT109,1,0)</f>
        <v>0</v>
      </c>
      <c r="BC109" s="178"/>
      <c r="BD109" s="177">
        <f>IF(AL109&gt;AK109,1,0)</f>
        <v>0</v>
      </c>
      <c r="BE109" s="177">
        <f>IF(AN109&gt;AM109,1,0)</f>
        <v>0</v>
      </c>
      <c r="BF109" s="177">
        <f>IF(AP109&gt;AO109,1,0)</f>
        <v>0</v>
      </c>
      <c r="BG109" s="177">
        <f>IF(AR109&gt;AQ109,1,0)</f>
        <v>0</v>
      </c>
      <c r="BH109" s="177">
        <f>IF(AT109&gt;AS109,1,0)</f>
        <v>0</v>
      </c>
      <c r="BI109" s="178"/>
      <c r="BJ109" s="177" t="str">
        <f>IF(AK109&gt;AL109,AL109,IF(AL109&gt;AK109,-AK109,""))</f>
        <v/>
      </c>
      <c r="BK109" s="177" t="str">
        <f>IF(AM109&gt;AN109,", "&amp;AN109,IF(AN109&gt;AM109,", "&amp;-AM109,""))</f>
        <v/>
      </c>
      <c r="BL109" s="177" t="str">
        <f>IF(AO109&gt;AP109,", "&amp;AP109,IF(AP109&gt;AO109,", "&amp;-AO109,""))</f>
        <v/>
      </c>
      <c r="BM109" s="177" t="str">
        <f>IF(AQ109&gt;AR109,", "&amp;AR109,IF(AR109&gt;AQ109,", "&amp;-AQ109,""))</f>
        <v/>
      </c>
      <c r="BN109" s="177" t="str">
        <f>IF(AS109&gt;AT109,", "&amp;AT109,IF(AT109&gt;AS109,", "&amp;-AS109,""))</f>
        <v/>
      </c>
      <c r="BO109" s="178"/>
      <c r="BP109" s="177" t="str">
        <f>IF(AL109&gt;AK109,AK109,IF(AK109&gt;AL109,-AL109,""))</f>
        <v/>
      </c>
      <c r="BQ109" s="177" t="str">
        <f>IF(AN109&gt;AM109,", "&amp;AM109,IF(AM109&gt;AN109,", "&amp;-AN109,""))</f>
        <v/>
      </c>
      <c r="BR109" s="177" t="str">
        <f>IF(AP109&gt;AO109,", "&amp;AO109,IF(AO109&gt;AP109,", "&amp;-AP109,""))</f>
        <v/>
      </c>
      <c r="BS109" s="177" t="str">
        <f>IF(AR109&gt;AQ109,", "&amp;AQ109,IF(AQ109&gt;AR109,", "&amp;-AR109,""))</f>
        <v/>
      </c>
      <c r="BT109" s="177" t="str">
        <f>IF(AT109&gt;AS109,", "&amp;AS109,IF(AS109&gt;AT109,", "&amp;-AT109,""))</f>
        <v/>
      </c>
      <c r="BU109" s="178"/>
      <c r="BV109" s="179" t="str">
        <f>CONCATENATE(,BJ109,BK109,BL109,BM109,BN109,)</f>
        <v/>
      </c>
      <c r="BW109" s="179" t="str">
        <f>CONCATENATE(,BP109,BQ109,BR109,BS109,BT109,)</f>
        <v/>
      </c>
      <c r="BX109" s="179" t="str">
        <f>IF(AV109&gt;AW109,BV109,IF(AW109&gt;AV109,BW109,""))</f>
        <v/>
      </c>
      <c r="BY109" s="159" t="str">
        <f>IF(AV109&gt;AW109,AW109&amp;" : "&amp;AV109,IF(AW109&gt;AV109,AV109&amp;" : "&amp;AW109,""))</f>
        <v/>
      </c>
      <c r="BZ109" s="270" t="str">
        <f>AA101</f>
        <v>Группа № 4</v>
      </c>
      <c r="CB109" s="185">
        <v>5</v>
      </c>
      <c r="CC109" s="186" t="s">
        <v>123</v>
      </c>
      <c r="CD109" s="186" t="s">
        <v>116</v>
      </c>
      <c r="CE109" s="186" t="s">
        <v>117</v>
      </c>
      <c r="CF109" s="186" t="s">
        <v>119</v>
      </c>
      <c r="CG109" s="186" t="s">
        <v>98</v>
      </c>
      <c r="CH109" s="186" t="s">
        <v>99</v>
      </c>
      <c r="CI109" s="186" t="s">
        <v>101</v>
      </c>
      <c r="CJ109" s="186" t="s">
        <v>102</v>
      </c>
      <c r="CK109" s="186" t="s">
        <v>104</v>
      </c>
      <c r="CL109" s="186" t="s">
        <v>106</v>
      </c>
      <c r="CN109" s="201"/>
      <c r="CO109" s="187"/>
      <c r="CP109" s="187"/>
      <c r="CQ109" s="187"/>
      <c r="CR109" s="187"/>
      <c r="CS109" s="187"/>
      <c r="CT109" s="187"/>
      <c r="CU109" s="187"/>
      <c r="CV109" s="446" t="e">
        <f>#REF!</f>
        <v>#REF!</v>
      </c>
      <c r="CW109" s="446" t="e">
        <f>IF(AND(CV109=CV101,CV109=CV103),CC110,(IF(AND(CV109=CV101,CV109=CV105),CD110,(IF(AND(CV109=CV101,CV109=CV107),CE110,(IF(AND(CV109=CV101,CV109=CV111),CF110,(IF(AND(CV109=CV103,CV109=CV105),CG110,(IF(AND(CV109=CV103,CV109=CV107),CH110,(IF(AND(CV109=CV103,CV109=CV111),CI110,(IF(AND(CV109=CV105,CV109=CV107),CJ110,(IF(AND(CV109=CV105,CV109=CV111),CK110,(IF(AND(CV109=CV107,CV109=CV111),CL110,999)))))))))))))))))))</f>
        <v>#REF!</v>
      </c>
      <c r="CX109" s="446" t="e">
        <f>IF(DC109=1,CV109+CW109,CW109)</f>
        <v>#REF!</v>
      </c>
      <c r="CZ109" s="446" t="e">
        <f>CV109</f>
        <v>#REF!</v>
      </c>
      <c r="DA109" s="448" t="e">
        <f>IF(CZ109=CZ101,CO105,(IF(CZ109=CZ103,CP105,(IF(CZ109=CZ105,CQ105,(IF(CZ109=CZ107,CR105,(IF(CZ109=CZ111,CT105,999)))))))))</f>
        <v>#REF!</v>
      </c>
      <c r="DC109" s="446" t="e">
        <f>IF(CW109&lt;&gt;999,1,0)</f>
        <v>#REF!</v>
      </c>
      <c r="DE109" s="448" t="e">
        <f>IF(DC109=1,CX109,DA109)</f>
        <v>#REF!</v>
      </c>
      <c r="DF109" s="446" t="e">
        <f>IF(DE109&lt;&gt;999,DE109,CZ109)</f>
        <v>#REF!</v>
      </c>
    </row>
    <row r="110" spans="1:110" ht="14.25" thickBot="1" x14ac:dyDescent="0.3">
      <c r="A110" s="479" t="str">
        <f>AI107</f>
        <v>3-4</v>
      </c>
      <c r="B110" s="480">
        <v>43550</v>
      </c>
      <c r="C110" s="489">
        <v>0.80555555555555547</v>
      </c>
      <c r="D110" s="491">
        <v>4</v>
      </c>
      <c r="E110" s="547"/>
      <c r="F110" s="557"/>
      <c r="G110" s="213"/>
      <c r="H110" s="558"/>
      <c r="I110" s="559" t="s">
        <v>121</v>
      </c>
      <c r="J110" s="551"/>
      <c r="K110" s="560"/>
      <c r="L110" s="554" t="s">
        <v>121</v>
      </c>
      <c r="M110" s="551"/>
      <c r="N110" s="560"/>
      <c r="O110" s="554" t="s">
        <v>121</v>
      </c>
      <c r="P110" s="551"/>
      <c r="Q110" s="560"/>
      <c r="R110" s="520"/>
      <c r="S110" s="508"/>
      <c r="T110" s="509"/>
      <c r="U110" s="474"/>
      <c r="V110" s="475"/>
      <c r="W110" s="475"/>
      <c r="X110" s="475"/>
      <c r="Y110" s="475"/>
      <c r="Z110" s="476"/>
      <c r="AA110" s="533"/>
      <c r="AB110" s="534"/>
      <c r="AC110" s="533"/>
      <c r="AD110" s="234"/>
      <c r="AG110" s="430" t="e">
        <f>IF(#REF!&gt;0,1,0)</f>
        <v>#REF!</v>
      </c>
      <c r="AH110" s="430"/>
      <c r="AI110" s="182" t="str">
        <f>IF(F111=0," ","1-5")</f>
        <v xml:space="preserve"> </v>
      </c>
      <c r="AJ110" s="183" t="str">
        <f>IF(F111=0," ",CONCATENATE(G103,"-",G111))</f>
        <v xml:space="preserve"> </v>
      </c>
      <c r="AK110" s="170"/>
      <c r="AL110" s="171"/>
      <c r="AM110" s="170"/>
      <c r="AN110" s="171"/>
      <c r="AO110" s="170"/>
      <c r="AP110" s="171"/>
      <c r="AQ110" s="170"/>
      <c r="AR110" s="171"/>
      <c r="AS110" s="170"/>
      <c r="AT110" s="184"/>
      <c r="AU110" s="175"/>
      <c r="AV110" s="176" t="str">
        <f t="shared" si="79"/>
        <v/>
      </c>
      <c r="AW110" s="176" t="str">
        <f t="shared" si="80"/>
        <v/>
      </c>
      <c r="AX110" s="177">
        <f t="shared" ref="AX110:AX118" si="153">IF(AK110&gt;AL110,1,0)</f>
        <v>0</v>
      </c>
      <c r="AY110" s="177">
        <f t="shared" ref="AY110:AY118" si="154">IF(AM110&gt;AN110,1,0)</f>
        <v>0</v>
      </c>
      <c r="AZ110" s="177">
        <f t="shared" ref="AZ110:AZ118" si="155">IF(AO110&gt;AP110,1,0)</f>
        <v>0</v>
      </c>
      <c r="BA110" s="177">
        <f t="shared" ref="BA110:BA118" si="156">IF(AQ110&gt;AR110,1,0)</f>
        <v>0</v>
      </c>
      <c r="BB110" s="177">
        <f t="shared" ref="BB110:BB118" si="157">IF(AS110&gt;AT110,1,0)</f>
        <v>0</v>
      </c>
      <c r="BC110" s="178"/>
      <c r="BD110" s="177">
        <f t="shared" ref="BD110:BD118" si="158">IF(AL110&gt;AK110,1,0)</f>
        <v>0</v>
      </c>
      <c r="BE110" s="177">
        <f t="shared" ref="BE110:BE118" si="159">IF(AN110&gt;AM110,1,0)</f>
        <v>0</v>
      </c>
      <c r="BF110" s="177">
        <f t="shared" ref="BF110:BF118" si="160">IF(AP110&gt;AO110,1,0)</f>
        <v>0</v>
      </c>
      <c r="BG110" s="177">
        <f t="shared" ref="BG110:BG118" si="161">IF(AR110&gt;AQ110,1,0)</f>
        <v>0</v>
      </c>
      <c r="BH110" s="177">
        <f t="shared" ref="BH110:BH118" si="162">IF(AT110&gt;AS110,1,0)</f>
        <v>0</v>
      </c>
      <c r="BI110" s="178"/>
      <c r="BJ110" s="177" t="str">
        <f t="shared" ref="BJ110:BJ118" si="163">IF(AK110&gt;AL110,AL110,IF(AL110&gt;AK110,-AK110,""))</f>
        <v/>
      </c>
      <c r="BK110" s="177" t="str">
        <f t="shared" ref="BK110:BK118" si="164">IF(AM110&gt;AN110,", "&amp;AN110,IF(AN110&gt;AM110,", "&amp;-AM110,""))</f>
        <v/>
      </c>
      <c r="BL110" s="177" t="str">
        <f t="shared" ref="BL110:BL118" si="165">IF(AO110&gt;AP110,", "&amp;AP110,IF(AP110&gt;AO110,", "&amp;-AO110,""))</f>
        <v/>
      </c>
      <c r="BM110" s="177" t="str">
        <f t="shared" ref="BM110:BM118" si="166">IF(AQ110&gt;AR110,", "&amp;AR110,IF(AR110&gt;AQ110,", "&amp;-AQ110,""))</f>
        <v/>
      </c>
      <c r="BN110" s="177" t="str">
        <f t="shared" ref="BN110:BN118" si="167">IF(AS110&gt;AT110,", "&amp;AT110,IF(AT110&gt;AS110,", "&amp;-AS110,""))</f>
        <v/>
      </c>
      <c r="BO110" s="178"/>
      <c r="BP110" s="177" t="str">
        <f t="shared" ref="BP110:BP118" si="168">IF(AL110&gt;AK110,AK110,IF(AK110&gt;AL110,-AL110,""))</f>
        <v/>
      </c>
      <c r="BQ110" s="177" t="str">
        <f t="shared" ref="BQ110:BQ118" si="169">IF(AN110&gt;AM110,", "&amp;AM110,IF(AM110&gt;AN110,", "&amp;-AN110,""))</f>
        <v/>
      </c>
      <c r="BR110" s="177" t="str">
        <f t="shared" ref="BR110:BR118" si="170">IF(AP110&gt;AO110,", "&amp;AO110,IF(AO110&gt;AP110,", "&amp;-AP110,""))</f>
        <v/>
      </c>
      <c r="BS110" s="177" t="str">
        <f t="shared" ref="BS110:BS118" si="171">IF(AR110&gt;AQ110,", "&amp;AQ110,IF(AQ110&gt;AR110,", "&amp;-AR110,""))</f>
        <v/>
      </c>
      <c r="BT110" s="177" t="str">
        <f t="shared" ref="BT110:BT118" si="172">IF(AT110&gt;AS110,", "&amp;AS110,IF(AS110&gt;AT110,", "&amp;-AT110,""))</f>
        <v/>
      </c>
      <c r="BU110" s="178"/>
      <c r="BV110" s="179" t="str">
        <f t="shared" ref="BV110:BV118" si="173">CONCATENATE(,BJ110,BK110,BL110,BM110,BN110,)</f>
        <v/>
      </c>
      <c r="BW110" s="179" t="str">
        <f t="shared" ref="BW110:BW118" si="174">CONCATENATE(,BP110,BQ110,BR110,BS110,BT110,)</f>
        <v/>
      </c>
      <c r="BX110" s="179" t="str">
        <f t="shared" ref="BX110:BX118" si="175">IF(AV110&gt;AW110,BV110,IF(AW110&gt;AV110,BW110,""))</f>
        <v/>
      </c>
      <c r="BY110" s="159" t="str">
        <f t="shared" ref="BY110:BY118" si="176">IF(AV110&gt;AW110,AW110&amp;" : "&amp;AV110,IF(AW110&gt;AV110,AV110&amp;" : "&amp;AW110,""))</f>
        <v/>
      </c>
      <c r="BZ110" s="271"/>
      <c r="CB110" s="185"/>
      <c r="CC110" s="198" t="e">
        <f>((AW95+AW101)/(AV95+AV101))/10</f>
        <v>#VALUE!</v>
      </c>
      <c r="CD110" s="198" t="e">
        <f>((AW95+AV99)/(AV95+AW99))/10</f>
        <v>#VALUE!</v>
      </c>
      <c r="CE110" s="198" t="e">
        <f>((AW95+AV105)/(AV95+AW105))/10</f>
        <v>#VALUE!</v>
      </c>
      <c r="CF110" s="198" t="e">
        <f>((AW95+AV108)/(AV95+AW108))/10</f>
        <v>#VALUE!</v>
      </c>
      <c r="CG110" s="198" t="e">
        <f>((AW101+AV99)/(AV101+AW99))/10</f>
        <v>#VALUE!</v>
      </c>
      <c r="CH110" s="198" t="e">
        <f>((AW101+AV105)/(AV101+AW105))/10</f>
        <v>#VALUE!</v>
      </c>
      <c r="CI110" s="198" t="e">
        <f>((AW101+AV108)/(AV101+AW108))/10</f>
        <v>#VALUE!</v>
      </c>
      <c r="CJ110" s="198" t="e">
        <f>((AV99+AV105)/(AW99+AW105))/10</f>
        <v>#VALUE!</v>
      </c>
      <c r="CK110" s="198" t="e">
        <f>((AV99+AV108)/(AW99+AW108))/10</f>
        <v>#VALUE!</v>
      </c>
      <c r="CL110" s="198" t="e">
        <f>((AV105+AV108)/(AW105+AW108))/10</f>
        <v>#VALUE!</v>
      </c>
      <c r="CN110" s="201"/>
      <c r="CO110" s="201"/>
      <c r="CP110" s="201"/>
      <c r="CQ110" s="201"/>
      <c r="CR110" s="201"/>
      <c r="CS110" s="201"/>
      <c r="CT110" s="201"/>
      <c r="CU110" s="201"/>
      <c r="CV110" s="447"/>
      <c r="CW110" s="447"/>
      <c r="CX110" s="447"/>
      <c r="CZ110" s="447"/>
      <c r="DA110" s="449"/>
      <c r="DC110" s="447"/>
      <c r="DE110" s="449"/>
      <c r="DF110" s="447"/>
    </row>
    <row r="111" spans="1:110" ht="17.25" thickTop="1" x14ac:dyDescent="0.25">
      <c r="A111" s="451"/>
      <c r="B111" s="481"/>
      <c r="C111" s="455"/>
      <c r="D111" s="492"/>
      <c r="E111" s="236"/>
      <c r="F111" s="237"/>
      <c r="G111" s="214" t="str">
        <f>IF(F111=0,"",VLOOKUP(F111,'[1]Список участников'!A:H,3,FALSE))</f>
        <v/>
      </c>
      <c r="H111" s="238" t="str">
        <f>IF(F111=0,"",VLOOKUP(F111,'[1]Список участников'!A:H,5,FALSE))</f>
        <v/>
      </c>
      <c r="I111" s="215"/>
      <c r="J111" s="216"/>
      <c r="K111" s="215"/>
      <c r="L111" s="215"/>
      <c r="M111" s="216"/>
      <c r="N111" s="215"/>
      <c r="O111" s="215"/>
      <c r="P111" s="216" t="str">
        <f>IF(AK114=0," ",IF(AV114&gt;AW114,2,$AK$1))</f>
        <v xml:space="preserve"> </v>
      </c>
      <c r="Q111" s="215"/>
      <c r="R111" s="215"/>
      <c r="S111" s="216"/>
      <c r="T111" s="215"/>
      <c r="U111" s="272"/>
      <c r="V111" s="272"/>
      <c r="W111" s="272"/>
      <c r="X111" s="215"/>
      <c r="Y111" s="216"/>
      <c r="Z111" s="215"/>
      <c r="AA111" s="242"/>
      <c r="AB111" s="243"/>
      <c r="AC111" s="242"/>
      <c r="AD111" s="234"/>
      <c r="AG111" s="430"/>
      <c r="AH111" s="430"/>
      <c r="AI111" s="182" t="str">
        <f>IF(F113=0," ","3-6")</f>
        <v xml:space="preserve"> </v>
      </c>
      <c r="AJ111" s="183" t="str">
        <f>IF(F113=0," ",CONCATENATE(G107,"-",G113))</f>
        <v xml:space="preserve"> </v>
      </c>
      <c r="AK111" s="170"/>
      <c r="AL111" s="171"/>
      <c r="AM111" s="170"/>
      <c r="AN111" s="171"/>
      <c r="AO111" s="170"/>
      <c r="AP111" s="171"/>
      <c r="AQ111" s="170"/>
      <c r="AR111" s="171"/>
      <c r="AS111" s="170"/>
      <c r="AT111" s="184"/>
      <c r="AU111" s="175"/>
      <c r="AV111" s="176" t="str">
        <f t="shared" si="79"/>
        <v/>
      </c>
      <c r="AW111" s="176" t="str">
        <f t="shared" si="80"/>
        <v/>
      </c>
      <c r="AX111" s="177">
        <f t="shared" si="153"/>
        <v>0</v>
      </c>
      <c r="AY111" s="177">
        <f t="shared" si="154"/>
        <v>0</v>
      </c>
      <c r="AZ111" s="177">
        <f t="shared" si="155"/>
        <v>0</v>
      </c>
      <c r="BA111" s="177">
        <f t="shared" si="156"/>
        <v>0</v>
      </c>
      <c r="BB111" s="177">
        <f t="shared" si="157"/>
        <v>0</v>
      </c>
      <c r="BC111" s="178"/>
      <c r="BD111" s="177">
        <f t="shared" si="158"/>
        <v>0</v>
      </c>
      <c r="BE111" s="177">
        <f t="shared" si="159"/>
        <v>0</v>
      </c>
      <c r="BF111" s="177">
        <f t="shared" si="160"/>
        <v>0</v>
      </c>
      <c r="BG111" s="177">
        <f t="shared" si="161"/>
        <v>0</v>
      </c>
      <c r="BH111" s="177">
        <f t="shared" si="162"/>
        <v>0</v>
      </c>
      <c r="BI111" s="178"/>
      <c r="BJ111" s="177" t="str">
        <f t="shared" si="163"/>
        <v/>
      </c>
      <c r="BK111" s="177" t="str">
        <f t="shared" si="164"/>
        <v/>
      </c>
      <c r="BL111" s="177" t="str">
        <f t="shared" si="165"/>
        <v/>
      </c>
      <c r="BM111" s="177" t="str">
        <f t="shared" si="166"/>
        <v/>
      </c>
      <c r="BN111" s="177" t="str">
        <f t="shared" si="167"/>
        <v/>
      </c>
      <c r="BO111" s="178"/>
      <c r="BP111" s="177" t="str">
        <f t="shared" si="168"/>
        <v/>
      </c>
      <c r="BQ111" s="177" t="str">
        <f t="shared" si="169"/>
        <v/>
      </c>
      <c r="BR111" s="177" t="str">
        <f t="shared" si="170"/>
        <v/>
      </c>
      <c r="BS111" s="177" t="str">
        <f t="shared" si="171"/>
        <v/>
      </c>
      <c r="BT111" s="177" t="str">
        <f t="shared" si="172"/>
        <v/>
      </c>
      <c r="BU111" s="178"/>
      <c r="BV111" s="179" t="str">
        <f t="shared" si="173"/>
        <v/>
      </c>
      <c r="BW111" s="179" t="str">
        <f t="shared" si="174"/>
        <v/>
      </c>
      <c r="BX111" s="179" t="str">
        <f t="shared" si="175"/>
        <v/>
      </c>
      <c r="BY111" s="159" t="str">
        <f t="shared" si="176"/>
        <v/>
      </c>
      <c r="BZ111" s="271"/>
      <c r="CB111" s="185">
        <v>6</v>
      </c>
      <c r="CC111" s="186" t="s">
        <v>123</v>
      </c>
      <c r="CD111" s="186" t="s">
        <v>116</v>
      </c>
      <c r="CE111" s="186" t="s">
        <v>117</v>
      </c>
      <c r="CF111" s="186" t="s">
        <v>118</v>
      </c>
      <c r="CG111" s="186" t="s">
        <v>98</v>
      </c>
      <c r="CH111" s="186" t="s">
        <v>99</v>
      </c>
      <c r="CI111" s="186" t="s">
        <v>100</v>
      </c>
      <c r="CJ111" s="186" t="s">
        <v>102</v>
      </c>
      <c r="CK111" s="186" t="s">
        <v>103</v>
      </c>
      <c r="CL111" s="186" t="s">
        <v>105</v>
      </c>
      <c r="CN111" s="201"/>
      <c r="CO111" s="187"/>
      <c r="CP111" s="187"/>
      <c r="CQ111" s="187"/>
      <c r="CR111" s="187"/>
      <c r="CS111" s="187"/>
      <c r="CT111" s="187"/>
      <c r="CU111" s="187"/>
      <c r="CV111" s="446">
        <f>AA98</f>
        <v>0</v>
      </c>
      <c r="CW111" s="446" t="e">
        <f>IF(AND(CV111=CV101,CV111=CV103),CC112,(IF(AND(CV111=CV101,CV111=CV105),CD112,(IF(AND(CV111=CV101,CV111=CV107),CE112,(IF(AND(CV111=CV101,CV111=CV109),CF112,(IF(AND(CV111=CV103,CV111=CV105),CG112,(IF(AND(CV111=CV103,CV111=CV107),CH112,(IF(AND(CV111=CV103,CV111=CV109),CI112,(IF(AND(CV111=CV105,CV111=CV107),CJ112,(IF(AND(CV111=CV105,CV111=CV109),CK112,(IF(AND(CV111=CV107,CV111=CV109),CL112,999)))))))))))))))))))</f>
        <v>#REF!</v>
      </c>
      <c r="CX111" s="446" t="e">
        <f>IF(DC111=1,CV111+CW111,CW111)</f>
        <v>#REF!</v>
      </c>
      <c r="CZ111" s="446">
        <f>CV111</f>
        <v>0</v>
      </c>
      <c r="DA111" s="448" t="e">
        <f>IF(CZ111=CZ101,CO106,(IF(CZ111=CZ103,CP106,(IF(CZ111=CZ105,CQ106,(IF(CZ111=CZ107,CR106,(IF(CZ111=CZ109,CS106,999)))))))))</f>
        <v>#REF!</v>
      </c>
      <c r="DC111" s="446" t="e">
        <f>IF(CW111&lt;&gt;999,1,0)</f>
        <v>#REF!</v>
      </c>
      <c r="DE111" s="448" t="e">
        <f>IF(DC111=1,CX111,DA111)</f>
        <v>#REF!</v>
      </c>
      <c r="DF111" s="446" t="e">
        <f>IF(DE111&lt;&gt;999,DE111,CZ111)</f>
        <v>#REF!</v>
      </c>
    </row>
    <row r="112" spans="1:110" ht="20.25" x14ac:dyDescent="0.25">
      <c r="E112" s="524" t="s">
        <v>138</v>
      </c>
      <c r="F112" s="524"/>
      <c r="G112" s="524"/>
      <c r="H112" s="524"/>
      <c r="I112" s="524"/>
      <c r="J112" s="524"/>
      <c r="K112" s="524"/>
      <c r="L112" s="524"/>
      <c r="M112" s="524"/>
      <c r="N112" s="524"/>
      <c r="O112" s="524"/>
      <c r="P112" s="524"/>
      <c r="Q112" s="524"/>
      <c r="R112" s="524"/>
      <c r="S112" s="524"/>
      <c r="T112" s="524"/>
      <c r="U112" s="524"/>
      <c r="V112" s="524"/>
      <c r="W112" s="524"/>
      <c r="X112" s="524"/>
      <c r="Y112" s="524"/>
      <c r="Z112" s="524"/>
      <c r="AA112" s="524"/>
      <c r="AB112" s="524"/>
      <c r="AC112" s="524"/>
      <c r="AD112" s="234"/>
      <c r="AG112" s="430">
        <f>IF(F98&gt;0,1,0)</f>
        <v>0</v>
      </c>
      <c r="AH112" s="430"/>
      <c r="AI112" s="182" t="str">
        <f>IF(F109=0," ","4-1")</f>
        <v>4-1</v>
      </c>
      <c r="AJ112" s="183" t="str">
        <f>IF(F109=0," ",CONCATENATE(G109,"-",G103))</f>
        <v>СКО-г.НУРСУЛТАН</v>
      </c>
      <c r="AK112" s="170"/>
      <c r="AL112" s="171"/>
      <c r="AM112" s="170"/>
      <c r="AN112" s="171"/>
      <c r="AO112" s="170"/>
      <c r="AP112" s="171"/>
      <c r="AQ112" s="170"/>
      <c r="AR112" s="171"/>
      <c r="AS112" s="170"/>
      <c r="AT112" s="184"/>
      <c r="AU112" s="175"/>
      <c r="AV112" s="176" t="str">
        <f t="shared" si="79"/>
        <v/>
      </c>
      <c r="AW112" s="176" t="str">
        <f t="shared" si="80"/>
        <v/>
      </c>
      <c r="AX112" s="177">
        <f t="shared" si="153"/>
        <v>0</v>
      </c>
      <c r="AY112" s="177">
        <f t="shared" si="154"/>
        <v>0</v>
      </c>
      <c r="AZ112" s="177">
        <f t="shared" si="155"/>
        <v>0</v>
      </c>
      <c r="BA112" s="177">
        <f t="shared" si="156"/>
        <v>0</v>
      </c>
      <c r="BB112" s="177">
        <f t="shared" si="157"/>
        <v>0</v>
      </c>
      <c r="BC112" s="178"/>
      <c r="BD112" s="177">
        <f t="shared" si="158"/>
        <v>0</v>
      </c>
      <c r="BE112" s="177">
        <f t="shared" si="159"/>
        <v>0</v>
      </c>
      <c r="BF112" s="177">
        <f t="shared" si="160"/>
        <v>0</v>
      </c>
      <c r="BG112" s="177">
        <f t="shared" si="161"/>
        <v>0</v>
      </c>
      <c r="BH112" s="177">
        <f t="shared" si="162"/>
        <v>0</v>
      </c>
      <c r="BI112" s="178"/>
      <c r="BJ112" s="177" t="str">
        <f t="shared" si="163"/>
        <v/>
      </c>
      <c r="BK112" s="177" t="str">
        <f t="shared" si="164"/>
        <v/>
      </c>
      <c r="BL112" s="177" t="str">
        <f t="shared" si="165"/>
        <v/>
      </c>
      <c r="BM112" s="177" t="str">
        <f t="shared" si="166"/>
        <v/>
      </c>
      <c r="BN112" s="177" t="str">
        <f t="shared" si="167"/>
        <v/>
      </c>
      <c r="BO112" s="178"/>
      <c r="BP112" s="177" t="str">
        <f t="shared" si="168"/>
        <v/>
      </c>
      <c r="BQ112" s="177" t="str">
        <f t="shared" si="169"/>
        <v/>
      </c>
      <c r="BR112" s="177" t="str">
        <f t="shared" si="170"/>
        <v/>
      </c>
      <c r="BS112" s="177" t="str">
        <f t="shared" si="171"/>
        <v/>
      </c>
      <c r="BT112" s="177" t="str">
        <f t="shared" si="172"/>
        <v/>
      </c>
      <c r="BU112" s="178"/>
      <c r="BV112" s="179" t="str">
        <f t="shared" si="173"/>
        <v/>
      </c>
      <c r="BW112" s="179" t="str">
        <f t="shared" si="174"/>
        <v/>
      </c>
      <c r="BX112" s="179" t="str">
        <f t="shared" si="175"/>
        <v/>
      </c>
      <c r="BY112" s="159" t="str">
        <f t="shared" si="176"/>
        <v/>
      </c>
      <c r="BZ112" s="271"/>
      <c r="CB112" s="185"/>
      <c r="CC112" s="198" t="e">
        <f>((AV104+AV98)/(AW104+AW98))/10</f>
        <v>#VALUE!</v>
      </c>
      <c r="CD112" s="198" t="e">
        <f>((AV104+AW96)/(AW104+AV96))/10</f>
        <v>#VALUE!</v>
      </c>
      <c r="CE112" s="198" t="e">
        <f>((AV104+AW102)/(AW104+AV102))/10</f>
        <v>#VALUE!</v>
      </c>
      <c r="CF112" s="198" t="e">
        <f>((AV104+AW108)/(AW104+AV108))/10</f>
        <v>#VALUE!</v>
      </c>
      <c r="CG112" s="198" t="e">
        <f>((AV98+AW96)/(AW98+AV96))/10</f>
        <v>#VALUE!</v>
      </c>
      <c r="CH112" s="198" t="e">
        <f>((AV98+AW102)/(AW98+AV102))/10</f>
        <v>#VALUE!</v>
      </c>
      <c r="CI112" s="198" t="e">
        <f>((AV98+AW108)/(AW98+AV108))/10</f>
        <v>#VALUE!</v>
      </c>
      <c r="CJ112" s="198" t="e">
        <f>((AW96+AW102)/(AV96+AV102))/10</f>
        <v>#VALUE!</v>
      </c>
      <c r="CK112" s="198" t="e">
        <f>((AW96+AW108)/(AV96+AV108))/10</f>
        <v>#VALUE!</v>
      </c>
      <c r="CL112" s="198" t="e">
        <f>((AW102+AW108)/(AV102+AV108))/10</f>
        <v>#VALUE!</v>
      </c>
      <c r="CN112" s="201"/>
      <c r="CO112" s="201"/>
      <c r="CP112" s="201"/>
      <c r="CQ112" s="201"/>
      <c r="CR112" s="201"/>
      <c r="CS112" s="201"/>
      <c r="CT112" s="201"/>
      <c r="CU112" s="201"/>
      <c r="CV112" s="447"/>
      <c r="CW112" s="447"/>
      <c r="CX112" s="447"/>
      <c r="CZ112" s="447"/>
      <c r="DA112" s="449"/>
      <c r="DC112" s="447"/>
      <c r="DE112" s="449"/>
      <c r="DF112" s="447"/>
    </row>
    <row r="113" spans="1:110" ht="20.25" x14ac:dyDescent="0.3">
      <c r="E113" s="244"/>
      <c r="F113" s="245"/>
      <c r="G113" s="246" t="str">
        <f>IF(F113=0,"",VLOOKUP(F113,'[1]Список участников'!A:H,3,FALSE))</f>
        <v/>
      </c>
      <c r="H113" s="247" t="str">
        <f>IF(F113=0,"",VLOOKUP(F113,'[1]Список участников'!A:H,5,FALSE))</f>
        <v/>
      </c>
      <c r="I113" s="248"/>
      <c r="J113" s="249" t="str">
        <f>IF(AK116=0," ",IF(AV116&gt;AW116,2,$AK$1))</f>
        <v xml:space="preserve"> </v>
      </c>
      <c r="K113" s="248"/>
      <c r="L113" s="248"/>
      <c r="M113" s="249" t="str">
        <f>IF(AK110=0," ",IF(AV110&gt;AW110,2,$AK$1))</f>
        <v xml:space="preserve"> </v>
      </c>
      <c r="N113" s="248"/>
      <c r="O113" s="248"/>
      <c r="P113" s="249" t="str">
        <f>IF(AK108=0," ",IF(AW108&gt;AV108,2,$AK$1))</f>
        <v xml:space="preserve"> </v>
      </c>
      <c r="Q113" s="248"/>
      <c r="R113" s="248"/>
      <c r="S113" s="249" t="str">
        <f>IF(AK114=0," ",IF(AW114&gt;AV114,2,$AK$1))</f>
        <v xml:space="preserve"> </v>
      </c>
      <c r="T113" s="248"/>
      <c r="U113" s="248"/>
      <c r="V113" s="249" t="str">
        <f>IF(AK120=0," ",IF(AW120&gt;AV120,2,$AK$1))</f>
        <v xml:space="preserve"> </v>
      </c>
      <c r="W113" s="248"/>
      <c r="X113" s="250"/>
      <c r="Y113" s="250"/>
      <c r="Z113" s="250"/>
      <c r="AA113" s="251"/>
      <c r="AB113" s="252"/>
      <c r="AC113" s="251"/>
      <c r="AD113" s="234"/>
      <c r="AE113" s="561" t="str">
        <f>IF(F103="","",VLOOKUP(F103,'[1]Список участников'!A:L,8,FALSE))</f>
        <v/>
      </c>
      <c r="AG113" s="430"/>
      <c r="AH113" s="430"/>
      <c r="AI113" s="182" t="str">
        <f>IF(F113=0," ","6-2")</f>
        <v xml:space="preserve"> </v>
      </c>
      <c r="AJ113" s="183" t="str">
        <f>IF(F113=0," ",CONCATENATE(G113,"-",G105))</f>
        <v xml:space="preserve"> </v>
      </c>
      <c r="AK113" s="170"/>
      <c r="AL113" s="171"/>
      <c r="AM113" s="170"/>
      <c r="AN113" s="171"/>
      <c r="AO113" s="170"/>
      <c r="AP113" s="171"/>
      <c r="AQ113" s="170"/>
      <c r="AR113" s="171"/>
      <c r="AS113" s="170"/>
      <c r="AT113" s="184"/>
      <c r="AU113" s="175"/>
      <c r="AV113" s="176" t="str">
        <f t="shared" si="79"/>
        <v/>
      </c>
      <c r="AW113" s="176" t="str">
        <f t="shared" si="80"/>
        <v/>
      </c>
      <c r="AX113" s="177">
        <f t="shared" si="153"/>
        <v>0</v>
      </c>
      <c r="AY113" s="177">
        <f t="shared" si="154"/>
        <v>0</v>
      </c>
      <c r="AZ113" s="177">
        <f t="shared" si="155"/>
        <v>0</v>
      </c>
      <c r="BA113" s="177">
        <f t="shared" si="156"/>
        <v>0</v>
      </c>
      <c r="BB113" s="177">
        <f t="shared" si="157"/>
        <v>0</v>
      </c>
      <c r="BC113" s="178"/>
      <c r="BD113" s="177">
        <f t="shared" si="158"/>
        <v>0</v>
      </c>
      <c r="BE113" s="177">
        <f t="shared" si="159"/>
        <v>0</v>
      </c>
      <c r="BF113" s="177">
        <f t="shared" si="160"/>
        <v>0</v>
      </c>
      <c r="BG113" s="177">
        <f t="shared" si="161"/>
        <v>0</v>
      </c>
      <c r="BH113" s="177">
        <f t="shared" si="162"/>
        <v>0</v>
      </c>
      <c r="BI113" s="178"/>
      <c r="BJ113" s="177" t="str">
        <f t="shared" si="163"/>
        <v/>
      </c>
      <c r="BK113" s="177" t="str">
        <f t="shared" si="164"/>
        <v/>
      </c>
      <c r="BL113" s="177" t="str">
        <f t="shared" si="165"/>
        <v/>
      </c>
      <c r="BM113" s="177" t="str">
        <f t="shared" si="166"/>
        <v/>
      </c>
      <c r="BN113" s="177" t="str">
        <f t="shared" si="167"/>
        <v/>
      </c>
      <c r="BO113" s="178"/>
      <c r="BP113" s="177" t="str">
        <f t="shared" si="168"/>
        <v/>
      </c>
      <c r="BQ113" s="177" t="str">
        <f t="shared" si="169"/>
        <v/>
      </c>
      <c r="BR113" s="177" t="str">
        <f t="shared" si="170"/>
        <v/>
      </c>
      <c r="BS113" s="177" t="str">
        <f t="shared" si="171"/>
        <v/>
      </c>
      <c r="BT113" s="177" t="str">
        <f t="shared" si="172"/>
        <v/>
      </c>
      <c r="BU113" s="178"/>
      <c r="BV113" s="179" t="str">
        <f t="shared" si="173"/>
        <v/>
      </c>
      <c r="BW113" s="179" t="str">
        <f t="shared" si="174"/>
        <v/>
      </c>
      <c r="BX113" s="179" t="str">
        <f t="shared" si="175"/>
        <v/>
      </c>
      <c r="BY113" s="159" t="str">
        <f t="shared" si="176"/>
        <v/>
      </c>
      <c r="BZ113" s="271"/>
    </row>
    <row r="114" spans="1:110" ht="20.25" x14ac:dyDescent="0.25">
      <c r="A114" s="190" t="s">
        <v>111</v>
      </c>
      <c r="B114" s="191" t="s">
        <v>4</v>
      </c>
      <c r="C114" s="191" t="s">
        <v>112</v>
      </c>
      <c r="D114" s="192" t="s">
        <v>113</v>
      </c>
      <c r="E114" s="524" t="s">
        <v>139</v>
      </c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225"/>
      <c r="AE114" s="562"/>
      <c r="AI114" s="182" t="str">
        <f>IF(F111=0," ","5-3")</f>
        <v xml:space="preserve"> </v>
      </c>
      <c r="AJ114" s="183" t="str">
        <f>IF(F111=0," ",CONCATENATE(G111,"-",G107))</f>
        <v xml:space="preserve"> </v>
      </c>
      <c r="AK114" s="170"/>
      <c r="AL114" s="171"/>
      <c r="AM114" s="170"/>
      <c r="AN114" s="171"/>
      <c r="AO114" s="170"/>
      <c r="AP114" s="171"/>
      <c r="AQ114" s="170"/>
      <c r="AR114" s="171"/>
      <c r="AS114" s="170"/>
      <c r="AT114" s="184"/>
      <c r="AU114" s="175"/>
      <c r="AV114" s="176" t="str">
        <f t="shared" si="79"/>
        <v/>
      </c>
      <c r="AW114" s="176" t="str">
        <f t="shared" si="80"/>
        <v/>
      </c>
      <c r="AX114" s="177">
        <f t="shared" si="153"/>
        <v>0</v>
      </c>
      <c r="AY114" s="177">
        <f t="shared" si="154"/>
        <v>0</v>
      </c>
      <c r="AZ114" s="177">
        <f t="shared" si="155"/>
        <v>0</v>
      </c>
      <c r="BA114" s="177">
        <f t="shared" si="156"/>
        <v>0</v>
      </c>
      <c r="BB114" s="177">
        <f t="shared" si="157"/>
        <v>0</v>
      </c>
      <c r="BC114" s="178"/>
      <c r="BD114" s="177">
        <f t="shared" si="158"/>
        <v>0</v>
      </c>
      <c r="BE114" s="177">
        <f t="shared" si="159"/>
        <v>0</v>
      </c>
      <c r="BF114" s="177">
        <f t="shared" si="160"/>
        <v>0</v>
      </c>
      <c r="BG114" s="177">
        <f t="shared" si="161"/>
        <v>0</v>
      </c>
      <c r="BH114" s="177">
        <f t="shared" si="162"/>
        <v>0</v>
      </c>
      <c r="BI114" s="178"/>
      <c r="BJ114" s="177" t="str">
        <f t="shared" si="163"/>
        <v/>
      </c>
      <c r="BK114" s="177" t="str">
        <f t="shared" si="164"/>
        <v/>
      </c>
      <c r="BL114" s="177" t="str">
        <f t="shared" si="165"/>
        <v/>
      </c>
      <c r="BM114" s="177" t="str">
        <f t="shared" si="166"/>
        <v/>
      </c>
      <c r="BN114" s="177" t="str">
        <f t="shared" si="167"/>
        <v/>
      </c>
      <c r="BO114" s="178"/>
      <c r="BP114" s="177" t="str">
        <f t="shared" si="168"/>
        <v/>
      </c>
      <c r="BQ114" s="177" t="str">
        <f t="shared" si="169"/>
        <v/>
      </c>
      <c r="BR114" s="177" t="str">
        <f t="shared" si="170"/>
        <v/>
      </c>
      <c r="BS114" s="177" t="str">
        <f t="shared" si="171"/>
        <v/>
      </c>
      <c r="BT114" s="177" t="str">
        <f t="shared" si="172"/>
        <v/>
      </c>
      <c r="BU114" s="178"/>
      <c r="BV114" s="179" t="str">
        <f t="shared" si="173"/>
        <v/>
      </c>
      <c r="BW114" s="179" t="str">
        <f t="shared" si="174"/>
        <v/>
      </c>
      <c r="BX114" s="179" t="str">
        <f t="shared" si="175"/>
        <v/>
      </c>
      <c r="BY114" s="159" t="str">
        <f t="shared" si="176"/>
        <v/>
      </c>
      <c r="BZ114" s="271"/>
    </row>
    <row r="115" spans="1:110" ht="15.75" x14ac:dyDescent="0.25">
      <c r="A115" s="273" t="str">
        <f>AI109</f>
        <v>2-4</v>
      </c>
      <c r="B115" s="274">
        <v>43550</v>
      </c>
      <c r="C115" s="275">
        <v>0.69444444444444453</v>
      </c>
      <c r="D115" s="276">
        <v>1</v>
      </c>
      <c r="E115" s="218"/>
      <c r="F115" s="219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181"/>
      <c r="AE115" s="277" t="str">
        <f>IF(F105="","",VLOOKUP(F105,'[1]Список участников'!A:L,8,FALSE))</f>
        <v/>
      </c>
      <c r="AI115" s="182" t="s">
        <v>116</v>
      </c>
      <c r="AJ115" s="183" t="str">
        <f>IF(F107=0," ",CONCATENATE(G103,"-",G107))</f>
        <v>г.НУРСУЛТАН-АЛМАТИНСКАЯ обл.</v>
      </c>
      <c r="AK115" s="170"/>
      <c r="AL115" s="171"/>
      <c r="AM115" s="170"/>
      <c r="AN115" s="171"/>
      <c r="AO115" s="170"/>
      <c r="AP115" s="171"/>
      <c r="AQ115" s="170"/>
      <c r="AR115" s="171"/>
      <c r="AS115" s="170"/>
      <c r="AT115" s="184"/>
      <c r="AU115" s="175"/>
      <c r="AV115" s="176" t="str">
        <f t="shared" si="79"/>
        <v/>
      </c>
      <c r="AW115" s="176" t="str">
        <f t="shared" si="80"/>
        <v/>
      </c>
      <c r="AX115" s="177">
        <f t="shared" si="153"/>
        <v>0</v>
      </c>
      <c r="AY115" s="177">
        <f t="shared" si="154"/>
        <v>0</v>
      </c>
      <c r="AZ115" s="177">
        <f t="shared" si="155"/>
        <v>0</v>
      </c>
      <c r="BA115" s="177">
        <f t="shared" si="156"/>
        <v>0</v>
      </c>
      <c r="BB115" s="177">
        <f t="shared" si="157"/>
        <v>0</v>
      </c>
      <c r="BC115" s="178"/>
      <c r="BD115" s="177">
        <f t="shared" si="158"/>
        <v>0</v>
      </c>
      <c r="BE115" s="177">
        <f t="shared" si="159"/>
        <v>0</v>
      </c>
      <c r="BF115" s="177">
        <f t="shared" si="160"/>
        <v>0</v>
      </c>
      <c r="BG115" s="177">
        <f t="shared" si="161"/>
        <v>0</v>
      </c>
      <c r="BH115" s="177">
        <f t="shared" si="162"/>
        <v>0</v>
      </c>
      <c r="BI115" s="178"/>
      <c r="BJ115" s="177" t="str">
        <f t="shared" si="163"/>
        <v/>
      </c>
      <c r="BK115" s="177" t="str">
        <f t="shared" si="164"/>
        <v/>
      </c>
      <c r="BL115" s="177" t="str">
        <f t="shared" si="165"/>
        <v/>
      </c>
      <c r="BM115" s="177" t="str">
        <f t="shared" si="166"/>
        <v/>
      </c>
      <c r="BN115" s="177" t="str">
        <f t="shared" si="167"/>
        <v/>
      </c>
      <c r="BO115" s="178"/>
      <c r="BP115" s="177" t="str">
        <f t="shared" si="168"/>
        <v/>
      </c>
      <c r="BQ115" s="177" t="str">
        <f t="shared" si="169"/>
        <v/>
      </c>
      <c r="BR115" s="177" t="str">
        <f t="shared" si="170"/>
        <v/>
      </c>
      <c r="BS115" s="177" t="str">
        <f t="shared" si="171"/>
        <v/>
      </c>
      <c r="BT115" s="177" t="str">
        <f t="shared" si="172"/>
        <v/>
      </c>
      <c r="BU115" s="178"/>
      <c r="BV115" s="179" t="str">
        <f t="shared" si="173"/>
        <v/>
      </c>
      <c r="BW115" s="179" t="str">
        <f t="shared" si="174"/>
        <v/>
      </c>
      <c r="BX115" s="179" t="str">
        <f t="shared" si="175"/>
        <v/>
      </c>
      <c r="BY115" s="159" t="str">
        <f t="shared" si="176"/>
        <v/>
      </c>
      <c r="BZ115" s="271"/>
      <c r="CB115" s="185"/>
      <c r="CC115" s="186" t="s">
        <v>98</v>
      </c>
      <c r="CD115" s="186" t="s">
        <v>99</v>
      </c>
      <c r="CE115" s="186" t="s">
        <v>100</v>
      </c>
      <c r="CF115" s="186" t="s">
        <v>101</v>
      </c>
      <c r="CG115" s="186" t="s">
        <v>102</v>
      </c>
      <c r="CH115" s="186" t="s">
        <v>103</v>
      </c>
      <c r="CI115" s="186" t="s">
        <v>104</v>
      </c>
      <c r="CJ115" s="186" t="s">
        <v>105</v>
      </c>
      <c r="CK115" s="186" t="s">
        <v>106</v>
      </c>
      <c r="CL115" s="186" t="s">
        <v>107</v>
      </c>
      <c r="CN115" s="185"/>
      <c r="CO115" s="186" t="s">
        <v>47</v>
      </c>
      <c r="CP115" s="186" t="s">
        <v>48</v>
      </c>
      <c r="CQ115" s="186" t="s">
        <v>49</v>
      </c>
      <c r="CR115" s="186" t="s">
        <v>108</v>
      </c>
      <c r="CS115" s="186" t="s">
        <v>50</v>
      </c>
      <c r="CT115" s="186" t="s">
        <v>51</v>
      </c>
      <c r="CU115" s="187"/>
      <c r="CV115" s="188" t="s">
        <v>109</v>
      </c>
      <c r="CW115" s="188" t="s">
        <v>110</v>
      </c>
      <c r="CX115" s="188"/>
      <c r="CZ115" s="188" t="s">
        <v>109</v>
      </c>
      <c r="DA115" s="188" t="s">
        <v>110</v>
      </c>
      <c r="DC115" s="189"/>
      <c r="DE115" s="189"/>
      <c r="DF115" s="189"/>
    </row>
    <row r="116" spans="1:110" ht="15.75" x14ac:dyDescent="0.25">
      <c r="A116" s="278"/>
      <c r="B116" s="279"/>
      <c r="C116" s="280"/>
      <c r="D116" s="281"/>
      <c r="E116" s="218"/>
      <c r="F116" s="219"/>
      <c r="G116" s="255"/>
      <c r="H116" s="255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55"/>
      <c r="Z116" s="218"/>
      <c r="AA116" s="218"/>
      <c r="AB116" s="218"/>
      <c r="AC116" s="256"/>
      <c r="AD116" s="234"/>
      <c r="AE116" s="277"/>
      <c r="AG116" s="282"/>
      <c r="AH116" s="430"/>
      <c r="AI116" s="182" t="s">
        <v>126</v>
      </c>
      <c r="AJ116" s="183" t="str">
        <f>CONCATENATE(G107,"-",G105)</f>
        <v>АЛМАТИНСКАЯ обл.-г. ШЫМКЕНТ</v>
      </c>
      <c r="AK116" s="170"/>
      <c r="AL116" s="171"/>
      <c r="AM116" s="170"/>
      <c r="AN116" s="171"/>
      <c r="AO116" s="170"/>
      <c r="AP116" s="171"/>
      <c r="AQ116" s="170"/>
      <c r="AR116" s="171"/>
      <c r="AS116" s="170"/>
      <c r="AT116" s="184"/>
      <c r="AU116" s="175"/>
      <c r="AV116" s="176" t="str">
        <f t="shared" si="79"/>
        <v/>
      </c>
      <c r="AW116" s="176" t="str">
        <f t="shared" si="80"/>
        <v/>
      </c>
      <c r="AX116" s="177">
        <f t="shared" si="153"/>
        <v>0</v>
      </c>
      <c r="AY116" s="177">
        <f t="shared" si="154"/>
        <v>0</v>
      </c>
      <c r="AZ116" s="177">
        <f t="shared" si="155"/>
        <v>0</v>
      </c>
      <c r="BA116" s="177">
        <f t="shared" si="156"/>
        <v>0</v>
      </c>
      <c r="BB116" s="177">
        <f t="shared" si="157"/>
        <v>0</v>
      </c>
      <c r="BC116" s="178"/>
      <c r="BD116" s="177">
        <f t="shared" si="158"/>
        <v>0</v>
      </c>
      <c r="BE116" s="177">
        <f t="shared" si="159"/>
        <v>0</v>
      </c>
      <c r="BF116" s="177">
        <f t="shared" si="160"/>
        <v>0</v>
      </c>
      <c r="BG116" s="177">
        <f t="shared" si="161"/>
        <v>0</v>
      </c>
      <c r="BH116" s="177">
        <f t="shared" si="162"/>
        <v>0</v>
      </c>
      <c r="BI116" s="178"/>
      <c r="BJ116" s="177" t="str">
        <f t="shared" si="163"/>
        <v/>
      </c>
      <c r="BK116" s="177" t="str">
        <f t="shared" si="164"/>
        <v/>
      </c>
      <c r="BL116" s="177" t="str">
        <f t="shared" si="165"/>
        <v/>
      </c>
      <c r="BM116" s="177" t="str">
        <f t="shared" si="166"/>
        <v/>
      </c>
      <c r="BN116" s="177" t="str">
        <f t="shared" si="167"/>
        <v/>
      </c>
      <c r="BO116" s="178"/>
      <c r="BP116" s="177" t="str">
        <f t="shared" si="168"/>
        <v/>
      </c>
      <c r="BQ116" s="177" t="str">
        <f t="shared" si="169"/>
        <v/>
      </c>
      <c r="BR116" s="177" t="str">
        <f t="shared" si="170"/>
        <v/>
      </c>
      <c r="BS116" s="177" t="str">
        <f t="shared" si="171"/>
        <v/>
      </c>
      <c r="BT116" s="177" t="str">
        <f t="shared" si="172"/>
        <v/>
      </c>
      <c r="BU116" s="178"/>
      <c r="BV116" s="179" t="str">
        <f t="shared" si="173"/>
        <v/>
      </c>
      <c r="BW116" s="179" t="str">
        <f t="shared" si="174"/>
        <v/>
      </c>
      <c r="BX116" s="179" t="str">
        <f t="shared" si="175"/>
        <v/>
      </c>
      <c r="BY116" s="159" t="str">
        <f t="shared" si="176"/>
        <v/>
      </c>
      <c r="BZ116" s="271"/>
      <c r="CB116" s="185">
        <v>2</v>
      </c>
      <c r="CC116" s="186" t="s">
        <v>116</v>
      </c>
      <c r="CD116" s="186" t="s">
        <v>117</v>
      </c>
      <c r="CE116" s="186" t="s">
        <v>118</v>
      </c>
      <c r="CF116" s="186" t="s">
        <v>119</v>
      </c>
      <c r="CG116" s="186" t="s">
        <v>102</v>
      </c>
      <c r="CH116" s="186" t="s">
        <v>103</v>
      </c>
      <c r="CI116" s="186" t="s">
        <v>104</v>
      </c>
      <c r="CJ116" s="186" t="s">
        <v>105</v>
      </c>
      <c r="CK116" s="186" t="s">
        <v>106</v>
      </c>
      <c r="CL116" s="186" t="s">
        <v>107</v>
      </c>
      <c r="CN116" s="185">
        <v>3</v>
      </c>
      <c r="CO116" s="200" t="e">
        <f>IF(AW115&gt;AV115,#REF!+0.1,#REF!-0.1)</f>
        <v>#REF!</v>
      </c>
      <c r="CP116" s="200" t="e">
        <f>IF(AV116&gt;AW116,#REF!+0.1,#REF!-0.1)</f>
        <v>#REF!</v>
      </c>
      <c r="CQ116" s="208"/>
      <c r="CR116" s="200" t="e">
        <f>IF(AV118&gt;AW118,#REF!+0.1,#REF!-0.1)</f>
        <v>#REF!</v>
      </c>
      <c r="CS116" s="200" t="e">
        <f>IF(AW114&gt;AV114,#REF!+0.1,#REF!-0.1)</f>
        <v>#REF!</v>
      </c>
      <c r="CT116" s="200" t="e">
        <f>IF(AV111&gt;AW111,#REF!+0.1,#REF!-0.1)</f>
        <v>#REF!</v>
      </c>
      <c r="CU116" s="187"/>
      <c r="CV116" s="283">
        <f>AA105</f>
        <v>5</v>
      </c>
      <c r="CW116" s="283" t="e">
        <f>IF(AND(CV116=#REF!,CV116=#REF!),#REF!,(IF(AND(CV116=#REF!,CV116=CV118),#REF!,(IF(AND(CV116=#REF!,CV116=CV119),#REF!,(IF(AND(CV116=#REF!,CV116=CV121),#REF!,(IF(AND(CV116=#REF!,CV116=CV118),#REF!,(IF(AND(CV116=#REF!,CV116=CV119),#REF!,(IF(AND(CV116=#REF!,CV116=CV121),#REF!,(IF(AND(CV116=CV118,CV116=CV119),#REF!,(IF(AND(CV116=CV118,CV116=CV121),#REF!,(IF(AND(CV116=CV119,CV116=CV121),#REF!,999)))))))))))))))))))</f>
        <v>#REF!</v>
      </c>
      <c r="CX116" s="283" t="e">
        <f>IF(DC116=1,CV116+CW116,CW116)</f>
        <v>#REF!</v>
      </c>
      <c r="CZ116" s="283">
        <f>CV116</f>
        <v>5</v>
      </c>
      <c r="DA116" s="284" t="e">
        <f>IF(CZ116=#REF!,#REF!,(IF(CZ116=#REF!,#REF!,(IF(CZ116=CZ118,#REF!,(IF(CZ116=CZ119,#REF!,(IF(CZ116=CZ121,#REF!,999)))))))))</f>
        <v>#REF!</v>
      </c>
      <c r="DC116" s="283" t="e">
        <f>IF(CW116&lt;&gt;999,1,0)</f>
        <v>#REF!</v>
      </c>
      <c r="DE116" s="284" t="e">
        <f>IF(DC116=1,CX116,DA116)</f>
        <v>#REF!</v>
      </c>
      <c r="DF116" s="283" t="e">
        <f>IF(DE116&lt;&gt;999,DE116,CZ116)</f>
        <v>#REF!</v>
      </c>
    </row>
    <row r="117" spans="1:110" x14ac:dyDescent="0.25">
      <c r="A117" s="479" t="str">
        <f>AI116</f>
        <v>3-2</v>
      </c>
      <c r="B117" s="480">
        <v>43550</v>
      </c>
      <c r="C117" s="489">
        <v>0.75</v>
      </c>
      <c r="D117" s="482">
        <v>4</v>
      </c>
      <c r="E117" s="218"/>
      <c r="F117" s="219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34"/>
      <c r="AE117" s="445" t="str">
        <f>IF(F111="","",VLOOKUP(F111,'[1]Список участников'!A:L,8,FALSE))</f>
        <v/>
      </c>
      <c r="AG117" s="430">
        <f>IF(F107&gt;0,1,0)</f>
        <v>1</v>
      </c>
      <c r="AH117" s="430"/>
      <c r="AI117" s="182" t="s">
        <v>123</v>
      </c>
      <c r="AJ117" s="183" t="str">
        <f>CONCATENATE(G103,"-",G105)</f>
        <v>г.НУРСУЛТАН-г. ШЫМКЕНТ</v>
      </c>
      <c r="AK117" s="170"/>
      <c r="AL117" s="171"/>
      <c r="AM117" s="170"/>
      <c r="AN117" s="171"/>
      <c r="AO117" s="170"/>
      <c r="AP117" s="171"/>
      <c r="AQ117" s="170"/>
      <c r="AR117" s="171"/>
      <c r="AS117" s="170"/>
      <c r="AT117" s="184"/>
      <c r="AU117" s="175"/>
      <c r="AV117" s="176" t="str">
        <f t="shared" si="79"/>
        <v/>
      </c>
      <c r="AW117" s="176" t="str">
        <f t="shared" si="80"/>
        <v/>
      </c>
      <c r="AX117" s="177">
        <f t="shared" si="153"/>
        <v>0</v>
      </c>
      <c r="AY117" s="177">
        <f t="shared" si="154"/>
        <v>0</v>
      </c>
      <c r="AZ117" s="177">
        <f t="shared" si="155"/>
        <v>0</v>
      </c>
      <c r="BA117" s="177">
        <f t="shared" si="156"/>
        <v>0</v>
      </c>
      <c r="BB117" s="177">
        <f t="shared" si="157"/>
        <v>0</v>
      </c>
      <c r="BC117" s="178"/>
      <c r="BD117" s="177">
        <f t="shared" si="158"/>
        <v>0</v>
      </c>
      <c r="BE117" s="177">
        <f t="shared" si="159"/>
        <v>0</v>
      </c>
      <c r="BF117" s="177">
        <f t="shared" si="160"/>
        <v>0</v>
      </c>
      <c r="BG117" s="177">
        <f t="shared" si="161"/>
        <v>0</v>
      </c>
      <c r="BH117" s="177">
        <f t="shared" si="162"/>
        <v>0</v>
      </c>
      <c r="BI117" s="178"/>
      <c r="BJ117" s="177" t="str">
        <f t="shared" si="163"/>
        <v/>
      </c>
      <c r="BK117" s="177" t="str">
        <f t="shared" si="164"/>
        <v/>
      </c>
      <c r="BL117" s="177" t="str">
        <f t="shared" si="165"/>
        <v/>
      </c>
      <c r="BM117" s="177" t="str">
        <f t="shared" si="166"/>
        <v/>
      </c>
      <c r="BN117" s="177" t="str">
        <f t="shared" si="167"/>
        <v/>
      </c>
      <c r="BO117" s="178"/>
      <c r="BP117" s="177" t="str">
        <f t="shared" si="168"/>
        <v/>
      </c>
      <c r="BQ117" s="177" t="str">
        <f t="shared" si="169"/>
        <v/>
      </c>
      <c r="BR117" s="177" t="str">
        <f t="shared" si="170"/>
        <v/>
      </c>
      <c r="BS117" s="177" t="str">
        <f t="shared" si="171"/>
        <v/>
      </c>
      <c r="BT117" s="177" t="str">
        <f t="shared" si="172"/>
        <v/>
      </c>
      <c r="BU117" s="178"/>
      <c r="BV117" s="179" t="str">
        <f t="shared" si="173"/>
        <v/>
      </c>
      <c r="BW117" s="179" t="str">
        <f t="shared" si="174"/>
        <v/>
      </c>
      <c r="BX117" s="179" t="str">
        <f t="shared" si="175"/>
        <v/>
      </c>
      <c r="BY117" s="159" t="str">
        <f t="shared" si="176"/>
        <v/>
      </c>
      <c r="BZ117" s="271"/>
      <c r="CB117" s="185"/>
      <c r="CC117" s="198" t="e">
        <f>((AW115+AV116)/(AV115+AW116))/10</f>
        <v>#VALUE!</v>
      </c>
      <c r="CD117" s="198" t="e">
        <f>((AW115+AV118)/(AV115+AW118))/10</f>
        <v>#VALUE!</v>
      </c>
      <c r="CE117" s="198" t="e">
        <f>((AW115+AW114)/(AV115+AV114))/10</f>
        <v>#VALUE!</v>
      </c>
      <c r="CF117" s="198" t="e">
        <f>((AW115+AV111)/(AV115+AW111))/10</f>
        <v>#VALUE!</v>
      </c>
      <c r="CG117" s="198" t="e">
        <f>((AV116+AV118)/(AW116+AW118))/10</f>
        <v>#VALUE!</v>
      </c>
      <c r="CH117" s="198" t="e">
        <f>((AV116+AW114)/(AW116+AV114))/10</f>
        <v>#VALUE!</v>
      </c>
      <c r="CI117" s="198" t="e">
        <f>((AV116+AV111)/(AW116+AW111))/10</f>
        <v>#VALUE!</v>
      </c>
      <c r="CJ117" s="198" t="e">
        <f>((AV118+AW114)/(AW118+AV114))/10</f>
        <v>#VALUE!</v>
      </c>
      <c r="CK117" s="198" t="e">
        <f>((AV118+AV111)/(AW118+AW111))/10</f>
        <v>#VALUE!</v>
      </c>
      <c r="CL117" s="198" t="e">
        <f>((AW114+AV111)/(AV114+AW111))/10</f>
        <v>#VALUE!</v>
      </c>
      <c r="CN117" s="185">
        <v>6</v>
      </c>
      <c r="CO117" s="200" t="e">
        <f>IF(#REF!&gt;#REF!,CV121+0.1,CV121-0.1)</f>
        <v>#REF!</v>
      </c>
      <c r="CP117" s="200">
        <f>IF(AV113&gt;AW113,CV121+0.1,CV121-0.1)</f>
        <v>-0.1</v>
      </c>
      <c r="CQ117" s="200">
        <f>IF(AW111&gt;AV111,CV121+0.1,CV121-0.1)</f>
        <v>-0.1</v>
      </c>
      <c r="CR117" s="200" t="e">
        <f>IF(#REF!&gt;#REF!,CV121+0.1,CV121-0.1)</f>
        <v>#REF!</v>
      </c>
      <c r="CS117" s="200" t="e">
        <f>IF(#REF!&gt;#REF!,CV121+0.1,CV121-0.1)</f>
        <v>#REF!</v>
      </c>
      <c r="CT117" s="199"/>
      <c r="CU117" s="201"/>
      <c r="CV117" s="285"/>
      <c r="CW117" s="285"/>
      <c r="CX117" s="285"/>
      <c r="CZ117" s="285"/>
      <c r="DA117" s="286"/>
      <c r="DC117" s="285"/>
      <c r="DE117" s="286"/>
      <c r="DF117" s="285"/>
    </row>
    <row r="118" spans="1:110" x14ac:dyDescent="0.25">
      <c r="A118" s="451"/>
      <c r="B118" s="481"/>
      <c r="C118" s="455"/>
      <c r="D118" s="457"/>
      <c r="E118" s="218"/>
      <c r="F118" s="219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34"/>
      <c r="AE118" s="445"/>
      <c r="AG118" s="430"/>
      <c r="AH118" s="430"/>
      <c r="AI118" s="182" t="str">
        <f>IF(F109=0," ","3-4")</f>
        <v>3-4</v>
      </c>
      <c r="AJ118" s="183" t="str">
        <f>IF(F109=0," ",CONCATENATE(G107,"-",G109))</f>
        <v>АЛМАТИНСКАЯ обл.-СКО</v>
      </c>
      <c r="AK118" s="170"/>
      <c r="AL118" s="171"/>
      <c r="AM118" s="170"/>
      <c r="AN118" s="171"/>
      <c r="AO118" s="170"/>
      <c r="AP118" s="171"/>
      <c r="AQ118" s="170"/>
      <c r="AR118" s="171"/>
      <c r="AS118" s="170"/>
      <c r="AT118" s="184"/>
      <c r="AU118" s="175"/>
      <c r="AV118" s="176" t="str">
        <f t="shared" si="79"/>
        <v/>
      </c>
      <c r="AW118" s="176" t="str">
        <f t="shared" si="80"/>
        <v/>
      </c>
      <c r="AX118" s="177">
        <f t="shared" si="153"/>
        <v>0</v>
      </c>
      <c r="AY118" s="177">
        <f t="shared" si="154"/>
        <v>0</v>
      </c>
      <c r="AZ118" s="177">
        <f t="shared" si="155"/>
        <v>0</v>
      </c>
      <c r="BA118" s="177">
        <f t="shared" si="156"/>
        <v>0</v>
      </c>
      <c r="BB118" s="177">
        <f t="shared" si="157"/>
        <v>0</v>
      </c>
      <c r="BC118" s="178"/>
      <c r="BD118" s="177">
        <f t="shared" si="158"/>
        <v>0</v>
      </c>
      <c r="BE118" s="177">
        <f t="shared" si="159"/>
        <v>0</v>
      </c>
      <c r="BF118" s="177">
        <f t="shared" si="160"/>
        <v>0</v>
      </c>
      <c r="BG118" s="177">
        <f t="shared" si="161"/>
        <v>0</v>
      </c>
      <c r="BH118" s="177">
        <f t="shared" si="162"/>
        <v>0</v>
      </c>
      <c r="BI118" s="178"/>
      <c r="BJ118" s="177" t="str">
        <f t="shared" si="163"/>
        <v/>
      </c>
      <c r="BK118" s="177" t="str">
        <f t="shared" si="164"/>
        <v/>
      </c>
      <c r="BL118" s="177" t="str">
        <f t="shared" si="165"/>
        <v/>
      </c>
      <c r="BM118" s="177" t="str">
        <f t="shared" si="166"/>
        <v/>
      </c>
      <c r="BN118" s="177" t="str">
        <f t="shared" si="167"/>
        <v/>
      </c>
      <c r="BO118" s="178"/>
      <c r="BP118" s="177" t="str">
        <f t="shared" si="168"/>
        <v/>
      </c>
      <c r="BQ118" s="177" t="str">
        <f t="shared" si="169"/>
        <v/>
      </c>
      <c r="BR118" s="177" t="str">
        <f t="shared" si="170"/>
        <v/>
      </c>
      <c r="BS118" s="177" t="str">
        <f t="shared" si="171"/>
        <v/>
      </c>
      <c r="BT118" s="177" t="str">
        <f t="shared" si="172"/>
        <v/>
      </c>
      <c r="BU118" s="178"/>
      <c r="BV118" s="179" t="str">
        <f t="shared" si="173"/>
        <v/>
      </c>
      <c r="BW118" s="179" t="str">
        <f t="shared" si="174"/>
        <v/>
      </c>
      <c r="BX118" s="179" t="str">
        <f t="shared" si="175"/>
        <v/>
      </c>
      <c r="BY118" s="159" t="str">
        <f t="shared" si="176"/>
        <v/>
      </c>
      <c r="BZ118" s="271"/>
      <c r="CB118" s="185">
        <v>4</v>
      </c>
      <c r="CC118" s="186" t="s">
        <v>123</v>
      </c>
      <c r="CD118" s="186" t="s">
        <v>116</v>
      </c>
      <c r="CE118" s="186" t="s">
        <v>118</v>
      </c>
      <c r="CF118" s="186" t="s">
        <v>119</v>
      </c>
      <c r="CG118" s="186" t="s">
        <v>98</v>
      </c>
      <c r="CH118" s="186" t="s">
        <v>100</v>
      </c>
      <c r="CI118" s="186" t="s">
        <v>101</v>
      </c>
      <c r="CJ118" s="186" t="s">
        <v>103</v>
      </c>
      <c r="CK118" s="186" t="s">
        <v>104</v>
      </c>
      <c r="CL118" s="186" t="s">
        <v>107</v>
      </c>
      <c r="CN118" s="201"/>
      <c r="CO118" s="187"/>
      <c r="CP118" s="187"/>
      <c r="CQ118" s="187"/>
      <c r="CR118" s="187"/>
      <c r="CS118" s="187"/>
      <c r="CT118" s="187"/>
      <c r="CU118" s="187"/>
      <c r="CV118" s="283">
        <f>AA109</f>
        <v>3</v>
      </c>
      <c r="CW118" s="283" t="e">
        <f>IF(AND(CV118=#REF!,CV118=CV116),#REF!,(IF(AND(CV118=#REF!,CV118=#REF!),#REF!,(IF(AND(CV118=#REF!,CV118=CV119),#REF!,(IF(AND(CV118=#REF!,CV118=CV121),#REF!,(IF(AND(CV118=CV116,CV118=#REF!),#REF!,(IF(AND(CV118=CV116,CV118=CV119),#REF!,(IF(AND(CV118=CV116,CV118=CV121),#REF!,(IF(AND(CV118=#REF!,CV118=CV119),#REF!,(IF(AND(CV118=#REF!,CV118=CV121),#REF!,(IF(AND(CV118=CV119,CV118=CV121),#REF!,999)))))))))))))))))))</f>
        <v>#REF!</v>
      </c>
      <c r="CX118" s="283" t="e">
        <f>IF(DC118=1,CV118+CW118,CW118)</f>
        <v>#REF!</v>
      </c>
      <c r="CZ118" s="283">
        <f>CV118</f>
        <v>3</v>
      </c>
      <c r="DA118" s="284" t="e">
        <f>IF(CZ118=#REF!,#REF!,(IF(CZ118=CZ116,#REF!,(IF(CZ118=#REF!,#REF!,(IF(CZ118=CZ119,#REF!,(IF(CZ118=CZ121,#REF!,999)))))))))</f>
        <v>#REF!</v>
      </c>
      <c r="DC118" s="283" t="e">
        <f>IF(CW118&lt;&gt;999,1,0)</f>
        <v>#REF!</v>
      </c>
      <c r="DE118" s="284" t="e">
        <f>IF(DC118=1,CX118,DA118)</f>
        <v>#REF!</v>
      </c>
      <c r="DF118" s="283" t="e">
        <f>IF(DE118&lt;&gt;999,DE118,CZ118)</f>
        <v>#REF!</v>
      </c>
    </row>
    <row r="119" spans="1:110" ht="15.75" x14ac:dyDescent="0.25">
      <c r="A119" s="278"/>
      <c r="B119" s="279"/>
      <c r="C119" s="287"/>
      <c r="D119" s="288"/>
      <c r="E119" s="218"/>
      <c r="F119" s="219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34"/>
      <c r="AE119" s="277"/>
      <c r="AG119" s="282"/>
      <c r="AH119" s="430"/>
      <c r="AI119" s="218"/>
      <c r="AJ119" s="218"/>
      <c r="AK119" s="218"/>
      <c r="AL119" s="225"/>
      <c r="AM119" s="218"/>
      <c r="AN119" s="225"/>
      <c r="AO119" s="218"/>
      <c r="AP119" s="225"/>
      <c r="AQ119" s="218"/>
      <c r="AR119" s="225"/>
      <c r="AS119" s="218"/>
      <c r="AT119" s="225"/>
      <c r="AU119" s="218"/>
      <c r="AV119" s="218"/>
      <c r="AW119" s="218"/>
      <c r="AX119" s="218"/>
      <c r="AY119" s="218"/>
      <c r="AZ119" s="218"/>
      <c r="BA119" s="218"/>
      <c r="BB119" s="218"/>
      <c r="BC119" s="218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  <c r="BZ119" s="218"/>
      <c r="CB119" s="185">
        <v>5</v>
      </c>
      <c r="CC119" s="186" t="s">
        <v>123</v>
      </c>
      <c r="CD119" s="186" t="s">
        <v>116</v>
      </c>
      <c r="CE119" s="186" t="s">
        <v>117</v>
      </c>
      <c r="CF119" s="186" t="s">
        <v>119</v>
      </c>
      <c r="CG119" s="186" t="s">
        <v>98</v>
      </c>
      <c r="CH119" s="186" t="s">
        <v>99</v>
      </c>
      <c r="CI119" s="186" t="s">
        <v>101</v>
      </c>
      <c r="CJ119" s="186" t="s">
        <v>102</v>
      </c>
      <c r="CK119" s="186" t="s">
        <v>104</v>
      </c>
      <c r="CL119" s="186" t="s">
        <v>106</v>
      </c>
      <c r="CN119" s="201"/>
      <c r="CO119" s="187"/>
      <c r="CP119" s="187"/>
      <c r="CQ119" s="187"/>
      <c r="CR119" s="187"/>
      <c r="CS119" s="187"/>
      <c r="CT119" s="187"/>
      <c r="CU119" s="187"/>
      <c r="CV119" s="446">
        <f>AA111</f>
        <v>0</v>
      </c>
      <c r="CW119" s="446" t="e">
        <f>IF(AND(CV119=#REF!,CV119=CV116),CC120,(IF(AND(CV119=#REF!,CV119=#REF!),CD120,(IF(AND(CV119=#REF!,CV119=CV118),CE120,(IF(AND(CV119=#REF!,CV119=CV121),CF120,(IF(AND(CV119=CV116,CV119=#REF!),CG120,(IF(AND(CV119=CV116,CV119=CV118),CH120,(IF(AND(CV119=CV116,CV119=CV121),CI120,(IF(AND(CV119=#REF!,CV119=CV118),CJ120,(IF(AND(CV119=#REF!,CV119=CV121),CK120,(IF(AND(CV119=CV118,CV119=CV121),CL120,999)))))))))))))))))))</f>
        <v>#REF!</v>
      </c>
      <c r="CX119" s="446" t="e">
        <f>IF(DC119=1,CV119+CW119,CW119)</f>
        <v>#REF!</v>
      </c>
      <c r="CZ119" s="446">
        <f>CV119</f>
        <v>0</v>
      </c>
      <c r="DA119" s="448" t="e">
        <f>IF(CZ119=#REF!,#REF!,(IF(CZ119=CZ116,#REF!,(IF(CZ119=#REF!,#REF!,(IF(CZ119=CZ118,#REF!,(IF(CZ119=CZ121,#REF!,999)))))))))</f>
        <v>#REF!</v>
      </c>
      <c r="DC119" s="446" t="e">
        <f>IF(CW119&lt;&gt;999,1,0)</f>
        <v>#REF!</v>
      </c>
      <c r="DE119" s="448" t="e">
        <f>IF(DC119=1,CX119,DA119)</f>
        <v>#REF!</v>
      </c>
      <c r="DF119" s="446" t="e">
        <f>IF(DE119&lt;&gt;999,DE119,CZ119)</f>
        <v>#REF!</v>
      </c>
    </row>
    <row r="120" spans="1:110" x14ac:dyDescent="0.25">
      <c r="A120" s="479" t="str">
        <f>AI118</f>
        <v>3-4</v>
      </c>
      <c r="B120" s="480">
        <v>43550</v>
      </c>
      <c r="C120" s="489">
        <v>0.80555555555555547</v>
      </c>
      <c r="D120" s="491">
        <v>6</v>
      </c>
      <c r="E120" s="218"/>
      <c r="F120" s="219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34"/>
      <c r="AG120" s="430">
        <f>IF(F111&gt;0,1,0)</f>
        <v>0</v>
      </c>
      <c r="AH120" s="430"/>
      <c r="AI120" s="218"/>
      <c r="AJ120" s="218"/>
      <c r="AK120" s="218"/>
      <c r="AL120" s="225"/>
      <c r="AM120" s="218"/>
      <c r="AN120" s="225"/>
      <c r="AO120" s="218"/>
      <c r="AP120" s="225"/>
      <c r="AQ120" s="218"/>
      <c r="AR120" s="225"/>
      <c r="AS120" s="218"/>
      <c r="AT120" s="225"/>
      <c r="AU120" s="218"/>
      <c r="AV120" s="218"/>
      <c r="AW120" s="218"/>
      <c r="AX120" s="218"/>
      <c r="AY120" s="218"/>
      <c r="AZ120" s="218"/>
      <c r="BA120" s="218"/>
      <c r="BB120" s="218"/>
      <c r="BC120" s="218"/>
      <c r="BD120" s="218"/>
      <c r="BE120" s="218"/>
      <c r="BF120" s="218"/>
      <c r="BG120" s="218"/>
      <c r="BH120" s="218"/>
      <c r="BI120" s="218"/>
      <c r="BJ120" s="218"/>
      <c r="BK120" s="218"/>
      <c r="BL120" s="218"/>
      <c r="BM120" s="218"/>
      <c r="BN120" s="218"/>
      <c r="BO120" s="218"/>
      <c r="BP120" s="218"/>
      <c r="BQ120" s="218"/>
      <c r="BR120" s="218"/>
      <c r="BS120" s="218"/>
      <c r="BT120" s="218"/>
      <c r="BU120" s="218"/>
      <c r="BV120" s="218"/>
      <c r="BW120" s="218"/>
      <c r="BX120" s="218"/>
      <c r="BY120" s="218"/>
      <c r="BZ120" s="218"/>
      <c r="CB120" s="185"/>
      <c r="CC120" s="198" t="e">
        <f>((AW110+#REF!)/(AV110+#REF!))/10</f>
        <v>#VALUE!</v>
      </c>
      <c r="CD120" s="198" t="e">
        <f>((AW110+AV114)/(AV110+AW114))/10</f>
        <v>#VALUE!</v>
      </c>
      <c r="CE120" s="198" t="e">
        <f>((AW110+#REF!)/(AV110+#REF!))/10</f>
        <v>#VALUE!</v>
      </c>
      <c r="CF120" s="198" t="e">
        <f>((AW110+#REF!)/(AV110+#REF!))/10</f>
        <v>#VALUE!</v>
      </c>
      <c r="CG120" s="198" t="e">
        <f>((#REF!+AV114)/(#REF!+AW114))/10</f>
        <v>#REF!</v>
      </c>
      <c r="CH120" s="198" t="e">
        <f>((#REF!+#REF!)/(#REF!+#REF!))/10</f>
        <v>#REF!</v>
      </c>
      <c r="CI120" s="198" t="e">
        <f>((#REF!+#REF!)/(#REF!+#REF!))/10</f>
        <v>#REF!</v>
      </c>
      <c r="CJ120" s="198" t="e">
        <f>((AV114+#REF!)/(AW114+#REF!))/10</f>
        <v>#VALUE!</v>
      </c>
      <c r="CK120" s="198" t="e">
        <f>((AV114+#REF!)/(AW114+#REF!))/10</f>
        <v>#VALUE!</v>
      </c>
      <c r="CL120" s="198" t="e">
        <f>((#REF!+#REF!)/(#REF!+#REF!))/10</f>
        <v>#REF!</v>
      </c>
      <c r="CN120" s="201"/>
      <c r="CO120" s="201"/>
      <c r="CP120" s="201"/>
      <c r="CQ120" s="201"/>
      <c r="CR120" s="201"/>
      <c r="CS120" s="201"/>
      <c r="CT120" s="201"/>
      <c r="CU120" s="201"/>
      <c r="CV120" s="447"/>
      <c r="CW120" s="447"/>
      <c r="CX120" s="447"/>
      <c r="CZ120" s="447"/>
      <c r="DA120" s="449"/>
      <c r="DC120" s="447"/>
      <c r="DE120" s="449"/>
      <c r="DF120" s="447"/>
    </row>
    <row r="121" spans="1:110" x14ac:dyDescent="0.25">
      <c r="A121" s="451"/>
      <c r="B121" s="481"/>
      <c r="C121" s="455"/>
      <c r="D121" s="492"/>
      <c r="E121" s="218"/>
      <c r="F121" s="219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34"/>
      <c r="AG121" s="430"/>
      <c r="AH121" s="430"/>
      <c r="AI121" s="218"/>
      <c r="AJ121" s="218"/>
      <c r="AK121" s="218"/>
      <c r="AL121" s="225"/>
      <c r="AM121" s="218"/>
      <c r="AN121" s="225"/>
      <c r="AO121" s="218"/>
      <c r="AP121" s="225"/>
      <c r="AQ121" s="218"/>
      <c r="AR121" s="225"/>
      <c r="AS121" s="218"/>
      <c r="AT121" s="225"/>
      <c r="AU121" s="218"/>
      <c r="AV121" s="218"/>
      <c r="AW121" s="218"/>
      <c r="AX121" s="218"/>
      <c r="AY121" s="218"/>
      <c r="AZ121" s="218"/>
      <c r="BA121" s="218"/>
      <c r="BB121" s="218"/>
      <c r="BC121" s="218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  <c r="BZ121" s="218"/>
      <c r="CB121" s="185">
        <v>6</v>
      </c>
      <c r="CC121" s="186" t="s">
        <v>123</v>
      </c>
      <c r="CD121" s="186" t="s">
        <v>116</v>
      </c>
      <c r="CE121" s="186" t="s">
        <v>117</v>
      </c>
      <c r="CF121" s="186" t="s">
        <v>118</v>
      </c>
      <c r="CG121" s="186" t="s">
        <v>98</v>
      </c>
      <c r="CH121" s="186" t="s">
        <v>99</v>
      </c>
      <c r="CI121" s="186" t="s">
        <v>100</v>
      </c>
      <c r="CJ121" s="186" t="s">
        <v>102</v>
      </c>
      <c r="CK121" s="186" t="s">
        <v>103</v>
      </c>
      <c r="CL121" s="186" t="s">
        <v>105</v>
      </c>
      <c r="CN121" s="201"/>
      <c r="CO121" s="187"/>
      <c r="CP121" s="187"/>
      <c r="CQ121" s="187"/>
      <c r="CR121" s="187"/>
      <c r="CS121" s="187"/>
      <c r="CT121" s="187"/>
      <c r="CU121" s="187"/>
      <c r="CV121" s="446">
        <f>AA113</f>
        <v>0</v>
      </c>
      <c r="CW121" s="446" t="e">
        <f>IF(AND(CV121=#REF!,CV121=CV116),CC122,(IF(AND(CV121=#REF!,CV121=#REF!),CD122,(IF(AND(CV121=#REF!,CV121=CV118),CE122,(IF(AND(CV121=#REF!,CV121=CV119),CF122,(IF(AND(CV121=CV116,CV121=#REF!),CG122,(IF(AND(CV121=CV116,CV121=CV118),CH122,(IF(AND(CV121=CV116,CV121=CV119),CI122,(IF(AND(CV121=#REF!,CV121=CV118),CJ122,(IF(AND(CV121=#REF!,CV121=CV119),CK122,(IF(AND(CV121=CV118,CV121=CV119),CL122,999)))))))))))))))))))</f>
        <v>#REF!</v>
      </c>
      <c r="CX121" s="446" t="e">
        <f>IF(DC121=1,CV121+CW121,CW121)</f>
        <v>#REF!</v>
      </c>
      <c r="CZ121" s="446">
        <f>CV121</f>
        <v>0</v>
      </c>
      <c r="DA121" s="448" t="e">
        <f>IF(CZ121=#REF!,CO117,(IF(CZ121=CZ116,CP117,(IF(CZ121=#REF!,CQ117,(IF(CZ121=CZ118,CR117,(IF(CZ121=CZ119,CS117,999)))))))))</f>
        <v>#REF!</v>
      </c>
      <c r="DC121" s="446" t="e">
        <f>IF(CW121&lt;&gt;999,1,0)</f>
        <v>#REF!</v>
      </c>
      <c r="DE121" s="448" t="e">
        <f>IF(DC121=1,CX121,DA121)</f>
        <v>#REF!</v>
      </c>
      <c r="DF121" s="446" t="e">
        <f>IF(DE121&lt;&gt;999,DE121,CZ121)</f>
        <v>#REF!</v>
      </c>
    </row>
    <row r="122" spans="1:110" x14ac:dyDescent="0.25">
      <c r="E122" s="218"/>
      <c r="F122" s="219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34"/>
      <c r="AG122" s="430">
        <f>IF(F113&gt;0,1,0)</f>
        <v>0</v>
      </c>
      <c r="AH122" s="430"/>
      <c r="AI122" s="218"/>
      <c r="AJ122" s="218"/>
      <c r="AK122" s="218"/>
      <c r="AL122" s="225"/>
      <c r="AM122" s="218"/>
      <c r="AN122" s="225"/>
      <c r="AO122" s="218"/>
      <c r="AP122" s="225"/>
      <c r="AQ122" s="218"/>
      <c r="AR122" s="225"/>
      <c r="AS122" s="218"/>
      <c r="AT122" s="225"/>
      <c r="AU122" s="218"/>
      <c r="AV122" s="218"/>
      <c r="AW122" s="218"/>
      <c r="AX122" s="218"/>
      <c r="AY122" s="218"/>
      <c r="AZ122" s="218"/>
      <c r="BA122" s="218"/>
      <c r="BB122" s="218"/>
      <c r="BC122" s="218"/>
      <c r="BD122" s="218"/>
      <c r="BE122" s="218"/>
      <c r="BF122" s="218"/>
      <c r="BG122" s="218"/>
      <c r="BH122" s="218"/>
      <c r="BI122" s="218"/>
      <c r="BJ122" s="218"/>
      <c r="BK122" s="218"/>
      <c r="BL122" s="218"/>
      <c r="BM122" s="218"/>
      <c r="BN122" s="218"/>
      <c r="BO122" s="218"/>
      <c r="BP122" s="218"/>
      <c r="BQ122" s="218"/>
      <c r="BR122" s="218"/>
      <c r="BS122" s="218"/>
      <c r="BT122" s="218"/>
      <c r="BU122" s="218"/>
      <c r="BV122" s="218"/>
      <c r="BW122" s="218"/>
      <c r="BX122" s="218"/>
      <c r="BY122" s="218"/>
      <c r="BZ122" s="218"/>
      <c r="CB122" s="185"/>
      <c r="CC122" s="198" t="e">
        <f>((#REF!+AV113)/(#REF!+AW113))/10</f>
        <v>#REF!</v>
      </c>
      <c r="CD122" s="198" t="e">
        <f>((#REF!+AW111)/(#REF!+AV111))/10</f>
        <v>#REF!</v>
      </c>
      <c r="CE122" s="198" t="e">
        <f>((#REF!+#REF!)/(#REF!+#REF!))/10</f>
        <v>#REF!</v>
      </c>
      <c r="CF122" s="198" t="e">
        <f>((#REF!+#REF!)/(#REF!+#REF!))/10</f>
        <v>#REF!</v>
      </c>
      <c r="CG122" s="198" t="e">
        <f>((AV113+AW111)/(AW113+AV111))/10</f>
        <v>#VALUE!</v>
      </c>
      <c r="CH122" s="198" t="e">
        <f>((AV113+#REF!)/(AW113+#REF!))/10</f>
        <v>#VALUE!</v>
      </c>
      <c r="CI122" s="198" t="e">
        <f>((AV113+#REF!)/(AW113+#REF!))/10</f>
        <v>#VALUE!</v>
      </c>
      <c r="CJ122" s="198" t="e">
        <f>((AW111+#REF!)/(AV111+#REF!))/10</f>
        <v>#VALUE!</v>
      </c>
      <c r="CK122" s="198" t="e">
        <f>((AW111+#REF!)/(AV111+#REF!))/10</f>
        <v>#VALUE!</v>
      </c>
      <c r="CL122" s="198" t="e">
        <f>((#REF!+#REF!)/(#REF!+#REF!))/10</f>
        <v>#REF!</v>
      </c>
      <c r="CN122" s="201"/>
      <c r="CO122" s="201"/>
      <c r="CP122" s="201"/>
      <c r="CQ122" s="201"/>
      <c r="CR122" s="201"/>
      <c r="CS122" s="201"/>
      <c r="CT122" s="201"/>
      <c r="CU122" s="201"/>
      <c r="CV122" s="447"/>
      <c r="CW122" s="447"/>
      <c r="CX122" s="447"/>
      <c r="CZ122" s="447"/>
      <c r="DA122" s="449"/>
      <c r="DC122" s="447"/>
      <c r="DE122" s="449"/>
      <c r="DF122" s="447"/>
    </row>
    <row r="123" spans="1:110" x14ac:dyDescent="0.25">
      <c r="E123" s="218"/>
      <c r="F123" s="219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34"/>
      <c r="AG123" s="430"/>
      <c r="AH123" s="430"/>
      <c r="AI123" s="218"/>
      <c r="AJ123" s="218"/>
      <c r="AK123" s="218"/>
      <c r="AL123" s="225"/>
      <c r="AM123" s="218"/>
      <c r="AN123" s="225"/>
      <c r="AO123" s="218"/>
      <c r="AP123" s="225"/>
      <c r="AQ123" s="218"/>
      <c r="AR123" s="225"/>
      <c r="AS123" s="218"/>
      <c r="AT123" s="225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8"/>
      <c r="BV123" s="218"/>
      <c r="BW123" s="218"/>
      <c r="BX123" s="218"/>
      <c r="BY123" s="218"/>
      <c r="BZ123" s="218"/>
    </row>
    <row r="124" spans="1:110" x14ac:dyDescent="0.25">
      <c r="E124" s="218"/>
      <c r="F124" s="219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25"/>
      <c r="AE124" s="218"/>
      <c r="AI124" s="218"/>
      <c r="AJ124" s="218"/>
      <c r="AK124" s="218"/>
      <c r="AL124" s="225"/>
      <c r="AM124" s="218"/>
      <c r="AN124" s="225"/>
      <c r="AO124" s="218"/>
      <c r="AP124" s="225"/>
      <c r="AQ124" s="218"/>
      <c r="AR124" s="225"/>
      <c r="AS124" s="218"/>
      <c r="AT124" s="225"/>
      <c r="AU124" s="218"/>
      <c r="AV124" s="218"/>
      <c r="AW124" s="218"/>
      <c r="AX124" s="218"/>
      <c r="AY124" s="218"/>
      <c r="AZ124" s="218"/>
      <c r="BA124" s="218"/>
      <c r="BB124" s="218"/>
      <c r="BC124" s="218"/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8"/>
      <c r="BV124" s="218"/>
      <c r="BW124" s="218"/>
      <c r="BX124" s="218"/>
      <c r="BY124" s="218"/>
      <c r="BZ124" s="218"/>
    </row>
    <row r="125" spans="1:110" x14ac:dyDescent="0.25">
      <c r="AD125" s="225"/>
      <c r="AE125" s="218"/>
      <c r="AI125" s="218"/>
      <c r="AJ125" s="218"/>
      <c r="AK125" s="218"/>
      <c r="AL125" s="225"/>
      <c r="AM125" s="218"/>
      <c r="AN125" s="225"/>
      <c r="AO125" s="218"/>
      <c r="AP125" s="225"/>
      <c r="AQ125" s="218"/>
      <c r="AR125" s="225"/>
      <c r="AS125" s="218"/>
      <c r="AT125" s="225"/>
      <c r="AU125" s="218"/>
      <c r="AV125" s="218"/>
      <c r="AW125" s="218"/>
      <c r="AX125" s="218"/>
      <c r="AY125" s="218"/>
      <c r="AZ125" s="218"/>
      <c r="BA125" s="218"/>
      <c r="BB125" s="218"/>
      <c r="BC125" s="218"/>
      <c r="BD125" s="218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8"/>
      <c r="BV125" s="218"/>
      <c r="BW125" s="218"/>
      <c r="BX125" s="218"/>
      <c r="BY125" s="218"/>
      <c r="BZ125" s="218"/>
    </row>
    <row r="126" spans="1:110" x14ac:dyDescent="0.25">
      <c r="AD126" s="225"/>
      <c r="AE126" s="218"/>
      <c r="AI126" s="218"/>
      <c r="AJ126" s="218"/>
      <c r="AK126" s="218"/>
      <c r="AL126" s="225"/>
      <c r="AM126" s="218"/>
      <c r="AN126" s="225"/>
      <c r="AO126" s="218"/>
      <c r="AP126" s="225"/>
      <c r="AQ126" s="218"/>
      <c r="AR126" s="225"/>
      <c r="AS126" s="218"/>
      <c r="AT126" s="225"/>
      <c r="AU126" s="218"/>
      <c r="AV126" s="218"/>
      <c r="AW126" s="218"/>
      <c r="AX126" s="218"/>
      <c r="AY126" s="218"/>
      <c r="AZ126" s="218"/>
      <c r="BA126" s="218"/>
      <c r="BB126" s="218"/>
      <c r="BC126" s="218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  <c r="BZ126" s="218"/>
    </row>
    <row r="127" spans="1:110" x14ac:dyDescent="0.25">
      <c r="AD127" s="225"/>
      <c r="AE127" s="218"/>
      <c r="AI127" s="218"/>
      <c r="AJ127" s="218"/>
      <c r="AK127" s="218"/>
      <c r="AL127" s="225"/>
      <c r="AM127" s="218"/>
      <c r="AN127" s="225"/>
      <c r="AO127" s="218"/>
      <c r="AP127" s="225"/>
      <c r="AQ127" s="218"/>
      <c r="AR127" s="225"/>
      <c r="AS127" s="218"/>
      <c r="AT127" s="225"/>
      <c r="AU127" s="218"/>
      <c r="AV127" s="218"/>
      <c r="AW127" s="218"/>
      <c r="AX127" s="218"/>
      <c r="AY127" s="218"/>
      <c r="AZ127" s="218"/>
      <c r="BA127" s="218"/>
      <c r="BB127" s="218"/>
      <c r="BC127" s="218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  <c r="BZ127" s="218"/>
    </row>
    <row r="128" spans="1:110" x14ac:dyDescent="0.25">
      <c r="AD128" s="225"/>
      <c r="AE128" s="218"/>
      <c r="AF128" s="218"/>
      <c r="AG128" s="290"/>
      <c r="AH128" s="290"/>
      <c r="AI128" s="218"/>
      <c r="AJ128" s="218"/>
      <c r="AK128" s="218"/>
      <c r="AL128" s="225"/>
      <c r="AM128" s="218"/>
      <c r="AN128" s="225"/>
      <c r="AO128" s="218"/>
      <c r="AP128" s="225"/>
      <c r="AQ128" s="218"/>
      <c r="AR128" s="225"/>
      <c r="AS128" s="218"/>
      <c r="AT128" s="225"/>
      <c r="AU128" s="218"/>
      <c r="AV128" s="218"/>
      <c r="AW128" s="218"/>
      <c r="AX128" s="218"/>
      <c r="AY128" s="218"/>
      <c r="AZ128" s="218"/>
      <c r="BA128" s="218"/>
      <c r="BB128" s="218"/>
      <c r="BC128" s="218"/>
      <c r="BD128" s="218"/>
      <c r="BE128" s="218"/>
      <c r="BF128" s="218"/>
      <c r="BG128" s="218"/>
      <c r="BH128" s="218"/>
      <c r="BI128" s="218"/>
      <c r="BJ128" s="218"/>
      <c r="BK128" s="218"/>
      <c r="BL128" s="218"/>
      <c r="BM128" s="218"/>
      <c r="BN128" s="218"/>
      <c r="BO128" s="218"/>
      <c r="BP128" s="218"/>
      <c r="BQ128" s="218"/>
      <c r="BR128" s="218"/>
      <c r="BS128" s="218"/>
      <c r="BT128" s="218"/>
      <c r="BU128" s="218"/>
      <c r="BV128" s="218"/>
      <c r="BW128" s="218"/>
      <c r="BX128" s="218"/>
      <c r="BY128" s="218"/>
      <c r="BZ128" s="218"/>
    </row>
    <row r="129" spans="30:78" x14ac:dyDescent="0.25">
      <c r="AD129" s="225"/>
      <c r="AE129" s="218"/>
      <c r="AF129" s="218"/>
      <c r="AG129" s="290"/>
      <c r="AH129" s="290"/>
      <c r="AI129" s="218"/>
      <c r="AJ129" s="218"/>
      <c r="AK129" s="218"/>
      <c r="AL129" s="225"/>
      <c r="AM129" s="218"/>
      <c r="AN129" s="225"/>
      <c r="AO129" s="218"/>
      <c r="AP129" s="225"/>
      <c r="AQ129" s="218"/>
      <c r="AR129" s="225"/>
      <c r="AS129" s="218"/>
      <c r="AT129" s="225"/>
      <c r="AU129" s="218"/>
      <c r="AV129" s="218"/>
      <c r="AW129" s="218"/>
      <c r="AX129" s="218"/>
      <c r="AY129" s="218"/>
      <c r="AZ129" s="218"/>
      <c r="BA129" s="218"/>
      <c r="BB129" s="218"/>
      <c r="BC129" s="218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18"/>
      <c r="BR129" s="218"/>
      <c r="BS129" s="218"/>
      <c r="BT129" s="218"/>
      <c r="BU129" s="218"/>
      <c r="BV129" s="218"/>
      <c r="BW129" s="218"/>
      <c r="BX129" s="218"/>
      <c r="BY129" s="218"/>
      <c r="BZ129" s="218"/>
    </row>
    <row r="130" spans="30:78" x14ac:dyDescent="0.25">
      <c r="AD130" s="225"/>
      <c r="AE130" s="218"/>
      <c r="AF130" s="218"/>
      <c r="AG130" s="290"/>
      <c r="AH130" s="290"/>
      <c r="AI130" s="218"/>
      <c r="AJ130" s="218"/>
      <c r="AK130" s="218"/>
      <c r="AL130" s="225"/>
      <c r="AM130" s="218"/>
      <c r="AN130" s="225"/>
      <c r="AO130" s="218"/>
      <c r="AP130" s="225"/>
      <c r="AQ130" s="218"/>
      <c r="AR130" s="225"/>
      <c r="AS130" s="218"/>
      <c r="AT130" s="225"/>
      <c r="AU130" s="218"/>
      <c r="AV130" s="218"/>
      <c r="AW130" s="218"/>
      <c r="AX130" s="218"/>
      <c r="AY130" s="218"/>
      <c r="AZ130" s="218"/>
      <c r="BA130" s="218"/>
      <c r="BB130" s="218"/>
      <c r="BC130" s="218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  <c r="BZ130" s="218"/>
    </row>
    <row r="131" spans="30:78" x14ac:dyDescent="0.25">
      <c r="AD131" s="225"/>
      <c r="AE131" s="218"/>
      <c r="AF131" s="218"/>
      <c r="AG131" s="290"/>
      <c r="AH131" s="290"/>
      <c r="AI131" s="218"/>
      <c r="AJ131" s="218"/>
      <c r="AK131" s="218"/>
      <c r="AL131" s="225"/>
      <c r="AM131" s="218"/>
      <c r="AN131" s="225"/>
      <c r="AO131" s="218"/>
      <c r="AP131" s="225"/>
      <c r="AQ131" s="218"/>
      <c r="AR131" s="225"/>
      <c r="AS131" s="218"/>
      <c r="AT131" s="225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18"/>
      <c r="BJ131" s="218"/>
      <c r="BK131" s="218"/>
      <c r="BL131" s="218"/>
      <c r="BM131" s="218"/>
      <c r="BN131" s="218"/>
      <c r="BO131" s="218"/>
      <c r="BP131" s="218"/>
      <c r="BQ131" s="218"/>
      <c r="BR131" s="218"/>
      <c r="BS131" s="218"/>
      <c r="BT131" s="218"/>
      <c r="BU131" s="218"/>
      <c r="BV131" s="218"/>
      <c r="BW131" s="218"/>
      <c r="BX131" s="218"/>
      <c r="BY131" s="218"/>
      <c r="BZ131" s="218"/>
    </row>
    <row r="132" spans="30:78" x14ac:dyDescent="0.25">
      <c r="AD132" s="225"/>
      <c r="AE132" s="218"/>
      <c r="AF132" s="218"/>
      <c r="AG132" s="290"/>
      <c r="AH132" s="290"/>
      <c r="AI132" s="218"/>
      <c r="AJ132" s="218"/>
      <c r="AK132" s="218"/>
      <c r="AL132" s="225"/>
      <c r="AM132" s="218"/>
      <c r="AN132" s="225"/>
      <c r="AO132" s="218"/>
      <c r="AP132" s="225"/>
      <c r="AQ132" s="218"/>
      <c r="AR132" s="225"/>
      <c r="AS132" s="218"/>
      <c r="AT132" s="225"/>
      <c r="AU132" s="218"/>
      <c r="AV132" s="218"/>
      <c r="AW132" s="218"/>
      <c r="AX132" s="218"/>
      <c r="AY132" s="218"/>
      <c r="AZ132" s="218"/>
      <c r="BA132" s="218"/>
      <c r="BB132" s="218"/>
      <c r="BC132" s="218"/>
      <c r="BD132" s="218"/>
      <c r="BE132" s="218"/>
      <c r="BF132" s="218"/>
      <c r="BG132" s="218"/>
      <c r="BH132" s="218"/>
      <c r="BI132" s="218"/>
      <c r="BJ132" s="218"/>
      <c r="BK132" s="218"/>
      <c r="BL132" s="218"/>
      <c r="BM132" s="218"/>
      <c r="BN132" s="218"/>
      <c r="BO132" s="218"/>
      <c r="BP132" s="218"/>
      <c r="BQ132" s="218"/>
      <c r="BR132" s="218"/>
      <c r="BS132" s="218"/>
      <c r="BT132" s="218"/>
      <c r="BU132" s="218"/>
      <c r="BV132" s="218"/>
      <c r="BW132" s="218"/>
      <c r="BX132" s="218"/>
      <c r="BY132" s="218"/>
      <c r="BZ132" s="218"/>
    </row>
    <row r="133" spans="30:78" x14ac:dyDescent="0.25">
      <c r="AD133" s="225"/>
      <c r="AE133" s="218"/>
      <c r="AF133" s="218"/>
      <c r="AG133" s="290"/>
      <c r="AH133" s="290"/>
    </row>
    <row r="134" spans="30:78" x14ac:dyDescent="0.25">
      <c r="AD134" s="225"/>
      <c r="AE134" s="218"/>
      <c r="AF134" s="218"/>
      <c r="AG134" s="290"/>
      <c r="AH134" s="290"/>
    </row>
    <row r="135" spans="30:78" x14ac:dyDescent="0.25">
      <c r="AD135" s="225"/>
      <c r="AF135" s="218"/>
      <c r="AG135" s="290"/>
      <c r="AH135" s="290"/>
    </row>
    <row r="136" spans="30:78" x14ac:dyDescent="0.25">
      <c r="AD136" s="225"/>
      <c r="AF136" s="218"/>
      <c r="AG136" s="290"/>
      <c r="AH136" s="290"/>
    </row>
    <row r="137" spans="30:78" x14ac:dyDescent="0.25">
      <c r="AD137" s="225"/>
      <c r="AF137" s="218"/>
      <c r="AG137" s="290"/>
      <c r="AH137" s="290"/>
    </row>
    <row r="138" spans="30:78" x14ac:dyDescent="0.25">
      <c r="AD138" s="225"/>
      <c r="AF138" s="218"/>
      <c r="AG138" s="290"/>
      <c r="AH138" s="290"/>
    </row>
  </sheetData>
  <mergeCells count="1098">
    <mergeCell ref="DC119:DC120"/>
    <mergeCell ref="DE119:DE120"/>
    <mergeCell ref="DF119:DF120"/>
    <mergeCell ref="A120:A121"/>
    <mergeCell ref="B120:B121"/>
    <mergeCell ref="C120:C121"/>
    <mergeCell ref="D120:D121"/>
    <mergeCell ref="AG120:AG121"/>
    <mergeCell ref="CV121:CV122"/>
    <mergeCell ref="CW121:CW122"/>
    <mergeCell ref="CX121:CX122"/>
    <mergeCell ref="CZ121:CZ122"/>
    <mergeCell ref="DA121:DA122"/>
    <mergeCell ref="DC121:DC122"/>
    <mergeCell ref="DE121:DE122"/>
    <mergeCell ref="DF121:DF122"/>
    <mergeCell ref="CV119:CV120"/>
    <mergeCell ref="CW119:CW120"/>
    <mergeCell ref="CX119:CX120"/>
    <mergeCell ref="CZ119:CZ120"/>
    <mergeCell ref="DA119:DA120"/>
    <mergeCell ref="AH116:AH123"/>
    <mergeCell ref="A117:A118"/>
    <mergeCell ref="B117:B118"/>
    <mergeCell ref="C117:C118"/>
    <mergeCell ref="D117:D118"/>
    <mergeCell ref="AE117:AE118"/>
    <mergeCell ref="AG117:AG118"/>
    <mergeCell ref="AG122:AG123"/>
    <mergeCell ref="DA111:DA112"/>
    <mergeCell ref="DC111:DC112"/>
    <mergeCell ref="DE111:DE112"/>
    <mergeCell ref="DF111:DF112"/>
    <mergeCell ref="A110:A111"/>
    <mergeCell ref="B110:B111"/>
    <mergeCell ref="C110:C111"/>
    <mergeCell ref="D110:D111"/>
    <mergeCell ref="I110:K110"/>
    <mergeCell ref="CZ109:CZ110"/>
    <mergeCell ref="DA109:DA110"/>
    <mergeCell ref="DC109:DC110"/>
    <mergeCell ref="DE109:DE110"/>
    <mergeCell ref="DF109:DF110"/>
    <mergeCell ref="AB109:AB110"/>
    <mergeCell ref="AC109:AC110"/>
    <mergeCell ref="CV109:CV110"/>
    <mergeCell ref="CW109:CW110"/>
    <mergeCell ref="CX109:CX110"/>
    <mergeCell ref="AG110:AG111"/>
    <mergeCell ref="CV111:CV112"/>
    <mergeCell ref="CW111:CW112"/>
    <mergeCell ref="CX111:CX112"/>
    <mergeCell ref="E112:AC112"/>
    <mergeCell ref="AG112:AG113"/>
    <mergeCell ref="AE113:AE114"/>
    <mergeCell ref="E114:AC114"/>
    <mergeCell ref="R109:T110"/>
    <mergeCell ref="AA109:AA110"/>
    <mergeCell ref="L110:N110"/>
    <mergeCell ref="O110:Q110"/>
    <mergeCell ref="DA103:DA104"/>
    <mergeCell ref="DC103:DC104"/>
    <mergeCell ref="F103:F104"/>
    <mergeCell ref="H103:H104"/>
    <mergeCell ref="I103:K104"/>
    <mergeCell ref="U103:Z110"/>
    <mergeCell ref="AA103:AA104"/>
    <mergeCell ref="DC105:DC106"/>
    <mergeCell ref="DA107:DA108"/>
    <mergeCell ref="DC107:DC108"/>
    <mergeCell ref="DE107:DE108"/>
    <mergeCell ref="DF107:DF108"/>
    <mergeCell ref="A106:A107"/>
    <mergeCell ref="A108:A109"/>
    <mergeCell ref="B108:B109"/>
    <mergeCell ref="C108:C109"/>
    <mergeCell ref="D108:D109"/>
    <mergeCell ref="I108:K108"/>
    <mergeCell ref="L108:N108"/>
    <mergeCell ref="R108:T108"/>
    <mergeCell ref="AE108:AE109"/>
    <mergeCell ref="AG108:AG109"/>
    <mergeCell ref="E109:E110"/>
    <mergeCell ref="F109:F110"/>
    <mergeCell ref="H109:H110"/>
    <mergeCell ref="AC107:AC108"/>
    <mergeCell ref="CV107:CV108"/>
    <mergeCell ref="CW107:CW108"/>
    <mergeCell ref="CX107:CX108"/>
    <mergeCell ref="CZ107:CZ108"/>
    <mergeCell ref="B106:B107"/>
    <mergeCell ref="C106:C107"/>
    <mergeCell ref="DA101:DA102"/>
    <mergeCell ref="DC101:DC102"/>
    <mergeCell ref="A100:A101"/>
    <mergeCell ref="B100:B101"/>
    <mergeCell ref="C100:C101"/>
    <mergeCell ref="D100:D101"/>
    <mergeCell ref="E101:G101"/>
    <mergeCell ref="CV103:CV104"/>
    <mergeCell ref="AB105:AB106"/>
    <mergeCell ref="AC105:AC106"/>
    <mergeCell ref="H107:H108"/>
    <mergeCell ref="O107:Q108"/>
    <mergeCell ref="CV105:CV106"/>
    <mergeCell ref="DA105:DA106"/>
    <mergeCell ref="DF103:DF104"/>
    <mergeCell ref="A104:A105"/>
    <mergeCell ref="B104:B105"/>
    <mergeCell ref="C104:C105"/>
    <mergeCell ref="D104:D105"/>
    <mergeCell ref="L104:N104"/>
    <mergeCell ref="O104:Q104"/>
    <mergeCell ref="R104:T104"/>
    <mergeCell ref="AE104:AE105"/>
    <mergeCell ref="AG104:AG105"/>
    <mergeCell ref="E105:E106"/>
    <mergeCell ref="F105:F106"/>
    <mergeCell ref="H105:H106"/>
    <mergeCell ref="L105:N106"/>
    <mergeCell ref="AA105:AA106"/>
    <mergeCell ref="CW103:CW104"/>
    <mergeCell ref="CX103:CX104"/>
    <mergeCell ref="CZ103:CZ104"/>
    <mergeCell ref="A102:A103"/>
    <mergeCell ref="B102:B103"/>
    <mergeCell ref="C102:C103"/>
    <mergeCell ref="D102:D103"/>
    <mergeCell ref="I102:K102"/>
    <mergeCell ref="L102:N102"/>
    <mergeCell ref="O102:Q102"/>
    <mergeCell ref="R102:T102"/>
    <mergeCell ref="U102:W102"/>
    <mergeCell ref="X102:Z102"/>
    <mergeCell ref="AE102:AE103"/>
    <mergeCell ref="AG102:AG103"/>
    <mergeCell ref="AH102:AH113"/>
    <mergeCell ref="E103:E104"/>
    <mergeCell ref="CW101:CW102"/>
    <mergeCell ref="CX101:CX102"/>
    <mergeCell ref="CZ101:CZ102"/>
    <mergeCell ref="D106:D107"/>
    <mergeCell ref="I106:K106"/>
    <mergeCell ref="O106:Q106"/>
    <mergeCell ref="R106:T106"/>
    <mergeCell ref="AE106:AE107"/>
    <mergeCell ref="AG106:AG107"/>
    <mergeCell ref="E107:E108"/>
    <mergeCell ref="F107:F108"/>
    <mergeCell ref="CZ105:CZ106"/>
    <mergeCell ref="AB107:AB108"/>
    <mergeCell ref="CZ111:CZ112"/>
    <mergeCell ref="DE103:DE104"/>
    <mergeCell ref="E98:E99"/>
    <mergeCell ref="F98:F99"/>
    <mergeCell ref="H98:H99"/>
    <mergeCell ref="X98:Z99"/>
    <mergeCell ref="AA98:AA99"/>
    <mergeCell ref="I99:K99"/>
    <mergeCell ref="L99:N99"/>
    <mergeCell ref="O99:Q99"/>
    <mergeCell ref="R99:T99"/>
    <mergeCell ref="U99:W99"/>
    <mergeCell ref="DE96:DE97"/>
    <mergeCell ref="DF96:DF97"/>
    <mergeCell ref="I97:K97"/>
    <mergeCell ref="L97:N97"/>
    <mergeCell ref="O97:Q97"/>
    <mergeCell ref="AE97:AE98"/>
    <mergeCell ref="AG97:AG98"/>
    <mergeCell ref="AB98:AB99"/>
    <mergeCell ref="AC98:AC99"/>
    <mergeCell ref="CW96:CW97"/>
    <mergeCell ref="CX96:CX97"/>
    <mergeCell ref="CZ96:CZ97"/>
    <mergeCell ref="DA96:DA97"/>
    <mergeCell ref="DC96:DC97"/>
    <mergeCell ref="AC96:AC97"/>
    <mergeCell ref="CV96:CV97"/>
    <mergeCell ref="CV101:CV102"/>
    <mergeCell ref="AB103:AB104"/>
    <mergeCell ref="AC103:AC104"/>
    <mergeCell ref="DE101:DE102"/>
    <mergeCell ref="DF101:DF102"/>
    <mergeCell ref="DE105:DE106"/>
    <mergeCell ref="DF105:DF106"/>
    <mergeCell ref="AA107:AA108"/>
    <mergeCell ref="CW105:CW106"/>
    <mergeCell ref="CX105:CX106"/>
    <mergeCell ref="DE94:DE95"/>
    <mergeCell ref="DF94:DF95"/>
    <mergeCell ref="A95:A96"/>
    <mergeCell ref="B95:B96"/>
    <mergeCell ref="C95:C96"/>
    <mergeCell ref="D95:D96"/>
    <mergeCell ref="I95:K95"/>
    <mergeCell ref="L95:N95"/>
    <mergeCell ref="R95:T95"/>
    <mergeCell ref="AE95:AE96"/>
    <mergeCell ref="AG95:AG96"/>
    <mergeCell ref="E96:E97"/>
    <mergeCell ref="F96:F97"/>
    <mergeCell ref="H96:H97"/>
    <mergeCell ref="R96:T97"/>
    <mergeCell ref="AA96:AA97"/>
    <mergeCell ref="CW94:CW95"/>
    <mergeCell ref="CX94:CX95"/>
    <mergeCell ref="CZ94:CZ95"/>
    <mergeCell ref="DA94:DA95"/>
    <mergeCell ref="DC94:DC95"/>
    <mergeCell ref="AA94:AA95"/>
    <mergeCell ref="AB94:AB95"/>
    <mergeCell ref="AC94:AC95"/>
    <mergeCell ref="BZ94:BZ108"/>
    <mergeCell ref="CV94:CV95"/>
    <mergeCell ref="AB96:AB97"/>
    <mergeCell ref="A93:A94"/>
    <mergeCell ref="B93:B94"/>
    <mergeCell ref="C93:C94"/>
    <mergeCell ref="D93:D94"/>
    <mergeCell ref="I93:K93"/>
    <mergeCell ref="O93:Q93"/>
    <mergeCell ref="R93:T93"/>
    <mergeCell ref="AE93:AE94"/>
    <mergeCell ref="AG93:AG94"/>
    <mergeCell ref="E94:E95"/>
    <mergeCell ref="F94:F95"/>
    <mergeCell ref="H94:H95"/>
    <mergeCell ref="AA92:AA93"/>
    <mergeCell ref="AB92:AB93"/>
    <mergeCell ref="AC92:AC93"/>
    <mergeCell ref="CV92:CV93"/>
    <mergeCell ref="CW92:CW93"/>
    <mergeCell ref="DA90:DA91"/>
    <mergeCell ref="DC90:DC91"/>
    <mergeCell ref="DE90:DE91"/>
    <mergeCell ref="DF90:DF91"/>
    <mergeCell ref="A91:A92"/>
    <mergeCell ref="B91:B92"/>
    <mergeCell ref="C91:C92"/>
    <mergeCell ref="D91:D92"/>
    <mergeCell ref="L91:N91"/>
    <mergeCell ref="O91:Q91"/>
    <mergeCell ref="R91:T91"/>
    <mergeCell ref="AE91:AE92"/>
    <mergeCell ref="AG91:AG92"/>
    <mergeCell ref="E92:E93"/>
    <mergeCell ref="F92:F93"/>
    <mergeCell ref="H92:H93"/>
    <mergeCell ref="AA90:AA91"/>
    <mergeCell ref="AB90:AB91"/>
    <mergeCell ref="AC90:AC91"/>
    <mergeCell ref="CV90:CV91"/>
    <mergeCell ref="CW90:CW91"/>
    <mergeCell ref="E90:E91"/>
    <mergeCell ref="F90:F91"/>
    <mergeCell ref="H90:H91"/>
    <mergeCell ref="I90:K91"/>
    <mergeCell ref="U90:Z97"/>
    <mergeCell ref="L92:N93"/>
    <mergeCell ref="O94:Q95"/>
    <mergeCell ref="DA92:DA93"/>
    <mergeCell ref="DC92:DC93"/>
    <mergeCell ref="DE92:DE93"/>
    <mergeCell ref="DF92:DF93"/>
    <mergeCell ref="DA88:DA89"/>
    <mergeCell ref="DC88:DC89"/>
    <mergeCell ref="DE88:DE89"/>
    <mergeCell ref="DF88:DF89"/>
    <mergeCell ref="A89:A90"/>
    <mergeCell ref="B89:B90"/>
    <mergeCell ref="C89:C90"/>
    <mergeCell ref="D89:D90"/>
    <mergeCell ref="I89:K89"/>
    <mergeCell ref="L89:N89"/>
    <mergeCell ref="O89:Q89"/>
    <mergeCell ref="R89:T89"/>
    <mergeCell ref="U89:W89"/>
    <mergeCell ref="X89:Z89"/>
    <mergeCell ref="AE89:AE90"/>
    <mergeCell ref="AG89:AG90"/>
    <mergeCell ref="DA86:DA87"/>
    <mergeCell ref="DC86:DC87"/>
    <mergeCell ref="DE86:DE87"/>
    <mergeCell ref="DF86:DF87"/>
    <mergeCell ref="A87:A88"/>
    <mergeCell ref="B87:B88"/>
    <mergeCell ref="C87:C88"/>
    <mergeCell ref="D87:D88"/>
    <mergeCell ref="AE87:AE88"/>
    <mergeCell ref="AG87:AG88"/>
    <mergeCell ref="AH87:AH98"/>
    <mergeCell ref="E88:G88"/>
    <mergeCell ref="CV88:CV89"/>
    <mergeCell ref="CW88:CW89"/>
    <mergeCell ref="CX88:CX89"/>
    <mergeCell ref="CZ88:CZ89"/>
    <mergeCell ref="O86:Q86"/>
    <mergeCell ref="R86:T86"/>
    <mergeCell ref="U86:W86"/>
    <mergeCell ref="F85:F86"/>
    <mergeCell ref="H85:H86"/>
    <mergeCell ref="X85:Z86"/>
    <mergeCell ref="AA85:AA86"/>
    <mergeCell ref="AB85:AB86"/>
    <mergeCell ref="A85:A86"/>
    <mergeCell ref="B85:B86"/>
    <mergeCell ref="C85:C86"/>
    <mergeCell ref="D85:D86"/>
    <mergeCell ref="E85:E86"/>
    <mergeCell ref="E83:E84"/>
    <mergeCell ref="F83:F84"/>
    <mergeCell ref="H83:H84"/>
    <mergeCell ref="R83:T84"/>
    <mergeCell ref="AA83:AA84"/>
    <mergeCell ref="I84:K84"/>
    <mergeCell ref="L84:N84"/>
    <mergeCell ref="O84:Q84"/>
    <mergeCell ref="DA81:DA82"/>
    <mergeCell ref="DC81:DC82"/>
    <mergeCell ref="DE81:DE82"/>
    <mergeCell ref="DF81:DF82"/>
    <mergeCell ref="I82:K82"/>
    <mergeCell ref="L82:N82"/>
    <mergeCell ref="R82:T82"/>
    <mergeCell ref="AE82:AE83"/>
    <mergeCell ref="AG82:AG83"/>
    <mergeCell ref="AB83:AB84"/>
    <mergeCell ref="AC83:AC84"/>
    <mergeCell ref="AC81:AC82"/>
    <mergeCell ref="CV81:CV82"/>
    <mergeCell ref="CW81:CW82"/>
    <mergeCell ref="CX81:CX82"/>
    <mergeCell ref="CZ81:CZ82"/>
    <mergeCell ref="DA79:DA80"/>
    <mergeCell ref="DC79:DC80"/>
    <mergeCell ref="DE79:DE80"/>
    <mergeCell ref="DF79:DF80"/>
    <mergeCell ref="B80:B81"/>
    <mergeCell ref="C80:C81"/>
    <mergeCell ref="D80:D81"/>
    <mergeCell ref="I80:K80"/>
    <mergeCell ref="O80:Q80"/>
    <mergeCell ref="R80:T80"/>
    <mergeCell ref="AE80:AE81"/>
    <mergeCell ref="AG80:AG81"/>
    <mergeCell ref="E81:E82"/>
    <mergeCell ref="F81:F82"/>
    <mergeCell ref="H81:H82"/>
    <mergeCell ref="BZ79:BZ93"/>
    <mergeCell ref="CV79:CV80"/>
    <mergeCell ref="CW79:CW80"/>
    <mergeCell ref="CX79:CX80"/>
    <mergeCell ref="CZ79:CZ80"/>
    <mergeCell ref="CV86:CV87"/>
    <mergeCell ref="CW86:CW87"/>
    <mergeCell ref="CX86:CX87"/>
    <mergeCell ref="CZ86:CZ87"/>
    <mergeCell ref="CX90:CX91"/>
    <mergeCell ref="CZ90:CZ91"/>
    <mergeCell ref="CX92:CX93"/>
    <mergeCell ref="CZ92:CZ93"/>
    <mergeCell ref="AB79:AB80"/>
    <mergeCell ref="AC79:AC80"/>
    <mergeCell ref="O81:Q82"/>
    <mergeCell ref="AA81:AA82"/>
    <mergeCell ref="AB81:AB82"/>
    <mergeCell ref="AC85:AC86"/>
    <mergeCell ref="I86:K86"/>
    <mergeCell ref="L86:N86"/>
    <mergeCell ref="DE77:DE78"/>
    <mergeCell ref="DF77:DF78"/>
    <mergeCell ref="A78:A79"/>
    <mergeCell ref="B78:B79"/>
    <mergeCell ref="C78:C79"/>
    <mergeCell ref="D78:D79"/>
    <mergeCell ref="L78:N78"/>
    <mergeCell ref="O78:Q78"/>
    <mergeCell ref="R78:T78"/>
    <mergeCell ref="AE78:AE79"/>
    <mergeCell ref="AG78:AG79"/>
    <mergeCell ref="E79:E80"/>
    <mergeCell ref="F79:F80"/>
    <mergeCell ref="H79:H80"/>
    <mergeCell ref="L79:N80"/>
    <mergeCell ref="CV77:CV78"/>
    <mergeCell ref="CW77:CW78"/>
    <mergeCell ref="CX77:CX78"/>
    <mergeCell ref="CZ77:CZ78"/>
    <mergeCell ref="DA77:DA78"/>
    <mergeCell ref="AE76:AE77"/>
    <mergeCell ref="AG76:AG77"/>
    <mergeCell ref="E77:E78"/>
    <mergeCell ref="F77:F78"/>
    <mergeCell ref="H77:H78"/>
    <mergeCell ref="I77:K78"/>
    <mergeCell ref="U77:Z84"/>
    <mergeCell ref="AA77:AA78"/>
    <mergeCell ref="AB77:AB78"/>
    <mergeCell ref="AC77:AC78"/>
    <mergeCell ref="AA79:AA80"/>
    <mergeCell ref="A80:A81"/>
    <mergeCell ref="O76:Q76"/>
    <mergeCell ref="R76:T76"/>
    <mergeCell ref="U76:W76"/>
    <mergeCell ref="X76:Z76"/>
    <mergeCell ref="A76:A77"/>
    <mergeCell ref="B76:B77"/>
    <mergeCell ref="C76:C77"/>
    <mergeCell ref="D76:D77"/>
    <mergeCell ref="I76:K76"/>
    <mergeCell ref="CZ75:CZ76"/>
    <mergeCell ref="DA75:DA76"/>
    <mergeCell ref="DC75:DC76"/>
    <mergeCell ref="DE75:DE76"/>
    <mergeCell ref="DF75:DF76"/>
    <mergeCell ref="A74:A75"/>
    <mergeCell ref="B74:B75"/>
    <mergeCell ref="C74:C75"/>
    <mergeCell ref="D74:D75"/>
    <mergeCell ref="AE74:AE75"/>
    <mergeCell ref="E75:G75"/>
    <mergeCell ref="CZ73:CZ74"/>
    <mergeCell ref="DA73:DA74"/>
    <mergeCell ref="DC73:DC74"/>
    <mergeCell ref="DE73:DE74"/>
    <mergeCell ref="DF73:DF74"/>
    <mergeCell ref="F72:F73"/>
    <mergeCell ref="H72:H73"/>
    <mergeCell ref="X72:Z73"/>
    <mergeCell ref="AA72:AA73"/>
    <mergeCell ref="AB72:AB73"/>
    <mergeCell ref="I73:K73"/>
    <mergeCell ref="DC77:DC78"/>
    <mergeCell ref="L73:N73"/>
    <mergeCell ref="O73:Q73"/>
    <mergeCell ref="R73:T73"/>
    <mergeCell ref="U73:W73"/>
    <mergeCell ref="A72:A73"/>
    <mergeCell ref="B72:B73"/>
    <mergeCell ref="C72:C73"/>
    <mergeCell ref="D72:D73"/>
    <mergeCell ref="E72:E73"/>
    <mergeCell ref="CZ71:CZ72"/>
    <mergeCell ref="DA71:DA72"/>
    <mergeCell ref="DC71:DC72"/>
    <mergeCell ref="DE71:DE72"/>
    <mergeCell ref="DF71:DF72"/>
    <mergeCell ref="L71:N71"/>
    <mergeCell ref="O71:Q71"/>
    <mergeCell ref="CV71:CV72"/>
    <mergeCell ref="CW71:CW72"/>
    <mergeCell ref="CX71:CX72"/>
    <mergeCell ref="AC72:AC73"/>
    <mergeCell ref="AE72:AE73"/>
    <mergeCell ref="AG72:AG73"/>
    <mergeCell ref="AH72:AH83"/>
    <mergeCell ref="CV73:CV74"/>
    <mergeCell ref="CW73:CW74"/>
    <mergeCell ref="CX73:CX74"/>
    <mergeCell ref="AG74:AG75"/>
    <mergeCell ref="CV75:CV76"/>
    <mergeCell ref="CW75:CW76"/>
    <mergeCell ref="CX75:CX76"/>
    <mergeCell ref="BZ64:BZ78"/>
    <mergeCell ref="L76:N76"/>
    <mergeCell ref="DA60:DA61"/>
    <mergeCell ref="AC68:AC69"/>
    <mergeCell ref="I69:K69"/>
    <mergeCell ref="L69:N69"/>
    <mergeCell ref="R69:T69"/>
    <mergeCell ref="AH51:AH62"/>
    <mergeCell ref="AE59:AE60"/>
    <mergeCell ref="AG59:AG60"/>
    <mergeCell ref="CV60:CV61"/>
    <mergeCell ref="CW60:CW61"/>
    <mergeCell ref="DC54:DC55"/>
    <mergeCell ref="A70:A71"/>
    <mergeCell ref="B70:B71"/>
    <mergeCell ref="C70:C71"/>
    <mergeCell ref="D70:D71"/>
    <mergeCell ref="E70:E71"/>
    <mergeCell ref="F70:F71"/>
    <mergeCell ref="H70:H71"/>
    <mergeCell ref="R70:T71"/>
    <mergeCell ref="AA70:AA71"/>
    <mergeCell ref="AB70:AB71"/>
    <mergeCell ref="AC70:AC71"/>
    <mergeCell ref="I71:K71"/>
    <mergeCell ref="AA64:AA65"/>
    <mergeCell ref="AB64:AB65"/>
    <mergeCell ref="AC64:AC65"/>
    <mergeCell ref="L65:N65"/>
    <mergeCell ref="O65:Q65"/>
    <mergeCell ref="R65:T65"/>
    <mergeCell ref="L66:N67"/>
    <mergeCell ref="AA66:AA67"/>
    <mergeCell ref="AB66:AB67"/>
    <mergeCell ref="CZ60:CZ61"/>
    <mergeCell ref="O63:Q63"/>
    <mergeCell ref="R63:T63"/>
    <mergeCell ref="U63:W63"/>
    <mergeCell ref="X63:Z63"/>
    <mergeCell ref="E64:E65"/>
    <mergeCell ref="F64:F65"/>
    <mergeCell ref="H64:H65"/>
    <mergeCell ref="I64:K65"/>
    <mergeCell ref="U64:Z71"/>
    <mergeCell ref="E66:E67"/>
    <mergeCell ref="F66:F67"/>
    <mergeCell ref="H66:H67"/>
    <mergeCell ref="I67:K67"/>
    <mergeCell ref="E68:E69"/>
    <mergeCell ref="F68:F69"/>
    <mergeCell ref="H68:H69"/>
    <mergeCell ref="AC66:AC67"/>
    <mergeCell ref="O67:Q67"/>
    <mergeCell ref="R67:T67"/>
    <mergeCell ref="O68:Q69"/>
    <mergeCell ref="AA68:AA69"/>
    <mergeCell ref="AB68:AB69"/>
    <mergeCell ref="I63:K63"/>
    <mergeCell ref="L63:N63"/>
    <mergeCell ref="DA54:DA55"/>
    <mergeCell ref="DC60:DC61"/>
    <mergeCell ref="DE60:DE61"/>
    <mergeCell ref="DF60:DF61"/>
    <mergeCell ref="E61:G61"/>
    <mergeCell ref="Y61:AC61"/>
    <mergeCell ref="AE61:AE62"/>
    <mergeCell ref="AG61:AG62"/>
    <mergeCell ref="E62:G62"/>
    <mergeCell ref="A59:A60"/>
    <mergeCell ref="B59:B60"/>
    <mergeCell ref="C59:C60"/>
    <mergeCell ref="D59:D60"/>
    <mergeCell ref="E59:AC59"/>
    <mergeCell ref="E60:AC60"/>
    <mergeCell ref="DE56:DE57"/>
    <mergeCell ref="DF56:DF57"/>
    <mergeCell ref="A57:A58"/>
    <mergeCell ref="B57:B58"/>
    <mergeCell ref="C57:C58"/>
    <mergeCell ref="D57:D58"/>
    <mergeCell ref="AE57:AE58"/>
    <mergeCell ref="AG57:AG58"/>
    <mergeCell ref="CV58:CV59"/>
    <mergeCell ref="CW58:CW59"/>
    <mergeCell ref="CX58:CX59"/>
    <mergeCell ref="CZ58:CZ59"/>
    <mergeCell ref="DA58:DA59"/>
    <mergeCell ref="DC58:DC59"/>
    <mergeCell ref="DE58:DE59"/>
    <mergeCell ref="DF58:DF59"/>
    <mergeCell ref="CX60:CX61"/>
    <mergeCell ref="DE54:DE55"/>
    <mergeCell ref="DF54:DF55"/>
    <mergeCell ref="A55:A56"/>
    <mergeCell ref="B55:B56"/>
    <mergeCell ref="C55:C56"/>
    <mergeCell ref="D55:D56"/>
    <mergeCell ref="AE55:AE56"/>
    <mergeCell ref="AG55:AG56"/>
    <mergeCell ref="E56:AC56"/>
    <mergeCell ref="CV56:CV57"/>
    <mergeCell ref="CW56:CW57"/>
    <mergeCell ref="CX56:CX57"/>
    <mergeCell ref="CZ56:CZ57"/>
    <mergeCell ref="DA56:DA57"/>
    <mergeCell ref="DC56:DC57"/>
    <mergeCell ref="DA52:DA53"/>
    <mergeCell ref="DC52:DC53"/>
    <mergeCell ref="DE52:DE53"/>
    <mergeCell ref="DF52:DF53"/>
    <mergeCell ref="A53:A54"/>
    <mergeCell ref="B53:B54"/>
    <mergeCell ref="C53:C54"/>
    <mergeCell ref="D53:D54"/>
    <mergeCell ref="AE53:AE54"/>
    <mergeCell ref="AG53:AG54"/>
    <mergeCell ref="E54:AC54"/>
    <mergeCell ref="I52:K52"/>
    <mergeCell ref="L52:N52"/>
    <mergeCell ref="CV54:CV55"/>
    <mergeCell ref="CW54:CW55"/>
    <mergeCell ref="CX54:CX55"/>
    <mergeCell ref="CZ54:CZ55"/>
    <mergeCell ref="AB45:AB46"/>
    <mergeCell ref="AC45:AC46"/>
    <mergeCell ref="CV45:CV46"/>
    <mergeCell ref="AB49:AB50"/>
    <mergeCell ref="O52:Q52"/>
    <mergeCell ref="CV52:CV53"/>
    <mergeCell ref="CW52:CW53"/>
    <mergeCell ref="CX52:CX53"/>
    <mergeCell ref="CZ52:CZ53"/>
    <mergeCell ref="DA50:DA51"/>
    <mergeCell ref="DC50:DC51"/>
    <mergeCell ref="DE50:DE51"/>
    <mergeCell ref="DF50:DF51"/>
    <mergeCell ref="A51:A52"/>
    <mergeCell ref="B51:B52"/>
    <mergeCell ref="C51:C52"/>
    <mergeCell ref="D51:D52"/>
    <mergeCell ref="E51:E52"/>
    <mergeCell ref="F51:F52"/>
    <mergeCell ref="H51:H52"/>
    <mergeCell ref="R51:T52"/>
    <mergeCell ref="AA51:AA52"/>
    <mergeCell ref="AB51:AB52"/>
    <mergeCell ref="AC51:AC52"/>
    <mergeCell ref="AE51:AE52"/>
    <mergeCell ref="R50:T50"/>
    <mergeCell ref="CV50:CV51"/>
    <mergeCell ref="CW50:CW51"/>
    <mergeCell ref="CX50:CX51"/>
    <mergeCell ref="CZ50:CZ51"/>
    <mergeCell ref="AG51:AG52"/>
    <mergeCell ref="A44:A45"/>
    <mergeCell ref="B44:B45"/>
    <mergeCell ref="C44:C45"/>
    <mergeCell ref="D44:D45"/>
    <mergeCell ref="I44:K44"/>
    <mergeCell ref="L44:N44"/>
    <mergeCell ref="O44:Q44"/>
    <mergeCell ref="R44:T44"/>
    <mergeCell ref="U44:W44"/>
    <mergeCell ref="X44:Z44"/>
    <mergeCell ref="AE44:AE45"/>
    <mergeCell ref="AG44:AG45"/>
    <mergeCell ref="E45:E46"/>
    <mergeCell ref="F45:F46"/>
    <mergeCell ref="H45:H46"/>
    <mergeCell ref="C49:C50"/>
    <mergeCell ref="I48:K48"/>
    <mergeCell ref="H49:H50"/>
    <mergeCell ref="I50:K50"/>
    <mergeCell ref="L50:N50"/>
    <mergeCell ref="A49:A50"/>
    <mergeCell ref="B49:B50"/>
    <mergeCell ref="D49:D50"/>
    <mergeCell ref="E49:E50"/>
    <mergeCell ref="F49:F50"/>
    <mergeCell ref="L46:N46"/>
    <mergeCell ref="O46:Q46"/>
    <mergeCell ref="R46:T46"/>
    <mergeCell ref="AE46:AE47"/>
    <mergeCell ref="AG46:AG47"/>
    <mergeCell ref="L47:N48"/>
    <mergeCell ref="AA47:AA48"/>
    <mergeCell ref="CZ43:CZ44"/>
    <mergeCell ref="DA43:DA44"/>
    <mergeCell ref="DC43:DC44"/>
    <mergeCell ref="DE43:DE44"/>
    <mergeCell ref="CX41:CX42"/>
    <mergeCell ref="CZ41:CZ42"/>
    <mergeCell ref="DA41:DA42"/>
    <mergeCell ref="DC41:DC42"/>
    <mergeCell ref="DE41:DE42"/>
    <mergeCell ref="O41:Q41"/>
    <mergeCell ref="R41:T41"/>
    <mergeCell ref="X41:Z41"/>
    <mergeCell ref="CV41:CV42"/>
    <mergeCell ref="CW41:CW42"/>
    <mergeCell ref="AC49:AC50"/>
    <mergeCell ref="DF43:DF44"/>
    <mergeCell ref="DE45:DE46"/>
    <mergeCell ref="DF45:DF46"/>
    <mergeCell ref="AB47:AB48"/>
    <mergeCell ref="AC47:AC48"/>
    <mergeCell ref="O48:Q48"/>
    <mergeCell ref="R48:T48"/>
    <mergeCell ref="BZ48:BZ62"/>
    <mergeCell ref="O49:Q50"/>
    <mergeCell ref="AA49:AA50"/>
    <mergeCell ref="CW45:CW46"/>
    <mergeCell ref="CX45:CX46"/>
    <mergeCell ref="CZ45:CZ46"/>
    <mergeCell ref="DA45:DA46"/>
    <mergeCell ref="DC45:DC46"/>
    <mergeCell ref="U45:Z52"/>
    <mergeCell ref="AA45:AA46"/>
    <mergeCell ref="DE39:DE40"/>
    <mergeCell ref="DF39:DF40"/>
    <mergeCell ref="A40:A41"/>
    <mergeCell ref="B40:B41"/>
    <mergeCell ref="C40:C41"/>
    <mergeCell ref="D40:D41"/>
    <mergeCell ref="E40:E41"/>
    <mergeCell ref="F40:F41"/>
    <mergeCell ref="H40:H41"/>
    <mergeCell ref="U40:W41"/>
    <mergeCell ref="AA40:AA41"/>
    <mergeCell ref="AB40:AB41"/>
    <mergeCell ref="AC40:AC41"/>
    <mergeCell ref="AE40:AE41"/>
    <mergeCell ref="AG40:AG41"/>
    <mergeCell ref="CV39:CV40"/>
    <mergeCell ref="CW39:CW40"/>
    <mergeCell ref="CX39:CX40"/>
    <mergeCell ref="CZ39:CZ40"/>
    <mergeCell ref="DA39:DA40"/>
    <mergeCell ref="DF41:DF42"/>
    <mergeCell ref="A42:A43"/>
    <mergeCell ref="B42:B43"/>
    <mergeCell ref="C42:C43"/>
    <mergeCell ref="D42:D43"/>
    <mergeCell ref="AE42:AE43"/>
    <mergeCell ref="AG42:AG43"/>
    <mergeCell ref="E43:G43"/>
    <mergeCell ref="AA43:AC43"/>
    <mergeCell ref="CV43:CV44"/>
    <mergeCell ref="CW43:CW44"/>
    <mergeCell ref="CX43:CX44"/>
    <mergeCell ref="DE37:DE38"/>
    <mergeCell ref="DF37:DF38"/>
    <mergeCell ref="A38:A39"/>
    <mergeCell ref="B38:B39"/>
    <mergeCell ref="C38:C39"/>
    <mergeCell ref="D38:D39"/>
    <mergeCell ref="E38:E39"/>
    <mergeCell ref="F38:F39"/>
    <mergeCell ref="H38:H39"/>
    <mergeCell ref="R38:T39"/>
    <mergeCell ref="AA38:AA39"/>
    <mergeCell ref="AB38:AB39"/>
    <mergeCell ref="AC38:AC39"/>
    <mergeCell ref="AE38:AE39"/>
    <mergeCell ref="AG38:AG39"/>
    <mergeCell ref="CV37:CV38"/>
    <mergeCell ref="CW37:CW38"/>
    <mergeCell ref="CX37:CX38"/>
    <mergeCell ref="CZ37:CZ38"/>
    <mergeCell ref="DA37:DA38"/>
    <mergeCell ref="AH36:AH47"/>
    <mergeCell ref="I37:K37"/>
    <mergeCell ref="L37:N37"/>
    <mergeCell ref="R37:T37"/>
    <mergeCell ref="I39:K39"/>
    <mergeCell ref="I41:K41"/>
    <mergeCell ref="L41:N41"/>
    <mergeCell ref="I45:K46"/>
    <mergeCell ref="E47:E48"/>
    <mergeCell ref="F47:F48"/>
    <mergeCell ref="H47:H48"/>
    <mergeCell ref="DC39:DC40"/>
    <mergeCell ref="DE35:DE36"/>
    <mergeCell ref="DF35:DF36"/>
    <mergeCell ref="A36:A37"/>
    <mergeCell ref="B36:B37"/>
    <mergeCell ref="C36:C37"/>
    <mergeCell ref="D36:D37"/>
    <mergeCell ref="E36:E37"/>
    <mergeCell ref="F36:F37"/>
    <mergeCell ref="H36:H37"/>
    <mergeCell ref="O36:Q37"/>
    <mergeCell ref="AA36:AA37"/>
    <mergeCell ref="AB36:AB37"/>
    <mergeCell ref="AC36:AC37"/>
    <mergeCell ref="AE36:AE37"/>
    <mergeCell ref="AG36:AG37"/>
    <mergeCell ref="CV35:CV36"/>
    <mergeCell ref="CW35:CW36"/>
    <mergeCell ref="CX35:CX36"/>
    <mergeCell ref="CZ35:CZ36"/>
    <mergeCell ref="DA35:DA36"/>
    <mergeCell ref="BZ33:BZ47"/>
    <mergeCell ref="E34:E35"/>
    <mergeCell ref="F34:F35"/>
    <mergeCell ref="H34:H35"/>
    <mergeCell ref="L34:N35"/>
    <mergeCell ref="AA34:AA35"/>
    <mergeCell ref="AB34:AB35"/>
    <mergeCell ref="AC34:AC35"/>
    <mergeCell ref="I35:K35"/>
    <mergeCell ref="O35:Q35"/>
    <mergeCell ref="R35:T35"/>
    <mergeCell ref="DC37:DC38"/>
    <mergeCell ref="DE30:DE31"/>
    <mergeCell ref="DF30:DF31"/>
    <mergeCell ref="A31:A32"/>
    <mergeCell ref="B31:B32"/>
    <mergeCell ref="C31:C32"/>
    <mergeCell ref="D31:D32"/>
    <mergeCell ref="I31:K31"/>
    <mergeCell ref="L31:N31"/>
    <mergeCell ref="O31:Q31"/>
    <mergeCell ref="R31:T31"/>
    <mergeCell ref="U31:W31"/>
    <mergeCell ref="X31:Z31"/>
    <mergeCell ref="AE31:AE32"/>
    <mergeCell ref="AG31:AG32"/>
    <mergeCell ref="E32:E33"/>
    <mergeCell ref="C29:C30"/>
    <mergeCell ref="CV28:CV29"/>
    <mergeCell ref="CW28:CW29"/>
    <mergeCell ref="CX28:CX29"/>
    <mergeCell ref="CZ28:CZ29"/>
    <mergeCell ref="B27:B28"/>
    <mergeCell ref="C27:C28"/>
    <mergeCell ref="CV26:CV27"/>
    <mergeCell ref="CW26:CW27"/>
    <mergeCell ref="CX26:CX27"/>
    <mergeCell ref="CZ26:CZ27"/>
    <mergeCell ref="H25:H26"/>
    <mergeCell ref="L33:N33"/>
    <mergeCell ref="O33:Q33"/>
    <mergeCell ref="R33:T33"/>
    <mergeCell ref="F32:F33"/>
    <mergeCell ref="H32:H33"/>
    <mergeCell ref="I32:K33"/>
    <mergeCell ref="U32:Z39"/>
    <mergeCell ref="AA32:AA33"/>
    <mergeCell ref="L39:N39"/>
    <mergeCell ref="O39:Q39"/>
    <mergeCell ref="X28:Z28"/>
    <mergeCell ref="E25:E26"/>
    <mergeCell ref="AG27:AG28"/>
    <mergeCell ref="O28:Q28"/>
    <mergeCell ref="R28:T28"/>
    <mergeCell ref="F25:F26"/>
    <mergeCell ref="DC30:DC31"/>
    <mergeCell ref="DC35:DC36"/>
    <mergeCell ref="DF24:DF25"/>
    <mergeCell ref="DA28:DA29"/>
    <mergeCell ref="DC28:DC29"/>
    <mergeCell ref="DE28:DE29"/>
    <mergeCell ref="DF28:DF29"/>
    <mergeCell ref="A29:A30"/>
    <mergeCell ref="B29:B30"/>
    <mergeCell ref="D29:D30"/>
    <mergeCell ref="AE29:AE30"/>
    <mergeCell ref="AG29:AG30"/>
    <mergeCell ref="E30:G30"/>
    <mergeCell ref="AA30:AC30"/>
    <mergeCell ref="CV30:CV31"/>
    <mergeCell ref="CW30:CW31"/>
    <mergeCell ref="CX30:CX31"/>
    <mergeCell ref="CZ30:CZ31"/>
    <mergeCell ref="DA30:DA31"/>
    <mergeCell ref="DA26:DA27"/>
    <mergeCell ref="DC26:DC27"/>
    <mergeCell ref="DE26:DE27"/>
    <mergeCell ref="DF26:DF27"/>
    <mergeCell ref="A27:A28"/>
    <mergeCell ref="AB25:AB26"/>
    <mergeCell ref="AC25:AC26"/>
    <mergeCell ref="AE25:AE26"/>
    <mergeCell ref="AG25:AG26"/>
    <mergeCell ref="O26:Q26"/>
    <mergeCell ref="D27:D28"/>
    <mergeCell ref="E27:E28"/>
    <mergeCell ref="F27:F28"/>
    <mergeCell ref="H27:H28"/>
    <mergeCell ref="U27:W28"/>
    <mergeCell ref="DF20:DF21"/>
    <mergeCell ref="AA21:AA22"/>
    <mergeCell ref="AB21:AB22"/>
    <mergeCell ref="AC21:AC22"/>
    <mergeCell ref="AE21:AE22"/>
    <mergeCell ref="AG21:AG22"/>
    <mergeCell ref="CV20:CV21"/>
    <mergeCell ref="CW20:CW21"/>
    <mergeCell ref="CX20:CX21"/>
    <mergeCell ref="CZ20:CZ21"/>
    <mergeCell ref="DA20:DA21"/>
    <mergeCell ref="DA22:DA23"/>
    <mergeCell ref="DC22:DC23"/>
    <mergeCell ref="DE22:DE23"/>
    <mergeCell ref="DF22:DF23"/>
    <mergeCell ref="A23:A24"/>
    <mergeCell ref="B23:B24"/>
    <mergeCell ref="C23:C24"/>
    <mergeCell ref="D23:D24"/>
    <mergeCell ref="E23:E24"/>
    <mergeCell ref="F23:F24"/>
    <mergeCell ref="H23:H24"/>
    <mergeCell ref="O23:Q24"/>
    <mergeCell ref="AA23:AA24"/>
    <mergeCell ref="AB23:AB24"/>
    <mergeCell ref="AC23:AC24"/>
    <mergeCell ref="AE23:AE24"/>
    <mergeCell ref="R22:T22"/>
    <mergeCell ref="CV22:CV23"/>
    <mergeCell ref="CW22:CW23"/>
    <mergeCell ref="CX22:CX23"/>
    <mergeCell ref="A21:A22"/>
    <mergeCell ref="DC20:DC21"/>
    <mergeCell ref="DE20:DE21"/>
    <mergeCell ref="AC19:AC20"/>
    <mergeCell ref="L20:N20"/>
    <mergeCell ref="O20:Q20"/>
    <mergeCell ref="R20:T20"/>
    <mergeCell ref="AH21:AH32"/>
    <mergeCell ref="I22:K22"/>
    <mergeCell ref="O22:Q22"/>
    <mergeCell ref="I18:K18"/>
    <mergeCell ref="L18:N18"/>
    <mergeCell ref="O18:Q18"/>
    <mergeCell ref="R18:T18"/>
    <mergeCell ref="U18:W18"/>
    <mergeCell ref="I24:K24"/>
    <mergeCell ref="L24:N24"/>
    <mergeCell ref="I26:K26"/>
    <mergeCell ref="L26:N26"/>
    <mergeCell ref="I28:K28"/>
    <mergeCell ref="L28:N28"/>
    <mergeCell ref="R25:T26"/>
    <mergeCell ref="AA25:AA26"/>
    <mergeCell ref="L21:N22"/>
    <mergeCell ref="DA24:DA25"/>
    <mergeCell ref="DC24:DC25"/>
    <mergeCell ref="DE24:DE25"/>
    <mergeCell ref="AA27:AA28"/>
    <mergeCell ref="AB27:AB28"/>
    <mergeCell ref="AC27:AC28"/>
    <mergeCell ref="AE27:AE28"/>
    <mergeCell ref="AB32:AB33"/>
    <mergeCell ref="AC32:AC33"/>
    <mergeCell ref="C25:C26"/>
    <mergeCell ref="A25:A26"/>
    <mergeCell ref="B25:B26"/>
    <mergeCell ref="D25:D26"/>
    <mergeCell ref="X18:Z18"/>
    <mergeCell ref="BZ18:BZ32"/>
    <mergeCell ref="E19:E20"/>
    <mergeCell ref="F19:F20"/>
    <mergeCell ref="H19:H20"/>
    <mergeCell ref="I19:K20"/>
    <mergeCell ref="U19:Z26"/>
    <mergeCell ref="AA19:AA20"/>
    <mergeCell ref="AB19:AB20"/>
    <mergeCell ref="C16:C17"/>
    <mergeCell ref="CZ22:CZ23"/>
    <mergeCell ref="AG23:AG24"/>
    <mergeCell ref="R24:T24"/>
    <mergeCell ref="CV24:CV25"/>
    <mergeCell ref="CW24:CW25"/>
    <mergeCell ref="CX24:CX25"/>
    <mergeCell ref="CZ24:CZ25"/>
    <mergeCell ref="B21:B22"/>
    <mergeCell ref="C21:C22"/>
    <mergeCell ref="D21:D22"/>
    <mergeCell ref="E21:E22"/>
    <mergeCell ref="F21:F22"/>
    <mergeCell ref="H21:H22"/>
    <mergeCell ref="CZ13:CZ14"/>
    <mergeCell ref="AG14:AG15"/>
    <mergeCell ref="CV15:CV16"/>
    <mergeCell ref="CW15:CW16"/>
    <mergeCell ref="CX15:CX16"/>
    <mergeCell ref="CZ15:CZ16"/>
    <mergeCell ref="DA15:DA16"/>
    <mergeCell ref="B12:B13"/>
    <mergeCell ref="D12:D13"/>
    <mergeCell ref="E12:E13"/>
    <mergeCell ref="F12:F13"/>
    <mergeCell ref="H12:H13"/>
    <mergeCell ref="R12:T13"/>
    <mergeCell ref="DC15:DC16"/>
    <mergeCell ref="DE15:DE16"/>
    <mergeCell ref="DF15:DF16"/>
    <mergeCell ref="A16:A17"/>
    <mergeCell ref="B16:B17"/>
    <mergeCell ref="D16:D17"/>
    <mergeCell ref="AE16:AE17"/>
    <mergeCell ref="AG16:AG17"/>
    <mergeCell ref="E17:G17"/>
    <mergeCell ref="AA17:AC17"/>
    <mergeCell ref="I15:K15"/>
    <mergeCell ref="L15:N15"/>
    <mergeCell ref="O15:Q15"/>
    <mergeCell ref="R15:T15"/>
    <mergeCell ref="X15:Z15"/>
    <mergeCell ref="CV11:CV12"/>
    <mergeCell ref="CW11:CW12"/>
    <mergeCell ref="CX11:CX12"/>
    <mergeCell ref="CZ11:CZ12"/>
    <mergeCell ref="DA11:DA12"/>
    <mergeCell ref="DA13:DA14"/>
    <mergeCell ref="AG8:AG9"/>
    <mergeCell ref="I9:K9"/>
    <mergeCell ref="CV7:CV8"/>
    <mergeCell ref="CW7:CW8"/>
    <mergeCell ref="CX7:CX8"/>
    <mergeCell ref="CZ7:CZ8"/>
    <mergeCell ref="DA7:DA8"/>
    <mergeCell ref="DC13:DC14"/>
    <mergeCell ref="DE13:DE14"/>
    <mergeCell ref="DF13:DF14"/>
    <mergeCell ref="A14:A15"/>
    <mergeCell ref="B14:B15"/>
    <mergeCell ref="C14:C15"/>
    <mergeCell ref="D14:D15"/>
    <mergeCell ref="E14:E15"/>
    <mergeCell ref="F14:F15"/>
    <mergeCell ref="H14:H15"/>
    <mergeCell ref="U14:W15"/>
    <mergeCell ref="AA14:AA15"/>
    <mergeCell ref="AB14:AB15"/>
    <mergeCell ref="AC14:AC15"/>
    <mergeCell ref="AE14:AE15"/>
    <mergeCell ref="O13:Q13"/>
    <mergeCell ref="CV13:CV14"/>
    <mergeCell ref="CW13:CW14"/>
    <mergeCell ref="CX13:CX14"/>
    <mergeCell ref="DC9:DC10"/>
    <mergeCell ref="DE9:DE10"/>
    <mergeCell ref="DF9:DF10"/>
    <mergeCell ref="A10:A11"/>
    <mergeCell ref="B10:B11"/>
    <mergeCell ref="C10:C11"/>
    <mergeCell ref="D10:D11"/>
    <mergeCell ref="E10:E11"/>
    <mergeCell ref="F10:F11"/>
    <mergeCell ref="H10:H11"/>
    <mergeCell ref="O10:Q11"/>
    <mergeCell ref="AA10:AA11"/>
    <mergeCell ref="AB10:AB11"/>
    <mergeCell ref="AC10:AC11"/>
    <mergeCell ref="AE10:AE11"/>
    <mergeCell ref="AG10:AG11"/>
    <mergeCell ref="CV9:CV10"/>
    <mergeCell ref="CW9:CW10"/>
    <mergeCell ref="CX9:CX10"/>
    <mergeCell ref="CZ9:CZ10"/>
    <mergeCell ref="DA9:DA10"/>
    <mergeCell ref="DC11:DC12"/>
    <mergeCell ref="DE11:DE12"/>
    <mergeCell ref="DF11:DF12"/>
    <mergeCell ref="A12:A13"/>
    <mergeCell ref="C8:C9"/>
    <mergeCell ref="C12:C13"/>
    <mergeCell ref="AA12:AA13"/>
    <mergeCell ref="AB12:AB13"/>
    <mergeCell ref="AC12:AC13"/>
    <mergeCell ref="AE12:AE13"/>
    <mergeCell ref="AG12:AG13"/>
    <mergeCell ref="DC5:DC6"/>
    <mergeCell ref="DE5:DE6"/>
    <mergeCell ref="DF5:DF6"/>
    <mergeCell ref="A6:A7"/>
    <mergeCell ref="B6:B7"/>
    <mergeCell ref="C6:C7"/>
    <mergeCell ref="D6:D7"/>
    <mergeCell ref="E6:E7"/>
    <mergeCell ref="F6:F7"/>
    <mergeCell ref="H6:H7"/>
    <mergeCell ref="I6:K7"/>
    <mergeCell ref="U6:Z13"/>
    <mergeCell ref="AA6:AA7"/>
    <mergeCell ref="AB6:AB7"/>
    <mergeCell ref="AC6:AC7"/>
    <mergeCell ref="AE6:AE7"/>
    <mergeCell ref="CV5:CV6"/>
    <mergeCell ref="CW5:CW6"/>
    <mergeCell ref="CX5:CX6"/>
    <mergeCell ref="CZ5:CZ6"/>
    <mergeCell ref="DA5:DA6"/>
    <mergeCell ref="DC7:DC8"/>
    <mergeCell ref="DE7:DE8"/>
    <mergeCell ref="DF7:DF8"/>
    <mergeCell ref="A8:A9"/>
    <mergeCell ref="B8:B9"/>
    <mergeCell ref="D8:D9"/>
    <mergeCell ref="E8:E9"/>
    <mergeCell ref="F8:F9"/>
    <mergeCell ref="H8:H9"/>
    <mergeCell ref="L8:N9"/>
    <mergeCell ref="AA8:AA9"/>
    <mergeCell ref="E1:AC1"/>
    <mergeCell ref="E2:AC2"/>
    <mergeCell ref="E3:G3"/>
    <mergeCell ref="Y3:AC3"/>
    <mergeCell ref="BZ3:BZ17"/>
    <mergeCell ref="E4:G4"/>
    <mergeCell ref="Z4:AC4"/>
    <mergeCell ref="I5:K5"/>
    <mergeCell ref="L5:N5"/>
    <mergeCell ref="O5:Q5"/>
    <mergeCell ref="R5:T5"/>
    <mergeCell ref="U5:W5"/>
    <mergeCell ref="X5:Z5"/>
    <mergeCell ref="AG6:AG7"/>
    <mergeCell ref="AH6:AH17"/>
    <mergeCell ref="L7:N7"/>
    <mergeCell ref="O7:Q7"/>
    <mergeCell ref="R7:T7"/>
    <mergeCell ref="O9:Q9"/>
    <mergeCell ref="R9:T9"/>
    <mergeCell ref="I11:K11"/>
    <mergeCell ref="L11:N11"/>
    <mergeCell ref="R11:T11"/>
    <mergeCell ref="L13:N13"/>
    <mergeCell ref="AB8:AB9"/>
    <mergeCell ref="AC8:AC9"/>
    <mergeCell ref="AE8:AE9"/>
    <mergeCell ref="I13:K1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zoomScaleNormal="100" workbookViewId="0"/>
  </sheetViews>
  <sheetFormatPr defaultRowHeight="15" x14ac:dyDescent="0.25"/>
  <cols>
    <col min="1" max="1" width="3.140625" customWidth="1"/>
    <col min="2" max="2" width="16.7109375" customWidth="1"/>
    <col min="3" max="3" width="3.140625" customWidth="1"/>
    <col min="4" max="4" width="17.7109375" customWidth="1"/>
    <col min="5" max="5" width="3.140625" customWidth="1"/>
    <col min="6" max="6" width="17.7109375" customWidth="1"/>
    <col min="7" max="7" width="2.85546875" customWidth="1"/>
    <col min="8" max="8" width="18.7109375" customWidth="1"/>
    <col min="9" max="9" width="3.28515625" customWidth="1"/>
  </cols>
  <sheetData>
    <row r="1" spans="1:11" ht="9.9499999999999993" customHeight="1" x14ac:dyDescent="0.25"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9.9499999999999993" customHeight="1" x14ac:dyDescent="0.25">
      <c r="B2" s="577" t="s">
        <v>149</v>
      </c>
      <c r="C2" s="577"/>
      <c r="D2" s="577"/>
      <c r="E2" s="577"/>
      <c r="F2" s="577"/>
      <c r="G2" s="577"/>
      <c r="H2" s="577"/>
      <c r="I2" s="126"/>
      <c r="J2" s="126"/>
      <c r="K2" s="126"/>
    </row>
    <row r="3" spans="1:11" ht="8.1" customHeight="1" x14ac:dyDescent="0.25">
      <c r="B3" s="309" t="s">
        <v>150</v>
      </c>
      <c r="C3" s="310"/>
      <c r="D3" s="310"/>
      <c r="E3" s="159"/>
      <c r="F3" s="300"/>
      <c r="G3" s="300"/>
      <c r="H3" s="311" t="s">
        <v>151</v>
      </c>
      <c r="I3" s="157"/>
      <c r="J3" s="157"/>
      <c r="K3" s="317"/>
    </row>
    <row r="4" spans="1:11" ht="8.1" customHeight="1" x14ac:dyDescent="0.25">
      <c r="C4" s="12"/>
      <c r="E4" s="12"/>
      <c r="G4" s="158"/>
      <c r="K4" s="1"/>
    </row>
    <row r="5" spans="1:11" ht="8.1" customHeight="1" x14ac:dyDescent="0.25">
      <c r="A5" s="19"/>
      <c r="B5" s="80"/>
      <c r="C5" s="9">
        <v>-52</v>
      </c>
      <c r="D5" s="42" t="s">
        <v>443</v>
      </c>
      <c r="E5" s="9"/>
      <c r="F5" s="80"/>
      <c r="G5" s="19"/>
      <c r="H5" s="318" t="s">
        <v>474</v>
      </c>
      <c r="K5" s="16"/>
    </row>
    <row r="6" spans="1:11" ht="8.1" customHeight="1" x14ac:dyDescent="0.25">
      <c r="A6" s="19"/>
      <c r="B6" s="80"/>
      <c r="C6" s="9"/>
      <c r="D6" s="127"/>
      <c r="E6" s="564">
        <v>63</v>
      </c>
      <c r="F6" s="42" t="s">
        <v>406</v>
      </c>
      <c r="G6" s="19"/>
      <c r="H6" s="84"/>
      <c r="I6" s="60"/>
      <c r="K6" s="16"/>
    </row>
    <row r="7" spans="1:11" ht="8.1" customHeight="1" x14ac:dyDescent="0.25">
      <c r="A7" s="19"/>
      <c r="B7" s="80"/>
      <c r="C7" s="9">
        <v>-53</v>
      </c>
      <c r="D7" s="42" t="s">
        <v>406</v>
      </c>
      <c r="E7" s="565"/>
      <c r="F7" s="84" t="s">
        <v>475</v>
      </c>
      <c r="G7" s="564">
        <v>65</v>
      </c>
      <c r="H7" s="84"/>
      <c r="I7" s="60"/>
      <c r="K7" s="16"/>
    </row>
    <row r="8" spans="1:11" ht="8.1" customHeight="1" x14ac:dyDescent="0.25">
      <c r="A8" s="19"/>
      <c r="B8" s="80"/>
      <c r="C8" s="9"/>
      <c r="D8" s="80"/>
      <c r="E8" s="9"/>
      <c r="F8" s="16"/>
      <c r="G8" s="566"/>
      <c r="H8" s="42" t="s">
        <v>406</v>
      </c>
      <c r="I8" s="594">
        <v>9</v>
      </c>
      <c r="K8" s="16"/>
    </row>
    <row r="9" spans="1:11" ht="8.1" customHeight="1" x14ac:dyDescent="0.25">
      <c r="A9" s="19"/>
      <c r="B9" s="80"/>
      <c r="C9" s="9">
        <v>-54</v>
      </c>
      <c r="D9" s="42" t="s">
        <v>436</v>
      </c>
      <c r="E9" s="14"/>
      <c r="F9" s="84"/>
      <c r="G9" s="566"/>
      <c r="H9" s="84" t="s">
        <v>476</v>
      </c>
      <c r="I9" s="594"/>
      <c r="K9" s="16"/>
    </row>
    <row r="10" spans="1:11" ht="8.1" customHeight="1" x14ac:dyDescent="0.25">
      <c r="A10" s="19"/>
      <c r="B10" s="80"/>
      <c r="C10" s="9"/>
      <c r="D10" s="127"/>
      <c r="E10" s="564">
        <v>64</v>
      </c>
      <c r="F10" s="42" t="s">
        <v>410</v>
      </c>
      <c r="G10" s="565"/>
      <c r="H10" s="84"/>
      <c r="I10" s="60"/>
      <c r="K10" s="16"/>
    </row>
    <row r="11" spans="1:11" ht="8.1" customHeight="1" x14ac:dyDescent="0.25">
      <c r="A11" s="19"/>
      <c r="B11" s="80"/>
      <c r="C11" s="9">
        <v>-55</v>
      </c>
      <c r="D11" s="42" t="s">
        <v>410</v>
      </c>
      <c r="E11" s="565"/>
      <c r="F11" s="84" t="s">
        <v>477</v>
      </c>
      <c r="G11" s="9">
        <v>-65</v>
      </c>
      <c r="H11" s="42" t="s">
        <v>410</v>
      </c>
      <c r="I11" s="594">
        <v>10</v>
      </c>
      <c r="K11" s="16"/>
    </row>
    <row r="12" spans="1:11" ht="8.1" customHeight="1" x14ac:dyDescent="0.25">
      <c r="A12" s="19"/>
      <c r="B12" s="80"/>
      <c r="C12" s="9"/>
      <c r="D12" s="80"/>
      <c r="E12" s="9"/>
      <c r="F12" s="80"/>
      <c r="G12" s="9"/>
      <c r="H12" s="80"/>
      <c r="I12" s="594"/>
      <c r="K12" s="16"/>
    </row>
    <row r="13" spans="1:11" ht="8.1" customHeight="1" x14ac:dyDescent="0.25">
      <c r="A13" s="19"/>
      <c r="B13" s="80"/>
      <c r="C13" s="9"/>
      <c r="D13" s="80"/>
      <c r="E13" s="9">
        <v>-63</v>
      </c>
      <c r="F13" s="42" t="s">
        <v>443</v>
      </c>
      <c r="G13" s="9"/>
      <c r="H13" s="80"/>
      <c r="I13" s="60"/>
      <c r="K13" s="16"/>
    </row>
    <row r="14" spans="1:11" ht="8.1" customHeight="1" x14ac:dyDescent="0.25">
      <c r="A14" s="19"/>
      <c r="B14" s="80"/>
      <c r="C14" s="9"/>
      <c r="D14" s="80"/>
      <c r="E14" s="9"/>
      <c r="F14" s="127"/>
      <c r="G14" s="564">
        <v>66</v>
      </c>
      <c r="H14" s="42" t="s">
        <v>443</v>
      </c>
      <c r="I14" s="594">
        <v>11</v>
      </c>
      <c r="K14" s="16"/>
    </row>
    <row r="15" spans="1:11" ht="8.1" customHeight="1" x14ac:dyDescent="0.25">
      <c r="A15" s="19"/>
      <c r="B15" s="80"/>
      <c r="C15" s="9"/>
      <c r="D15" s="80"/>
      <c r="E15" s="9">
        <v>-64</v>
      </c>
      <c r="F15" s="42" t="s">
        <v>436</v>
      </c>
      <c r="G15" s="565"/>
      <c r="H15" s="80" t="s">
        <v>367</v>
      </c>
      <c r="I15" s="594"/>
      <c r="K15" s="16"/>
    </row>
    <row r="16" spans="1:11" ht="8.1" customHeight="1" x14ac:dyDescent="0.25">
      <c r="A16" s="19"/>
      <c r="B16" s="80"/>
      <c r="C16" s="9"/>
      <c r="D16" s="80"/>
      <c r="E16" s="9"/>
      <c r="F16" s="80"/>
      <c r="G16" s="9">
        <v>-66</v>
      </c>
      <c r="H16" s="42" t="s">
        <v>436</v>
      </c>
      <c r="I16" s="594">
        <v>12</v>
      </c>
      <c r="K16" s="16"/>
    </row>
    <row r="17" spans="1:15" ht="8.1" customHeight="1" x14ac:dyDescent="0.25">
      <c r="A17" s="19"/>
      <c r="B17" s="80"/>
      <c r="C17" s="9">
        <v>-48</v>
      </c>
      <c r="D17" s="42" t="s">
        <v>440</v>
      </c>
      <c r="E17" s="9"/>
      <c r="F17" s="80"/>
      <c r="G17" s="9"/>
      <c r="H17" s="80"/>
      <c r="I17" s="594"/>
      <c r="K17" s="16"/>
    </row>
    <row r="18" spans="1:15" ht="8.1" customHeight="1" x14ac:dyDescent="0.25">
      <c r="A18" s="19"/>
      <c r="B18" s="80"/>
      <c r="C18" s="9"/>
      <c r="D18" s="127"/>
      <c r="E18" s="564">
        <v>67</v>
      </c>
      <c r="F18" s="42" t="s">
        <v>440</v>
      </c>
      <c r="G18" s="9"/>
      <c r="H18" s="84"/>
      <c r="I18" s="60"/>
      <c r="K18" s="16"/>
    </row>
    <row r="19" spans="1:15" ht="8.1" customHeight="1" x14ac:dyDescent="0.25">
      <c r="A19" s="19"/>
      <c r="B19" s="80"/>
      <c r="C19" s="9">
        <v>-49</v>
      </c>
      <c r="D19" s="42" t="s">
        <v>430</v>
      </c>
      <c r="E19" s="565"/>
      <c r="F19" s="84" t="s">
        <v>478</v>
      </c>
      <c r="G19" s="564">
        <v>69</v>
      </c>
      <c r="H19" s="84"/>
      <c r="I19" s="60"/>
      <c r="K19" s="16"/>
    </row>
    <row r="20" spans="1:15" ht="8.1" customHeight="1" x14ac:dyDescent="0.25">
      <c r="A20" s="19"/>
      <c r="B20" s="80"/>
      <c r="C20" s="9"/>
      <c r="D20" s="80"/>
      <c r="E20" s="9"/>
      <c r="F20" s="84"/>
      <c r="G20" s="566"/>
      <c r="H20" s="42" t="s">
        <v>440</v>
      </c>
      <c r="I20" s="594">
        <v>13</v>
      </c>
      <c r="K20" s="16"/>
    </row>
    <row r="21" spans="1:15" ht="8.1" customHeight="1" x14ac:dyDescent="0.25">
      <c r="A21" s="19"/>
      <c r="B21" s="80"/>
      <c r="C21" s="9">
        <v>-50</v>
      </c>
      <c r="D21" s="42" t="s">
        <v>278</v>
      </c>
      <c r="E21" s="14"/>
      <c r="F21" s="84"/>
      <c r="G21" s="566"/>
      <c r="H21" s="84" t="s">
        <v>479</v>
      </c>
      <c r="I21" s="594"/>
      <c r="K21" s="16"/>
      <c r="O21" s="4"/>
    </row>
    <row r="22" spans="1:15" ht="8.1" customHeight="1" x14ac:dyDescent="0.25">
      <c r="A22" s="19"/>
      <c r="B22" s="80"/>
      <c r="C22" s="9"/>
      <c r="D22" s="127"/>
      <c r="E22" s="564">
        <v>68</v>
      </c>
      <c r="F22" s="42" t="s">
        <v>218</v>
      </c>
      <c r="G22" s="565"/>
      <c r="H22" s="80"/>
      <c r="I22" s="60"/>
      <c r="K22" s="16"/>
    </row>
    <row r="23" spans="1:15" ht="8.1" customHeight="1" x14ac:dyDescent="0.25">
      <c r="A23" s="19"/>
      <c r="B23" s="80"/>
      <c r="C23" s="9">
        <v>-51</v>
      </c>
      <c r="D23" s="42" t="s">
        <v>218</v>
      </c>
      <c r="E23" s="565"/>
      <c r="F23" s="80" t="s">
        <v>367</v>
      </c>
      <c r="G23" s="9">
        <v>-69</v>
      </c>
      <c r="H23" s="42" t="s">
        <v>218</v>
      </c>
      <c r="I23" s="594">
        <v>14</v>
      </c>
      <c r="K23" s="16"/>
      <c r="M23" s="11"/>
    </row>
    <row r="24" spans="1:15" ht="8.1" customHeight="1" x14ac:dyDescent="0.25">
      <c r="A24" s="19"/>
      <c r="B24" s="80"/>
      <c r="C24" s="9"/>
      <c r="D24" s="80"/>
      <c r="E24" s="9"/>
      <c r="F24" s="80"/>
      <c r="G24" s="9"/>
      <c r="H24" s="80"/>
      <c r="I24" s="594"/>
      <c r="K24" s="16"/>
    </row>
    <row r="25" spans="1:15" ht="8.1" customHeight="1" x14ac:dyDescent="0.25">
      <c r="A25" s="19"/>
      <c r="B25" s="80"/>
      <c r="C25" s="19"/>
      <c r="D25" s="80"/>
      <c r="E25" s="9">
        <v>-67</v>
      </c>
      <c r="F25" s="42" t="s">
        <v>430</v>
      </c>
      <c r="G25" s="9"/>
      <c r="H25" s="80"/>
      <c r="I25" s="60"/>
      <c r="K25" s="16"/>
    </row>
    <row r="26" spans="1:15" ht="8.1" customHeight="1" x14ac:dyDescent="0.25">
      <c r="A26" s="19"/>
      <c r="B26" s="80"/>
      <c r="C26" s="19"/>
      <c r="D26" s="80"/>
      <c r="E26" s="9"/>
      <c r="F26" s="127"/>
      <c r="G26" s="564">
        <v>70</v>
      </c>
      <c r="H26" s="42" t="s">
        <v>430</v>
      </c>
      <c r="I26" s="594">
        <v>15</v>
      </c>
      <c r="K26" s="16"/>
    </row>
    <row r="27" spans="1:15" ht="8.1" customHeight="1" x14ac:dyDescent="0.25">
      <c r="A27" s="19"/>
      <c r="B27" s="80"/>
      <c r="C27" s="19"/>
      <c r="D27" s="80"/>
      <c r="E27" s="9">
        <v>-68</v>
      </c>
      <c r="F27" s="42" t="s">
        <v>278</v>
      </c>
      <c r="G27" s="565"/>
      <c r="H27" s="80" t="s">
        <v>367</v>
      </c>
      <c r="I27" s="594"/>
      <c r="K27" s="16"/>
    </row>
    <row r="28" spans="1:15" ht="8.1" customHeight="1" x14ac:dyDescent="0.25">
      <c r="A28" s="19"/>
      <c r="B28" s="80"/>
      <c r="C28" s="19"/>
      <c r="D28" s="80"/>
      <c r="E28" s="19"/>
      <c r="F28" s="80"/>
      <c r="G28" s="9">
        <v>-70</v>
      </c>
      <c r="H28" s="42" t="s">
        <v>278</v>
      </c>
      <c r="I28" s="594">
        <v>16</v>
      </c>
      <c r="K28" s="16"/>
    </row>
    <row r="29" spans="1:15" ht="8.1" customHeight="1" x14ac:dyDescent="0.25">
      <c r="A29" s="9">
        <v>-40</v>
      </c>
      <c r="B29" s="42" t="s">
        <v>404</v>
      </c>
      <c r="C29" s="19"/>
      <c r="D29" s="80"/>
      <c r="E29" s="19"/>
      <c r="F29" s="80"/>
      <c r="G29" s="19"/>
      <c r="H29" s="80"/>
      <c r="I29" s="594"/>
      <c r="K29" s="16"/>
    </row>
    <row r="30" spans="1:15" ht="8.1" customHeight="1" x14ac:dyDescent="0.25">
      <c r="A30" s="9"/>
      <c r="B30" s="127"/>
      <c r="C30" s="595">
        <v>71</v>
      </c>
      <c r="D30" s="42" t="s">
        <v>404</v>
      </c>
      <c r="E30" s="19"/>
      <c r="F30" s="84"/>
      <c r="G30" s="50"/>
      <c r="H30" s="80"/>
      <c r="I30" s="60"/>
      <c r="K30" s="16"/>
    </row>
    <row r="31" spans="1:15" ht="8.1" customHeight="1" x14ac:dyDescent="0.25">
      <c r="A31" s="9">
        <v>-41</v>
      </c>
      <c r="B31" s="42" t="s">
        <v>231</v>
      </c>
      <c r="C31" s="596"/>
      <c r="D31" s="84" t="s">
        <v>480</v>
      </c>
      <c r="E31" s="595">
        <v>75</v>
      </c>
      <c r="F31" s="84"/>
      <c r="G31" s="50"/>
      <c r="H31" s="80"/>
      <c r="I31" s="60"/>
      <c r="K31" s="16"/>
    </row>
    <row r="32" spans="1:15" ht="8.1" customHeight="1" x14ac:dyDescent="0.25">
      <c r="A32" s="9"/>
      <c r="B32" s="80"/>
      <c r="C32" s="19"/>
      <c r="D32" s="84"/>
      <c r="E32" s="597"/>
      <c r="F32" s="42" t="s">
        <v>208</v>
      </c>
      <c r="G32" s="50"/>
      <c r="H32" s="80"/>
      <c r="I32" s="60"/>
      <c r="K32" s="16"/>
      <c r="M32" s="128"/>
    </row>
    <row r="33" spans="1:12" ht="8.1" customHeight="1" x14ac:dyDescent="0.25">
      <c r="A33" s="9">
        <v>-42</v>
      </c>
      <c r="B33" s="42" t="s">
        <v>416</v>
      </c>
      <c r="C33" s="50"/>
      <c r="D33" s="84"/>
      <c r="E33" s="597"/>
      <c r="F33" s="84" t="s">
        <v>481</v>
      </c>
      <c r="G33" s="595">
        <v>77</v>
      </c>
      <c r="H33" s="80"/>
      <c r="I33" s="60"/>
      <c r="K33" s="16"/>
    </row>
    <row r="34" spans="1:12" ht="8.1" customHeight="1" x14ac:dyDescent="0.25">
      <c r="A34" s="9"/>
      <c r="B34" s="127"/>
      <c r="C34" s="595">
        <v>72</v>
      </c>
      <c r="D34" s="42" t="s">
        <v>208</v>
      </c>
      <c r="E34" s="596"/>
      <c r="F34" s="84"/>
      <c r="G34" s="597"/>
      <c r="H34" s="80"/>
      <c r="I34" s="60"/>
      <c r="K34" s="16"/>
    </row>
    <row r="35" spans="1:12" ht="8.1" customHeight="1" x14ac:dyDescent="0.25">
      <c r="A35" s="9">
        <v>-43</v>
      </c>
      <c r="B35" s="42" t="s">
        <v>208</v>
      </c>
      <c r="C35" s="596"/>
      <c r="D35" s="84" t="s">
        <v>482</v>
      </c>
      <c r="E35" s="19"/>
      <c r="F35" s="84"/>
      <c r="G35" s="597"/>
      <c r="H35" s="80"/>
      <c r="I35" s="60"/>
      <c r="K35" s="16"/>
    </row>
    <row r="36" spans="1:12" ht="8.1" customHeight="1" x14ac:dyDescent="0.25">
      <c r="A36" s="9"/>
      <c r="B36" s="80"/>
      <c r="C36" s="19"/>
      <c r="D36" s="80"/>
      <c r="E36" s="19"/>
      <c r="F36" s="84"/>
      <c r="G36" s="597"/>
      <c r="H36" s="42" t="s">
        <v>208</v>
      </c>
      <c r="I36" s="594">
        <v>17</v>
      </c>
      <c r="K36" s="16"/>
    </row>
    <row r="37" spans="1:12" ht="8.1" customHeight="1" x14ac:dyDescent="0.25">
      <c r="A37" s="9">
        <v>-44</v>
      </c>
      <c r="B37" s="42" t="s">
        <v>281</v>
      </c>
      <c r="C37" s="19"/>
      <c r="D37" s="80"/>
      <c r="E37" s="19"/>
      <c r="F37" s="84"/>
      <c r="G37" s="597"/>
      <c r="H37" s="84" t="s">
        <v>483</v>
      </c>
      <c r="I37" s="594"/>
      <c r="K37" s="16"/>
    </row>
    <row r="38" spans="1:12" ht="8.1" customHeight="1" x14ac:dyDescent="0.25">
      <c r="A38" s="9"/>
      <c r="B38" s="127"/>
      <c r="C38" s="595">
        <v>73</v>
      </c>
      <c r="D38" s="42" t="s">
        <v>73</v>
      </c>
      <c r="E38" s="19"/>
      <c r="F38" s="84"/>
      <c r="G38" s="597"/>
      <c r="H38" s="84"/>
      <c r="I38" s="60"/>
      <c r="K38" s="16"/>
    </row>
    <row r="39" spans="1:12" ht="8.1" customHeight="1" x14ac:dyDescent="0.25">
      <c r="A39" s="9">
        <v>-45</v>
      </c>
      <c r="B39" s="42" t="s">
        <v>73</v>
      </c>
      <c r="C39" s="596"/>
      <c r="D39" s="84" t="s">
        <v>484</v>
      </c>
      <c r="E39" s="595">
        <v>76</v>
      </c>
      <c r="F39" s="84"/>
      <c r="G39" s="597"/>
      <c r="H39" s="84"/>
      <c r="I39" s="60"/>
      <c r="K39" s="16"/>
    </row>
    <row r="40" spans="1:12" ht="8.1" customHeight="1" x14ac:dyDescent="0.25">
      <c r="A40" s="9"/>
      <c r="B40" s="80"/>
      <c r="C40" s="19"/>
      <c r="D40" s="84"/>
      <c r="E40" s="597"/>
      <c r="F40" s="42" t="s">
        <v>446</v>
      </c>
      <c r="G40" s="596"/>
      <c r="H40" s="84"/>
      <c r="I40" s="60"/>
      <c r="K40" s="16"/>
    </row>
    <row r="41" spans="1:12" ht="8.1" customHeight="1" x14ac:dyDescent="0.25">
      <c r="A41" s="9">
        <v>-46</v>
      </c>
      <c r="B41" s="42" t="s">
        <v>249</v>
      </c>
      <c r="C41" s="50"/>
      <c r="D41" s="84"/>
      <c r="E41" s="597"/>
      <c r="F41" s="84" t="s">
        <v>485</v>
      </c>
      <c r="G41" s="9"/>
      <c r="H41" s="80"/>
      <c r="I41" s="60"/>
      <c r="K41" s="16"/>
      <c r="L41" s="319"/>
    </row>
    <row r="42" spans="1:12" ht="8.1" customHeight="1" x14ac:dyDescent="0.25">
      <c r="A42" s="9"/>
      <c r="B42" s="127"/>
      <c r="C42" s="595">
        <v>74</v>
      </c>
      <c r="D42" s="42" t="s">
        <v>446</v>
      </c>
      <c r="E42" s="596"/>
      <c r="F42" s="80"/>
      <c r="G42" s="9">
        <v>-77</v>
      </c>
      <c r="H42" s="42" t="s">
        <v>446</v>
      </c>
      <c r="I42" s="594">
        <v>18</v>
      </c>
      <c r="K42" s="16"/>
    </row>
    <row r="43" spans="1:12" ht="8.1" customHeight="1" x14ac:dyDescent="0.25">
      <c r="A43" s="9">
        <v>-47</v>
      </c>
      <c r="B43" s="42" t="s">
        <v>446</v>
      </c>
      <c r="C43" s="596"/>
      <c r="D43" s="84" t="s">
        <v>486</v>
      </c>
      <c r="E43" s="19"/>
      <c r="F43" s="80"/>
      <c r="G43" s="19"/>
      <c r="H43" s="80"/>
      <c r="I43" s="594"/>
      <c r="K43" s="16"/>
    </row>
    <row r="44" spans="1:12" ht="8.1" customHeight="1" x14ac:dyDescent="0.25">
      <c r="A44" s="9"/>
      <c r="B44" s="80"/>
      <c r="C44" s="9"/>
      <c r="D44" s="80"/>
      <c r="E44" s="9"/>
      <c r="F44" s="80"/>
      <c r="G44" s="9"/>
      <c r="H44" s="80"/>
      <c r="I44" s="60"/>
      <c r="K44" s="16"/>
    </row>
    <row r="45" spans="1:12" ht="8.1" customHeight="1" x14ac:dyDescent="0.25">
      <c r="A45" s="19"/>
      <c r="B45" s="80"/>
      <c r="C45" s="9"/>
      <c r="D45" s="80"/>
      <c r="E45" s="9">
        <v>-75</v>
      </c>
      <c r="F45" s="42" t="s">
        <v>404</v>
      </c>
      <c r="G45" s="9"/>
      <c r="H45" s="80"/>
      <c r="I45" s="60"/>
      <c r="K45" s="16"/>
    </row>
    <row r="46" spans="1:12" ht="8.1" customHeight="1" x14ac:dyDescent="0.25">
      <c r="A46" s="19"/>
      <c r="B46" s="80"/>
      <c r="C46" s="9"/>
      <c r="D46" s="80"/>
      <c r="E46" s="9"/>
      <c r="F46" s="127"/>
      <c r="G46" s="564">
        <v>78</v>
      </c>
      <c r="H46" s="42" t="s">
        <v>404</v>
      </c>
      <c r="I46" s="594">
        <v>19</v>
      </c>
      <c r="K46" s="16"/>
    </row>
    <row r="47" spans="1:12" ht="8.1" customHeight="1" x14ac:dyDescent="0.25">
      <c r="A47" s="19"/>
      <c r="B47" s="80"/>
      <c r="C47" s="9"/>
      <c r="D47" s="80"/>
      <c r="E47" s="9">
        <v>-76</v>
      </c>
      <c r="F47" s="42" t="s">
        <v>73</v>
      </c>
      <c r="G47" s="565"/>
      <c r="H47" s="84" t="s">
        <v>487</v>
      </c>
      <c r="I47" s="594"/>
      <c r="K47" s="16"/>
    </row>
    <row r="48" spans="1:12" ht="8.1" customHeight="1" x14ac:dyDescent="0.25">
      <c r="A48" s="19"/>
      <c r="B48" s="80"/>
      <c r="C48" s="9"/>
      <c r="D48" s="80"/>
      <c r="E48" s="9"/>
      <c r="F48" s="84"/>
      <c r="G48" s="14">
        <v>-78</v>
      </c>
      <c r="H48" s="42" t="s">
        <v>73</v>
      </c>
      <c r="I48" s="594">
        <v>20</v>
      </c>
      <c r="K48" s="16"/>
    </row>
    <row r="49" spans="1:11" ht="8.1" customHeight="1" x14ac:dyDescent="0.25">
      <c r="A49" s="19"/>
      <c r="B49" s="80"/>
      <c r="C49" s="9"/>
      <c r="D49" s="80"/>
      <c r="E49" s="9"/>
      <c r="F49" s="84"/>
      <c r="G49" s="14"/>
      <c r="H49" s="80"/>
      <c r="I49" s="594"/>
      <c r="K49" s="16"/>
    </row>
    <row r="50" spans="1:11" ht="8.1" customHeight="1" x14ac:dyDescent="0.25">
      <c r="A50" s="19"/>
      <c r="B50" s="80"/>
      <c r="C50" s="9">
        <v>-71</v>
      </c>
      <c r="D50" s="42" t="s">
        <v>231</v>
      </c>
      <c r="E50" s="9"/>
      <c r="F50" s="80"/>
      <c r="G50" s="9"/>
      <c r="H50" s="80"/>
      <c r="I50" s="60"/>
      <c r="K50" s="16"/>
    </row>
    <row r="51" spans="1:11" ht="8.1" customHeight="1" x14ac:dyDescent="0.25">
      <c r="A51" s="19"/>
      <c r="B51" s="80"/>
      <c r="C51" s="9"/>
      <c r="D51" s="127"/>
      <c r="E51" s="564">
        <v>79</v>
      </c>
      <c r="F51" s="42" t="s">
        <v>416</v>
      </c>
      <c r="G51" s="9"/>
      <c r="H51" s="80"/>
      <c r="I51" s="60"/>
      <c r="K51" s="16"/>
    </row>
    <row r="52" spans="1:11" ht="8.1" customHeight="1" x14ac:dyDescent="0.25">
      <c r="A52" s="19"/>
      <c r="B52" s="80"/>
      <c r="C52" s="9">
        <v>-72</v>
      </c>
      <c r="D52" s="42" t="s">
        <v>416</v>
      </c>
      <c r="E52" s="565"/>
      <c r="F52" s="84" t="s">
        <v>488</v>
      </c>
      <c r="G52" s="564">
        <v>81</v>
      </c>
      <c r="H52" s="80"/>
      <c r="I52" s="60"/>
      <c r="K52" s="16"/>
    </row>
    <row r="53" spans="1:11" ht="8.1" customHeight="1" x14ac:dyDescent="0.25">
      <c r="A53" s="19"/>
      <c r="B53" s="80"/>
      <c r="C53" s="9"/>
      <c r="D53" s="80"/>
      <c r="E53" s="9"/>
      <c r="F53" s="84"/>
      <c r="G53" s="566"/>
      <c r="H53" s="42" t="s">
        <v>416</v>
      </c>
      <c r="I53" s="594">
        <v>21</v>
      </c>
      <c r="K53" s="16"/>
    </row>
    <row r="54" spans="1:11" ht="8.1" customHeight="1" x14ac:dyDescent="0.25">
      <c r="A54" s="19"/>
      <c r="B54" s="80"/>
      <c r="C54" s="9">
        <v>-73</v>
      </c>
      <c r="D54" s="42" t="s">
        <v>281</v>
      </c>
      <c r="E54" s="9"/>
      <c r="F54" s="84"/>
      <c r="G54" s="566"/>
      <c r="H54" s="84" t="s">
        <v>489</v>
      </c>
      <c r="I54" s="594"/>
      <c r="K54" s="16"/>
    </row>
    <row r="55" spans="1:11" ht="8.1" customHeight="1" x14ac:dyDescent="0.25">
      <c r="A55" s="19"/>
      <c r="B55" s="80"/>
      <c r="C55" s="9"/>
      <c r="D55" s="127"/>
      <c r="E55" s="564">
        <v>80</v>
      </c>
      <c r="F55" s="42" t="s">
        <v>281</v>
      </c>
      <c r="G55" s="565"/>
      <c r="H55" s="80"/>
      <c r="I55" s="60"/>
      <c r="K55" s="16"/>
    </row>
    <row r="56" spans="1:11" ht="8.1" customHeight="1" x14ac:dyDescent="0.25">
      <c r="A56" s="19"/>
      <c r="B56" s="80"/>
      <c r="C56" s="9">
        <v>-74</v>
      </c>
      <c r="D56" s="42" t="s">
        <v>249</v>
      </c>
      <c r="E56" s="565"/>
      <c r="F56" s="84" t="s">
        <v>490</v>
      </c>
      <c r="G56" s="9">
        <v>-81</v>
      </c>
      <c r="H56" s="42" t="s">
        <v>281</v>
      </c>
      <c r="I56" s="594">
        <v>22</v>
      </c>
      <c r="K56" s="16"/>
    </row>
    <row r="57" spans="1:11" ht="8.1" customHeight="1" x14ac:dyDescent="0.25">
      <c r="A57" s="19"/>
      <c r="B57" s="80"/>
      <c r="C57" s="9"/>
      <c r="D57" s="80"/>
      <c r="E57" s="9"/>
      <c r="F57" s="80"/>
      <c r="G57" s="9"/>
      <c r="H57" s="80"/>
      <c r="I57" s="594"/>
      <c r="K57" s="16"/>
    </row>
    <row r="58" spans="1:11" ht="8.1" customHeight="1" x14ac:dyDescent="0.25">
      <c r="A58" s="19"/>
      <c r="B58" s="80"/>
      <c r="C58" s="9"/>
      <c r="D58" s="80"/>
      <c r="E58" s="9">
        <v>-79</v>
      </c>
      <c r="F58" s="42" t="s">
        <v>231</v>
      </c>
      <c r="G58" s="9"/>
      <c r="H58" s="80"/>
      <c r="I58" s="60"/>
      <c r="K58" s="16"/>
    </row>
    <row r="59" spans="1:11" ht="8.1" customHeight="1" x14ac:dyDescent="0.25">
      <c r="A59" s="9"/>
      <c r="B59" s="80"/>
      <c r="C59" s="9"/>
      <c r="D59" s="80"/>
      <c r="E59" s="9"/>
      <c r="F59" s="127"/>
      <c r="G59" s="564">
        <v>-82</v>
      </c>
      <c r="H59" s="42" t="s">
        <v>231</v>
      </c>
      <c r="I59" s="594">
        <v>23</v>
      </c>
      <c r="K59" s="16"/>
    </row>
    <row r="60" spans="1:11" ht="8.1" customHeight="1" x14ac:dyDescent="0.25">
      <c r="A60" s="9"/>
      <c r="B60" s="80"/>
      <c r="C60" s="9"/>
      <c r="D60" s="80"/>
      <c r="E60" s="9">
        <v>-80</v>
      </c>
      <c r="F60" s="42" t="s">
        <v>249</v>
      </c>
      <c r="G60" s="565"/>
      <c r="H60" s="84" t="s">
        <v>491</v>
      </c>
      <c r="I60" s="594"/>
      <c r="K60" s="16"/>
    </row>
    <row r="61" spans="1:11" ht="8.1" customHeight="1" x14ac:dyDescent="0.25">
      <c r="A61" s="9"/>
      <c r="B61" s="80"/>
      <c r="C61" s="9"/>
      <c r="D61" s="80"/>
      <c r="E61" s="9"/>
      <c r="F61" s="80"/>
      <c r="G61" s="9">
        <v>-82</v>
      </c>
      <c r="H61" s="42" t="s">
        <v>249</v>
      </c>
      <c r="I61" s="594">
        <v>24</v>
      </c>
      <c r="K61" s="16"/>
    </row>
    <row r="62" spans="1:11" ht="8.1" customHeight="1" x14ac:dyDescent="0.25">
      <c r="A62" s="9">
        <v>-32</v>
      </c>
      <c r="B62" s="42" t="s">
        <v>262</v>
      </c>
      <c r="C62" s="9"/>
      <c r="D62" s="80"/>
      <c r="E62" s="9"/>
      <c r="F62" s="80"/>
      <c r="G62" s="9"/>
      <c r="H62" s="80"/>
      <c r="I62" s="594"/>
      <c r="K62" s="16"/>
    </row>
    <row r="63" spans="1:11" ht="8.1" customHeight="1" x14ac:dyDescent="0.25">
      <c r="A63" s="9"/>
      <c r="B63" s="127"/>
      <c r="C63" s="564">
        <v>83</v>
      </c>
      <c r="D63" s="42" t="s">
        <v>262</v>
      </c>
      <c r="E63" s="9"/>
      <c r="F63" s="84"/>
      <c r="G63" s="14"/>
      <c r="H63" s="80"/>
      <c r="I63" s="60"/>
      <c r="K63" s="16"/>
    </row>
    <row r="64" spans="1:11" ht="8.1" customHeight="1" x14ac:dyDescent="0.25">
      <c r="A64" s="9">
        <v>-33</v>
      </c>
      <c r="B64" s="42" t="s">
        <v>241</v>
      </c>
      <c r="C64" s="565"/>
      <c r="D64" s="84" t="s">
        <v>492</v>
      </c>
      <c r="E64" s="564">
        <v>87</v>
      </c>
      <c r="F64" s="84"/>
      <c r="G64" s="14"/>
      <c r="H64" s="80"/>
      <c r="I64" s="60"/>
      <c r="K64" s="16"/>
    </row>
    <row r="65" spans="1:11" ht="8.1" customHeight="1" x14ac:dyDescent="0.25">
      <c r="A65" s="9"/>
      <c r="B65" s="80"/>
      <c r="C65" s="9"/>
      <c r="D65" s="84"/>
      <c r="E65" s="566"/>
      <c r="F65" s="42" t="s">
        <v>262</v>
      </c>
      <c r="G65" s="14"/>
      <c r="H65" s="80"/>
      <c r="I65" s="60"/>
      <c r="K65" s="16"/>
    </row>
    <row r="66" spans="1:11" ht="8.1" customHeight="1" x14ac:dyDescent="0.25">
      <c r="A66" s="9">
        <v>-34</v>
      </c>
      <c r="B66" s="42" t="s">
        <v>260</v>
      </c>
      <c r="C66" s="14"/>
      <c r="D66" s="84"/>
      <c r="E66" s="566"/>
      <c r="F66" s="84" t="s">
        <v>493</v>
      </c>
      <c r="G66" s="564">
        <v>89</v>
      </c>
      <c r="H66" s="80"/>
      <c r="I66" s="60"/>
      <c r="K66" s="16"/>
    </row>
    <row r="67" spans="1:11" ht="8.1" customHeight="1" x14ac:dyDescent="0.25">
      <c r="A67" s="9"/>
      <c r="B67" s="127"/>
      <c r="C67" s="564">
        <v>84</v>
      </c>
      <c r="D67" s="42" t="s">
        <v>213</v>
      </c>
      <c r="E67" s="565"/>
      <c r="F67" s="84"/>
      <c r="G67" s="566"/>
      <c r="H67" s="80"/>
      <c r="I67" s="60"/>
      <c r="K67" s="16"/>
    </row>
    <row r="68" spans="1:11" ht="8.1" customHeight="1" x14ac:dyDescent="0.25">
      <c r="A68" s="9">
        <v>-35</v>
      </c>
      <c r="B68" s="42" t="s">
        <v>213</v>
      </c>
      <c r="C68" s="565"/>
      <c r="D68" s="84" t="s">
        <v>494</v>
      </c>
      <c r="E68" s="9"/>
      <c r="F68" s="84"/>
      <c r="G68" s="566"/>
      <c r="H68" s="80"/>
      <c r="I68" s="60"/>
      <c r="K68" s="1"/>
    </row>
    <row r="69" spans="1:11" ht="8.1" customHeight="1" x14ac:dyDescent="0.25">
      <c r="A69" s="9"/>
      <c r="B69" s="80"/>
      <c r="C69" s="9"/>
      <c r="D69" s="80"/>
      <c r="E69" s="9"/>
      <c r="F69" s="84"/>
      <c r="G69" s="566"/>
      <c r="H69" s="42" t="s">
        <v>262</v>
      </c>
      <c r="I69" s="594">
        <v>25</v>
      </c>
      <c r="K69" s="1"/>
    </row>
    <row r="70" spans="1:11" ht="8.1" customHeight="1" x14ac:dyDescent="0.25">
      <c r="A70" s="9">
        <v>-36</v>
      </c>
      <c r="B70" s="42" t="s">
        <v>223</v>
      </c>
      <c r="C70" s="9"/>
      <c r="D70" s="80"/>
      <c r="E70" s="9"/>
      <c r="F70" s="84"/>
      <c r="G70" s="566"/>
      <c r="H70" s="84" t="s">
        <v>495</v>
      </c>
      <c r="I70" s="594"/>
      <c r="K70" s="1"/>
    </row>
    <row r="71" spans="1:11" ht="8.1" customHeight="1" x14ac:dyDescent="0.25">
      <c r="A71" s="9"/>
      <c r="B71" s="127"/>
      <c r="C71" s="564">
        <v>85</v>
      </c>
      <c r="D71" s="42" t="s">
        <v>223</v>
      </c>
      <c r="E71" s="9"/>
      <c r="F71" s="84"/>
      <c r="G71" s="566"/>
      <c r="H71" s="84"/>
      <c r="I71" s="60"/>
      <c r="K71" s="1"/>
    </row>
    <row r="72" spans="1:11" ht="8.1" customHeight="1" x14ac:dyDescent="0.25">
      <c r="A72" s="9">
        <v>-37</v>
      </c>
      <c r="B72" s="42" t="s">
        <v>287</v>
      </c>
      <c r="C72" s="565"/>
      <c r="D72" s="84" t="s">
        <v>496</v>
      </c>
      <c r="E72" s="564">
        <v>88</v>
      </c>
      <c r="F72" s="84"/>
      <c r="G72" s="566"/>
      <c r="H72" s="84"/>
      <c r="I72" s="60"/>
      <c r="K72" s="1"/>
    </row>
    <row r="73" spans="1:11" ht="8.1" customHeight="1" x14ac:dyDescent="0.25">
      <c r="A73" s="9"/>
      <c r="B73" s="80"/>
      <c r="C73" s="9"/>
      <c r="D73" s="84"/>
      <c r="E73" s="566"/>
      <c r="F73" s="42" t="s">
        <v>223</v>
      </c>
      <c r="G73" s="565"/>
      <c r="H73" s="84"/>
      <c r="I73" s="60"/>
      <c r="K73" s="1"/>
    </row>
    <row r="74" spans="1:11" ht="8.1" customHeight="1" x14ac:dyDescent="0.25">
      <c r="A74" s="9">
        <v>-38</v>
      </c>
      <c r="B74" s="42" t="s">
        <v>237</v>
      </c>
      <c r="C74" s="14"/>
      <c r="D74" s="84"/>
      <c r="E74" s="566"/>
      <c r="F74" s="84" t="s">
        <v>497</v>
      </c>
      <c r="G74" s="9"/>
      <c r="H74" s="80"/>
      <c r="I74" s="60"/>
      <c r="K74" s="1"/>
    </row>
    <row r="75" spans="1:11" ht="8.1" customHeight="1" x14ac:dyDescent="0.25">
      <c r="A75" s="9"/>
      <c r="B75" s="127"/>
      <c r="C75" s="564">
        <v>86</v>
      </c>
      <c r="D75" s="42" t="s">
        <v>237</v>
      </c>
      <c r="E75" s="565"/>
      <c r="F75" s="80"/>
      <c r="G75" s="9">
        <v>-89</v>
      </c>
      <c r="H75" s="42" t="s">
        <v>223</v>
      </c>
      <c r="I75" s="594">
        <v>26</v>
      </c>
      <c r="K75" s="1"/>
    </row>
    <row r="76" spans="1:11" ht="8.1" customHeight="1" x14ac:dyDescent="0.25">
      <c r="A76" s="9">
        <v>-39</v>
      </c>
      <c r="B76" s="42" t="s">
        <v>256</v>
      </c>
      <c r="C76" s="565"/>
      <c r="D76" s="84" t="s">
        <v>498</v>
      </c>
      <c r="E76" s="9"/>
      <c r="F76" s="80"/>
      <c r="G76" s="9"/>
      <c r="H76" s="80"/>
      <c r="I76" s="594"/>
      <c r="K76" s="1"/>
    </row>
    <row r="77" spans="1:11" ht="8.1" customHeight="1" x14ac:dyDescent="0.25">
      <c r="A77" s="19"/>
      <c r="B77" s="80"/>
      <c r="C77" s="9"/>
      <c r="D77" s="80"/>
      <c r="E77" s="9">
        <v>-87</v>
      </c>
      <c r="F77" s="42" t="s">
        <v>213</v>
      </c>
      <c r="G77" s="9"/>
      <c r="H77" s="80"/>
      <c r="I77" s="60"/>
      <c r="K77" s="1"/>
    </row>
    <row r="78" spans="1:11" ht="8.1" customHeight="1" x14ac:dyDescent="0.25">
      <c r="A78" s="19"/>
      <c r="B78" s="80"/>
      <c r="C78" s="9"/>
      <c r="D78" s="80"/>
      <c r="E78" s="9"/>
      <c r="F78" s="127"/>
      <c r="G78" s="564">
        <v>90</v>
      </c>
      <c r="H78" s="42" t="s">
        <v>213</v>
      </c>
      <c r="I78" s="594">
        <v>27</v>
      </c>
      <c r="K78" s="1"/>
    </row>
    <row r="79" spans="1:11" ht="8.1" customHeight="1" x14ac:dyDescent="0.25">
      <c r="A79" s="19"/>
      <c r="B79" s="80"/>
      <c r="C79" s="9"/>
      <c r="D79" s="80"/>
      <c r="E79" s="9">
        <v>-88</v>
      </c>
      <c r="F79" s="42" t="s">
        <v>237</v>
      </c>
      <c r="G79" s="565"/>
      <c r="H79" s="84" t="s">
        <v>499</v>
      </c>
      <c r="I79" s="594"/>
      <c r="K79" s="1"/>
    </row>
    <row r="80" spans="1:11" ht="8.1" customHeight="1" x14ac:dyDescent="0.25">
      <c r="A80" s="19"/>
      <c r="B80" s="80"/>
      <c r="C80" s="9"/>
      <c r="D80" s="80"/>
      <c r="E80" s="9"/>
      <c r="F80" s="84"/>
      <c r="G80" s="14">
        <v>-90</v>
      </c>
      <c r="H80" s="42" t="s">
        <v>237</v>
      </c>
      <c r="I80" s="594">
        <v>28</v>
      </c>
      <c r="K80" s="1"/>
    </row>
    <row r="81" spans="1:16" ht="8.1" customHeight="1" x14ac:dyDescent="0.25">
      <c r="A81" s="19"/>
      <c r="B81" s="80"/>
      <c r="C81" s="9"/>
      <c r="D81" s="80"/>
      <c r="E81" s="9"/>
      <c r="F81" s="84"/>
      <c r="G81" s="14"/>
      <c r="H81" s="80"/>
      <c r="I81" s="594"/>
      <c r="K81" s="1"/>
    </row>
    <row r="82" spans="1:16" ht="8.1" customHeight="1" x14ac:dyDescent="0.25">
      <c r="A82" s="19"/>
      <c r="B82" s="80"/>
      <c r="C82" s="9">
        <v>-83</v>
      </c>
      <c r="D82" s="42" t="s">
        <v>241</v>
      </c>
      <c r="E82" s="9"/>
      <c r="F82" s="80"/>
      <c r="G82" s="9"/>
      <c r="H82" s="80"/>
      <c r="I82" s="60"/>
      <c r="K82" s="1"/>
    </row>
    <row r="83" spans="1:16" ht="8.1" customHeight="1" x14ac:dyDescent="0.25">
      <c r="A83" s="19"/>
      <c r="B83" s="19"/>
      <c r="C83" s="9"/>
      <c r="D83" s="127"/>
      <c r="E83" s="564">
        <v>91</v>
      </c>
      <c r="F83" s="42" t="s">
        <v>241</v>
      </c>
      <c r="G83" s="9"/>
      <c r="H83" s="80"/>
      <c r="I83" s="60"/>
      <c r="K83" s="1"/>
    </row>
    <row r="84" spans="1:16" ht="8.1" customHeight="1" x14ac:dyDescent="0.25">
      <c r="A84" s="19"/>
      <c r="B84" s="19"/>
      <c r="C84" s="9">
        <v>-84</v>
      </c>
      <c r="D84" s="42" t="s">
        <v>260</v>
      </c>
      <c r="E84" s="565"/>
      <c r="F84" s="84" t="s">
        <v>500</v>
      </c>
      <c r="G84" s="564">
        <v>93</v>
      </c>
      <c r="H84" s="80"/>
      <c r="I84" s="60"/>
      <c r="K84" s="1"/>
    </row>
    <row r="85" spans="1:16" ht="8.1" customHeight="1" x14ac:dyDescent="0.25">
      <c r="A85" s="19"/>
      <c r="B85" s="19"/>
      <c r="C85" s="9"/>
      <c r="D85" s="80"/>
      <c r="E85" s="9"/>
      <c r="F85" s="84"/>
      <c r="G85" s="566"/>
      <c r="H85" s="42" t="s">
        <v>241</v>
      </c>
      <c r="I85" s="594">
        <v>29</v>
      </c>
      <c r="K85" s="1"/>
    </row>
    <row r="86" spans="1:16" ht="8.1" customHeight="1" x14ac:dyDescent="0.25">
      <c r="A86" s="19"/>
      <c r="B86" s="19"/>
      <c r="C86" s="9">
        <v>-85</v>
      </c>
      <c r="D86" s="42" t="s">
        <v>287</v>
      </c>
      <c r="E86" s="9"/>
      <c r="F86" s="84"/>
      <c r="G86" s="566"/>
      <c r="H86" s="84" t="s">
        <v>501</v>
      </c>
      <c r="I86" s="594"/>
    </row>
    <row r="87" spans="1:16" ht="8.1" customHeight="1" x14ac:dyDescent="0.25">
      <c r="A87" s="19"/>
      <c r="B87" s="19"/>
      <c r="C87" s="9"/>
      <c r="D87" s="127"/>
      <c r="E87" s="564">
        <v>92</v>
      </c>
      <c r="F87" s="42" t="s">
        <v>287</v>
      </c>
      <c r="G87" s="565"/>
      <c r="H87" s="80"/>
      <c r="I87" s="60"/>
    </row>
    <row r="88" spans="1:16" ht="8.1" customHeight="1" x14ac:dyDescent="0.25">
      <c r="A88" s="19"/>
      <c r="B88" s="19"/>
      <c r="C88" s="9">
        <v>-86</v>
      </c>
      <c r="D88" s="42" t="s">
        <v>256</v>
      </c>
      <c r="E88" s="565"/>
      <c r="F88" s="80"/>
      <c r="G88" s="9">
        <v>-93</v>
      </c>
      <c r="H88" s="42" t="s">
        <v>287</v>
      </c>
      <c r="I88" s="594">
        <v>30</v>
      </c>
    </row>
    <row r="89" spans="1:16" ht="8.1" customHeight="1" x14ac:dyDescent="0.25">
      <c r="A89" s="19"/>
      <c r="B89" s="19"/>
      <c r="C89" s="9"/>
      <c r="D89" s="80"/>
      <c r="E89" s="9"/>
      <c r="F89" s="80"/>
      <c r="G89" s="9"/>
      <c r="H89" s="80"/>
      <c r="I89" s="594"/>
    </row>
    <row r="90" spans="1:16" ht="8.1" customHeight="1" x14ac:dyDescent="0.25">
      <c r="A90" s="19"/>
      <c r="B90" s="19"/>
      <c r="C90" s="9"/>
      <c r="D90" s="80"/>
      <c r="E90" s="9">
        <v>-91</v>
      </c>
      <c r="F90" s="42" t="s">
        <v>260</v>
      </c>
      <c r="G90" s="9"/>
      <c r="H90" s="80"/>
      <c r="I90" s="60"/>
    </row>
    <row r="91" spans="1:16" ht="8.1" customHeight="1" x14ac:dyDescent="0.25">
      <c r="A91" s="19"/>
      <c r="B91" s="19"/>
      <c r="C91" s="9"/>
      <c r="D91" s="9"/>
      <c r="E91" s="9"/>
      <c r="F91" s="127"/>
      <c r="G91" s="564">
        <v>94</v>
      </c>
      <c r="H91" s="42" t="s">
        <v>260</v>
      </c>
      <c r="I91" s="594">
        <v>31</v>
      </c>
    </row>
    <row r="92" spans="1:16" ht="8.1" customHeight="1" x14ac:dyDescent="0.25">
      <c r="A92" s="19"/>
      <c r="B92" s="19"/>
      <c r="C92" s="9"/>
      <c r="D92" s="9"/>
      <c r="E92" s="9">
        <v>-92</v>
      </c>
      <c r="F92" s="42" t="s">
        <v>256</v>
      </c>
      <c r="G92" s="565"/>
      <c r="H92" s="84" t="s">
        <v>502</v>
      </c>
      <c r="I92" s="594"/>
    </row>
    <row r="93" spans="1:16" ht="8.1" customHeight="1" x14ac:dyDescent="0.25">
      <c r="A93" s="19"/>
      <c r="B93" s="9"/>
      <c r="C93" s="9"/>
      <c r="D93" s="9"/>
      <c r="E93" s="9"/>
      <c r="F93" s="80"/>
      <c r="G93" s="9">
        <v>-94</v>
      </c>
      <c r="H93" s="42" t="s">
        <v>256</v>
      </c>
      <c r="I93" s="594">
        <v>32</v>
      </c>
    </row>
    <row r="94" spans="1:16" ht="8.1" customHeight="1" x14ac:dyDescent="0.25">
      <c r="A94" s="19"/>
      <c r="B94" s="9"/>
      <c r="C94" s="9"/>
      <c r="D94" s="11"/>
      <c r="E94" s="11"/>
      <c r="F94" s="80"/>
      <c r="G94" s="9"/>
      <c r="H94" s="80"/>
      <c r="I94" s="594"/>
    </row>
    <row r="95" spans="1:16" ht="8.1" customHeight="1" x14ac:dyDescent="0.25">
      <c r="A95" s="19"/>
      <c r="B95" s="87" t="s">
        <v>70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</row>
    <row r="96" spans="1:16" ht="8.1" customHeight="1" x14ac:dyDescent="0.25">
      <c r="B96" s="88" t="s">
        <v>71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</row>
    <row r="97" spans="2:9" ht="8.1" customHeight="1" x14ac:dyDescent="0.25">
      <c r="B97" s="11"/>
      <c r="I97" s="89"/>
    </row>
    <row r="98" spans="2:9" ht="8.1" customHeight="1" x14ac:dyDescent="0.25">
      <c r="B98" s="11"/>
    </row>
    <row r="99" spans="2:9" ht="8.1" customHeight="1" x14ac:dyDescent="0.25"/>
    <row r="100" spans="2:9" ht="8.1" customHeight="1" x14ac:dyDescent="0.25"/>
    <row r="101" spans="2:9" ht="8.1" customHeight="1" x14ac:dyDescent="0.25"/>
  </sheetData>
  <mergeCells count="57">
    <mergeCell ref="G91:G92"/>
    <mergeCell ref="I91:I92"/>
    <mergeCell ref="I93:I94"/>
    <mergeCell ref="C75:C76"/>
    <mergeCell ref="I75:I76"/>
    <mergeCell ref="G78:G79"/>
    <mergeCell ref="I78:I79"/>
    <mergeCell ref="I80:I81"/>
    <mergeCell ref="E83:E84"/>
    <mergeCell ref="G84:G87"/>
    <mergeCell ref="I85:I86"/>
    <mergeCell ref="E87:E88"/>
    <mergeCell ref="I88:I89"/>
    <mergeCell ref="I61:I62"/>
    <mergeCell ref="C63:C64"/>
    <mergeCell ref="E64:E67"/>
    <mergeCell ref="G66:G73"/>
    <mergeCell ref="C67:C68"/>
    <mergeCell ref="I69:I70"/>
    <mergeCell ref="C71:C72"/>
    <mergeCell ref="E72:E75"/>
    <mergeCell ref="G46:G47"/>
    <mergeCell ref="I46:I47"/>
    <mergeCell ref="I48:I49"/>
    <mergeCell ref="G59:G60"/>
    <mergeCell ref="I59:I60"/>
    <mergeCell ref="E51:E52"/>
    <mergeCell ref="G52:G55"/>
    <mergeCell ref="I53:I54"/>
    <mergeCell ref="E55:E56"/>
    <mergeCell ref="I56:I57"/>
    <mergeCell ref="G26:G27"/>
    <mergeCell ref="I26:I27"/>
    <mergeCell ref="I28:I29"/>
    <mergeCell ref="C30:C31"/>
    <mergeCell ref="E31:E34"/>
    <mergeCell ref="G33:G40"/>
    <mergeCell ref="C34:C35"/>
    <mergeCell ref="I36:I37"/>
    <mergeCell ref="C38:C39"/>
    <mergeCell ref="E39:E42"/>
    <mergeCell ref="C42:C43"/>
    <mergeCell ref="I42:I43"/>
    <mergeCell ref="G14:G15"/>
    <mergeCell ref="I14:I15"/>
    <mergeCell ref="I16:I17"/>
    <mergeCell ref="E18:E19"/>
    <mergeCell ref="G19:G22"/>
    <mergeCell ref="I20:I21"/>
    <mergeCell ref="E22:E23"/>
    <mergeCell ref="I23:I24"/>
    <mergeCell ref="B2:H2"/>
    <mergeCell ref="E6:E7"/>
    <mergeCell ref="G7:G10"/>
    <mergeCell ref="I8:I9"/>
    <mergeCell ref="E10:E11"/>
    <mergeCell ref="I11:I12"/>
  </mergeCells>
  <pageMargins left="0.7" right="0.7" top="0.75" bottom="0.75" header="0.3" footer="0.3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workbookViewId="0">
      <selection activeCell="O20" sqref="O20"/>
    </sheetView>
  </sheetViews>
  <sheetFormatPr defaultColWidth="9.140625" defaultRowHeight="15" x14ac:dyDescent="0.25"/>
  <cols>
    <col min="1" max="1" width="2.85546875" customWidth="1"/>
    <col min="2" max="2" width="24.42578125" customWidth="1"/>
    <col min="3" max="3" width="2.42578125" customWidth="1"/>
    <col min="4" max="4" width="22.5703125" customWidth="1"/>
    <col min="5" max="5" width="2.42578125" customWidth="1"/>
    <col min="6" max="6" width="21.85546875" customWidth="1"/>
    <col min="7" max="7" width="2.42578125" customWidth="1"/>
    <col min="8" max="8" width="18.7109375" customWidth="1"/>
    <col min="9" max="9" width="2.85546875" customWidth="1"/>
    <col min="10" max="10" width="18.7109375" customWidth="1"/>
    <col min="11" max="11" width="2.85546875" customWidth="1"/>
    <col min="12" max="12" width="18.7109375" customWidth="1"/>
    <col min="13" max="13" width="2.5703125" customWidth="1"/>
    <col min="14" max="14" width="6.42578125" customWidth="1"/>
    <col min="15" max="15" width="3.85546875" customWidth="1"/>
    <col min="16" max="16" width="6" customWidth="1"/>
    <col min="17" max="17" width="5.28515625" customWidth="1"/>
    <col min="18" max="18" width="5" customWidth="1"/>
    <col min="19" max="19" width="3.7109375" customWidth="1"/>
    <col min="20" max="20" width="5.140625" customWidth="1"/>
    <col min="21" max="21" width="4" customWidth="1"/>
    <col min="22" max="22" width="4.28515625" customWidth="1"/>
    <col min="23" max="23" width="4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1" spans="1:23" ht="9.9499999999999993" customHeight="1" x14ac:dyDescent="0.25">
      <c r="B1" s="574" t="s">
        <v>149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</row>
    <row r="2" spans="1:23" ht="9.9499999999999993" customHeight="1" x14ac:dyDescent="0.3">
      <c r="B2" s="575" t="s">
        <v>150</v>
      </c>
      <c r="C2" s="575"/>
      <c r="D2" s="575"/>
      <c r="E2" s="295"/>
      <c r="F2" s="296"/>
      <c r="G2" s="296"/>
      <c r="H2" s="296"/>
      <c r="I2" s="296"/>
      <c r="J2" s="297" t="s">
        <v>151</v>
      </c>
      <c r="K2" s="296"/>
      <c r="L2" s="297"/>
      <c r="M2" s="297"/>
      <c r="N2" s="601"/>
      <c r="O2" s="601"/>
      <c r="P2" s="601"/>
      <c r="Q2" s="601"/>
      <c r="R2" s="601"/>
      <c r="S2" s="601"/>
      <c r="T2" s="601"/>
      <c r="U2" s="601"/>
      <c r="V2" s="601"/>
      <c r="W2" s="601"/>
    </row>
    <row r="3" spans="1:23" ht="9" customHeight="1" x14ac:dyDescent="0.25">
      <c r="A3" s="11"/>
      <c r="B3" s="20"/>
      <c r="C3" s="2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602"/>
      <c r="O3" s="602"/>
      <c r="P3" s="602"/>
      <c r="Q3" s="602"/>
      <c r="R3" s="602"/>
      <c r="S3" s="602"/>
      <c r="T3" s="602"/>
      <c r="U3" s="602"/>
      <c r="V3" s="602"/>
      <c r="W3" s="602"/>
    </row>
    <row r="4" spans="1:23" ht="9" customHeight="1" x14ac:dyDescent="0.25">
      <c r="A4" s="44">
        <v>1</v>
      </c>
      <c r="B4" s="320" t="s">
        <v>503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19"/>
      <c r="N4" s="602"/>
      <c r="O4" s="602"/>
      <c r="P4" s="602"/>
      <c r="Q4" s="602"/>
      <c r="R4" s="602"/>
      <c r="S4" s="602"/>
      <c r="T4" s="602"/>
      <c r="U4" s="602"/>
      <c r="V4" s="602"/>
      <c r="W4" s="602"/>
    </row>
    <row r="5" spans="1:23" ht="9" customHeight="1" x14ac:dyDescent="0.25">
      <c r="A5" s="44"/>
      <c r="B5" s="13"/>
      <c r="C5" s="564">
        <v>1</v>
      </c>
      <c r="D5" s="320" t="s">
        <v>503</v>
      </c>
      <c r="E5" s="50"/>
      <c r="F5" s="80"/>
      <c r="G5" s="19"/>
      <c r="H5" s="9"/>
      <c r="I5" s="367"/>
      <c r="J5" s="603" t="s">
        <v>504</v>
      </c>
      <c r="K5" s="603"/>
      <c r="L5" s="603"/>
      <c r="M5" s="19"/>
      <c r="N5" s="602"/>
      <c r="O5" s="602"/>
      <c r="P5" s="602"/>
      <c r="Q5" s="602"/>
      <c r="R5" s="602"/>
      <c r="S5" s="602"/>
      <c r="T5" s="602"/>
      <c r="U5" s="602"/>
      <c r="V5" s="602"/>
      <c r="W5" s="602"/>
    </row>
    <row r="6" spans="1:23" ht="9" customHeight="1" x14ac:dyDescent="0.25">
      <c r="A6" s="44">
        <v>2</v>
      </c>
      <c r="B6" s="42" t="s">
        <v>505</v>
      </c>
      <c r="C6" s="565"/>
      <c r="D6" s="127" t="s">
        <v>792</v>
      </c>
      <c r="E6" s="564">
        <v>17</v>
      </c>
      <c r="F6" s="80"/>
      <c r="G6" s="19"/>
      <c r="H6" s="80"/>
      <c r="I6" s="367"/>
      <c r="J6" s="603"/>
      <c r="K6" s="603"/>
      <c r="L6" s="603"/>
      <c r="M6" s="19"/>
      <c r="N6" s="604"/>
      <c r="O6" s="604"/>
      <c r="P6" s="604"/>
      <c r="Q6" s="604"/>
      <c r="R6" s="604"/>
      <c r="S6" s="604"/>
      <c r="T6" s="604"/>
      <c r="U6" s="604"/>
      <c r="V6" s="369"/>
      <c r="W6" s="145"/>
    </row>
    <row r="7" spans="1:23" ht="9" customHeight="1" x14ac:dyDescent="0.25">
      <c r="A7" s="44"/>
      <c r="B7" s="366"/>
      <c r="C7" s="9"/>
      <c r="D7" s="84"/>
      <c r="E7" s="566"/>
      <c r="F7" s="320" t="s">
        <v>503</v>
      </c>
      <c r="G7" s="50"/>
      <c r="H7" s="80"/>
      <c r="I7" s="367"/>
      <c r="J7" s="9"/>
      <c r="K7" s="19"/>
      <c r="L7" s="367"/>
      <c r="M7" s="19"/>
    </row>
    <row r="8" spans="1:23" ht="9" customHeight="1" x14ac:dyDescent="0.25">
      <c r="A8" s="44">
        <v>3</v>
      </c>
      <c r="B8" s="42" t="s">
        <v>506</v>
      </c>
      <c r="C8" s="14"/>
      <c r="D8" s="84"/>
      <c r="E8" s="566"/>
      <c r="F8" s="127" t="s">
        <v>793</v>
      </c>
      <c r="G8" s="564">
        <v>25</v>
      </c>
      <c r="H8" s="80"/>
      <c r="I8" s="367"/>
      <c r="J8" s="9"/>
      <c r="K8" s="19"/>
      <c r="L8" s="367"/>
      <c r="M8" s="19"/>
    </row>
    <row r="9" spans="1:23" ht="9" customHeight="1" x14ac:dyDescent="0.25">
      <c r="A9" s="44"/>
      <c r="B9" s="13"/>
      <c r="C9" s="564">
        <v>2</v>
      </c>
      <c r="D9" s="42" t="s">
        <v>507</v>
      </c>
      <c r="E9" s="565"/>
      <c r="F9" s="84"/>
      <c r="G9" s="566"/>
      <c r="H9" s="80"/>
      <c r="I9" s="367"/>
      <c r="J9" s="9"/>
      <c r="K9" s="19"/>
      <c r="L9" s="367"/>
      <c r="M9" s="19"/>
    </row>
    <row r="10" spans="1:23" ht="9" customHeight="1" x14ac:dyDescent="0.25">
      <c r="A10" s="44">
        <v>4</v>
      </c>
      <c r="B10" s="42" t="s">
        <v>507</v>
      </c>
      <c r="C10" s="565"/>
      <c r="D10" s="80" t="s">
        <v>794</v>
      </c>
      <c r="E10" s="9"/>
      <c r="F10" s="84"/>
      <c r="G10" s="566"/>
      <c r="H10" s="80"/>
      <c r="I10" s="367"/>
      <c r="J10" s="9"/>
      <c r="K10" s="19"/>
      <c r="L10" s="367"/>
      <c r="M10" s="19"/>
    </row>
    <row r="11" spans="1:23" ht="9" customHeight="1" x14ac:dyDescent="0.25">
      <c r="A11" s="44"/>
      <c r="B11" s="366"/>
      <c r="C11" s="9"/>
      <c r="D11" s="80"/>
      <c r="E11" s="9"/>
      <c r="F11" s="84"/>
      <c r="G11" s="566"/>
      <c r="H11" s="320" t="s">
        <v>503</v>
      </c>
      <c r="I11" s="368"/>
      <c r="J11" s="9"/>
      <c r="K11" s="19"/>
      <c r="L11" s="367"/>
      <c r="M11" s="19"/>
    </row>
    <row r="12" spans="1:23" ht="9" customHeight="1" x14ac:dyDescent="0.25">
      <c r="A12" s="44">
        <v>5</v>
      </c>
      <c r="B12" s="42" t="s">
        <v>508</v>
      </c>
      <c r="C12" s="14"/>
      <c r="D12" s="80"/>
      <c r="E12" s="9"/>
      <c r="F12" s="84"/>
      <c r="G12" s="566"/>
      <c r="H12" s="127"/>
      <c r="I12" s="564">
        <v>29</v>
      </c>
      <c r="J12" s="9"/>
      <c r="K12" s="19"/>
      <c r="L12" s="367"/>
      <c r="M12" s="19"/>
    </row>
    <row r="13" spans="1:23" ht="9" customHeight="1" x14ac:dyDescent="0.25">
      <c r="A13" s="44"/>
      <c r="B13" s="13"/>
      <c r="C13" s="564">
        <v>3</v>
      </c>
      <c r="D13" s="42" t="s">
        <v>509</v>
      </c>
      <c r="E13" s="14"/>
      <c r="F13" s="84"/>
      <c r="G13" s="566"/>
      <c r="H13" s="84"/>
      <c r="I13" s="566"/>
      <c r="J13" s="9"/>
      <c r="K13" s="19"/>
      <c r="L13" s="367"/>
      <c r="M13" s="19"/>
    </row>
    <row r="14" spans="1:23" ht="9" customHeight="1" x14ac:dyDescent="0.25">
      <c r="A14" s="44">
        <v>6</v>
      </c>
      <c r="B14" s="42" t="s">
        <v>509</v>
      </c>
      <c r="C14" s="565"/>
      <c r="D14" s="127" t="s">
        <v>795</v>
      </c>
      <c r="E14" s="564">
        <v>18</v>
      </c>
      <c r="F14" s="84"/>
      <c r="G14" s="566"/>
      <c r="H14" s="84"/>
      <c r="I14" s="566"/>
      <c r="J14" s="9"/>
      <c r="K14" s="19"/>
      <c r="L14" s="367"/>
      <c r="M14" s="19"/>
    </row>
    <row r="15" spans="1:23" ht="9" customHeight="1" x14ac:dyDescent="0.25">
      <c r="A15" s="44"/>
      <c r="B15" s="366"/>
      <c r="C15" s="9"/>
      <c r="D15" s="84"/>
      <c r="E15" s="566"/>
      <c r="F15" s="42" t="s">
        <v>510</v>
      </c>
      <c r="G15" s="565"/>
      <c r="H15" s="84"/>
      <c r="I15" s="566"/>
      <c r="J15" s="9"/>
      <c r="K15" s="19"/>
      <c r="L15" s="367"/>
      <c r="M15" s="19"/>
    </row>
    <row r="16" spans="1:23" ht="9" customHeight="1" x14ac:dyDescent="0.25">
      <c r="A16" s="44">
        <v>7</v>
      </c>
      <c r="B16" s="42" t="s">
        <v>511</v>
      </c>
      <c r="C16" s="14"/>
      <c r="D16" s="84"/>
      <c r="E16" s="566"/>
      <c r="F16" s="80"/>
      <c r="G16" s="9"/>
      <c r="H16" s="84"/>
      <c r="I16" s="566"/>
      <c r="J16" s="9"/>
      <c r="K16" s="19"/>
      <c r="L16" s="367"/>
      <c r="M16" s="19"/>
      <c r="N16" s="128"/>
    </row>
    <row r="17" spans="1:13" ht="9" customHeight="1" x14ac:dyDescent="0.25">
      <c r="A17" s="44"/>
      <c r="B17" s="366"/>
      <c r="C17" s="564">
        <v>4</v>
      </c>
      <c r="D17" s="42" t="s">
        <v>510</v>
      </c>
      <c r="E17" s="565"/>
      <c r="F17" s="80"/>
      <c r="G17" s="9"/>
      <c r="H17" s="84"/>
      <c r="I17" s="566"/>
      <c r="J17" s="80"/>
      <c r="K17" s="19"/>
      <c r="L17" s="367"/>
      <c r="M17" s="19"/>
    </row>
    <row r="18" spans="1:13" ht="9" customHeight="1" x14ac:dyDescent="0.25">
      <c r="A18" s="44">
        <v>8</v>
      </c>
      <c r="B18" s="42" t="s">
        <v>510</v>
      </c>
      <c r="C18" s="565"/>
      <c r="D18" s="80" t="s">
        <v>796</v>
      </c>
      <c r="E18" s="9"/>
      <c r="F18" s="80"/>
      <c r="G18" s="9"/>
      <c r="H18" s="84"/>
      <c r="I18" s="566"/>
      <c r="J18" s="80"/>
      <c r="K18" s="19"/>
      <c r="L18" s="367"/>
      <c r="M18" s="19"/>
    </row>
    <row r="19" spans="1:13" ht="9" customHeight="1" x14ac:dyDescent="0.25">
      <c r="A19" s="44"/>
      <c r="B19" s="13"/>
      <c r="C19" s="9"/>
      <c r="D19" s="80"/>
      <c r="E19" s="9"/>
      <c r="F19" s="80"/>
      <c r="G19" s="9"/>
      <c r="H19" s="84"/>
      <c r="I19" s="566"/>
      <c r="J19" s="320" t="s">
        <v>503</v>
      </c>
      <c r="K19" s="14"/>
      <c r="L19" s="367"/>
      <c r="M19" s="19"/>
    </row>
    <row r="20" spans="1:13" ht="9" customHeight="1" x14ac:dyDescent="0.25">
      <c r="A20" s="44">
        <v>9</v>
      </c>
      <c r="B20" s="42" t="s">
        <v>512</v>
      </c>
      <c r="C20" s="14"/>
      <c r="D20" s="80"/>
      <c r="E20" s="9"/>
      <c r="F20" s="80"/>
      <c r="G20" s="9"/>
      <c r="H20" s="84"/>
      <c r="I20" s="566"/>
      <c r="J20" s="127" t="s">
        <v>797</v>
      </c>
      <c r="K20" s="564">
        <v>31</v>
      </c>
      <c r="L20" s="367"/>
      <c r="M20" s="19"/>
    </row>
    <row r="21" spans="1:13" ht="9" customHeight="1" x14ac:dyDescent="0.25">
      <c r="A21" s="44"/>
      <c r="B21" s="13"/>
      <c r="C21" s="564">
        <v>5</v>
      </c>
      <c r="D21" s="42" t="s">
        <v>512</v>
      </c>
      <c r="E21" s="14"/>
      <c r="F21" s="80"/>
      <c r="G21" s="9"/>
      <c r="H21" s="84"/>
      <c r="I21" s="566"/>
      <c r="J21" s="84"/>
      <c r="K21" s="566"/>
      <c r="L21" s="367"/>
      <c r="M21" s="19"/>
    </row>
    <row r="22" spans="1:13" ht="9" customHeight="1" x14ac:dyDescent="0.25">
      <c r="A22" s="44">
        <v>10</v>
      </c>
      <c r="B22" s="42" t="s">
        <v>513</v>
      </c>
      <c r="C22" s="565"/>
      <c r="D22" s="127" t="s">
        <v>798</v>
      </c>
      <c r="E22" s="564">
        <v>19</v>
      </c>
      <c r="F22" s="80"/>
      <c r="G22" s="9"/>
      <c r="H22" s="84"/>
      <c r="I22" s="566"/>
      <c r="J22" s="84"/>
      <c r="K22" s="566"/>
      <c r="L22" s="367"/>
      <c r="M22" s="19"/>
    </row>
    <row r="23" spans="1:13" ht="9" customHeight="1" x14ac:dyDescent="0.25">
      <c r="A23" s="44"/>
      <c r="B23" s="366"/>
      <c r="C23" s="9"/>
      <c r="D23" s="84"/>
      <c r="E23" s="566"/>
      <c r="F23" s="42" t="s">
        <v>512</v>
      </c>
      <c r="G23" s="14"/>
      <c r="H23" s="84"/>
      <c r="I23" s="566"/>
      <c r="J23" s="84"/>
      <c r="K23" s="566"/>
      <c r="L23" s="367"/>
      <c r="M23" s="19"/>
    </row>
    <row r="24" spans="1:13" ht="9" customHeight="1" x14ac:dyDescent="0.25">
      <c r="A24" s="44">
        <v>11</v>
      </c>
      <c r="B24" s="16" t="s">
        <v>514</v>
      </c>
      <c r="C24" s="14"/>
      <c r="D24" s="84"/>
      <c r="E24" s="566"/>
      <c r="F24" s="127" t="s">
        <v>799</v>
      </c>
      <c r="G24" s="564">
        <v>26</v>
      </c>
      <c r="H24" s="84"/>
      <c r="I24" s="566"/>
      <c r="J24" s="84"/>
      <c r="K24" s="566"/>
      <c r="L24" s="367"/>
      <c r="M24" s="19"/>
    </row>
    <row r="25" spans="1:13" ht="9" customHeight="1" x14ac:dyDescent="0.25">
      <c r="A25" s="44"/>
      <c r="B25" s="13"/>
      <c r="C25" s="590">
        <v>6</v>
      </c>
      <c r="D25" s="42" t="s">
        <v>515</v>
      </c>
      <c r="E25" s="565"/>
      <c r="F25" s="84"/>
      <c r="G25" s="566"/>
      <c r="H25" s="84"/>
      <c r="I25" s="566"/>
      <c r="J25" s="84"/>
      <c r="K25" s="566"/>
      <c r="L25" s="367"/>
      <c r="M25" s="19"/>
    </row>
    <row r="26" spans="1:13" ht="9" customHeight="1" x14ac:dyDescent="0.25">
      <c r="A26" s="44">
        <v>12</v>
      </c>
      <c r="B26" s="42" t="s">
        <v>515</v>
      </c>
      <c r="C26" s="591"/>
      <c r="D26" s="80" t="s">
        <v>800</v>
      </c>
      <c r="E26" s="9"/>
      <c r="F26" s="84"/>
      <c r="G26" s="566"/>
      <c r="H26" s="84"/>
      <c r="I26" s="566"/>
      <c r="J26" s="84"/>
      <c r="K26" s="566"/>
      <c r="L26" s="367"/>
      <c r="M26" s="19"/>
    </row>
    <row r="27" spans="1:13" ht="9" customHeight="1" x14ac:dyDescent="0.25">
      <c r="A27" s="44"/>
      <c r="B27" s="366"/>
      <c r="C27" s="9"/>
      <c r="D27" s="80"/>
      <c r="E27" s="9"/>
      <c r="F27" s="84"/>
      <c r="G27" s="566"/>
      <c r="H27" s="42" t="s">
        <v>516</v>
      </c>
      <c r="I27" s="565"/>
      <c r="J27" s="84"/>
      <c r="K27" s="566"/>
      <c r="L27" s="367"/>
      <c r="M27" s="19"/>
    </row>
    <row r="28" spans="1:13" ht="9" customHeight="1" x14ac:dyDescent="0.25">
      <c r="A28" s="44">
        <v>13</v>
      </c>
      <c r="B28" s="42" t="s">
        <v>517</v>
      </c>
      <c r="C28" s="14"/>
      <c r="D28" s="80"/>
      <c r="E28" s="9"/>
      <c r="F28" s="84"/>
      <c r="G28" s="566"/>
      <c r="H28" s="80" t="s">
        <v>801</v>
      </c>
      <c r="I28" s="367"/>
      <c r="J28" s="84"/>
      <c r="K28" s="566"/>
      <c r="L28" s="367"/>
      <c r="M28" s="19"/>
    </row>
    <row r="29" spans="1:13" ht="9" customHeight="1" x14ac:dyDescent="0.25">
      <c r="A29" s="44"/>
      <c r="B29" s="13"/>
      <c r="C29" s="564">
        <v>7</v>
      </c>
      <c r="D29" s="42" t="s">
        <v>517</v>
      </c>
      <c r="E29" s="14"/>
      <c r="F29" s="84"/>
      <c r="G29" s="566"/>
      <c r="H29" s="80"/>
      <c r="I29" s="367"/>
      <c r="J29" s="84"/>
      <c r="K29" s="566"/>
      <c r="L29" s="367"/>
      <c r="M29" s="19"/>
    </row>
    <row r="30" spans="1:13" ht="9" customHeight="1" x14ac:dyDescent="0.25">
      <c r="A30" s="44">
        <v>14</v>
      </c>
      <c r="B30" s="42" t="s">
        <v>518</v>
      </c>
      <c r="C30" s="565"/>
      <c r="D30" s="127" t="s">
        <v>386</v>
      </c>
      <c r="E30" s="564">
        <v>20</v>
      </c>
      <c r="F30" s="84"/>
      <c r="G30" s="566"/>
      <c r="H30" s="80"/>
      <c r="I30" s="367"/>
      <c r="J30" s="84"/>
      <c r="K30" s="566"/>
      <c r="L30" s="129"/>
      <c r="M30" s="19"/>
    </row>
    <row r="31" spans="1:13" ht="9" customHeight="1" x14ac:dyDescent="0.25">
      <c r="A31" s="44"/>
      <c r="B31" s="366"/>
      <c r="C31" s="9"/>
      <c r="D31" s="84"/>
      <c r="E31" s="566"/>
      <c r="F31" s="42" t="s">
        <v>516</v>
      </c>
      <c r="G31" s="565"/>
      <c r="H31" s="80"/>
      <c r="I31" s="367"/>
      <c r="J31" s="84"/>
      <c r="K31" s="566"/>
      <c r="L31" s="129"/>
      <c r="M31" s="19"/>
    </row>
    <row r="32" spans="1:13" ht="9" customHeight="1" x14ac:dyDescent="0.25">
      <c r="A32" s="44">
        <v>15</v>
      </c>
      <c r="B32" s="42" t="s">
        <v>519</v>
      </c>
      <c r="C32" s="14"/>
      <c r="D32" s="84"/>
      <c r="E32" s="566"/>
      <c r="F32" s="80"/>
      <c r="G32" s="9"/>
      <c r="H32" s="80"/>
      <c r="I32" s="367"/>
      <c r="J32" s="84"/>
      <c r="K32" s="566"/>
      <c r="L32" s="129"/>
      <c r="M32" s="19"/>
    </row>
    <row r="33" spans="1:13" ht="9" customHeight="1" x14ac:dyDescent="0.25">
      <c r="A33" s="44"/>
      <c r="B33" s="13"/>
      <c r="C33" s="564">
        <v>8</v>
      </c>
      <c r="D33" s="42" t="s">
        <v>516</v>
      </c>
      <c r="E33" s="565"/>
      <c r="F33" s="80"/>
      <c r="G33" s="9"/>
      <c r="H33" s="80"/>
      <c r="I33" s="367"/>
      <c r="J33" s="84"/>
      <c r="K33" s="566"/>
      <c r="L33" s="129"/>
      <c r="M33" s="19"/>
    </row>
    <row r="34" spans="1:13" ht="9" customHeight="1" x14ac:dyDescent="0.25">
      <c r="A34" s="44">
        <v>16</v>
      </c>
      <c r="B34" s="42" t="s">
        <v>516</v>
      </c>
      <c r="C34" s="565"/>
      <c r="D34" s="80"/>
      <c r="E34" s="9"/>
      <c r="F34" s="80"/>
      <c r="G34" s="9"/>
      <c r="H34" s="80"/>
      <c r="I34" s="367"/>
      <c r="J34" s="84"/>
      <c r="K34" s="566"/>
      <c r="L34" s="129"/>
      <c r="M34" s="19"/>
    </row>
    <row r="35" spans="1:13" ht="9" customHeight="1" x14ac:dyDescent="0.25">
      <c r="A35" s="44"/>
      <c r="B35" s="366"/>
      <c r="C35" s="9"/>
      <c r="D35" s="80"/>
      <c r="E35" s="9"/>
      <c r="F35" s="80"/>
      <c r="G35" s="9"/>
      <c r="H35" s="80"/>
      <c r="I35" s="367"/>
      <c r="J35" s="84"/>
      <c r="K35" s="566"/>
      <c r="L35" s="411" t="s">
        <v>503</v>
      </c>
      <c r="M35" s="572">
        <v>1</v>
      </c>
    </row>
    <row r="36" spans="1:13" ht="9" customHeight="1" x14ac:dyDescent="0.25">
      <c r="A36" s="44">
        <v>17</v>
      </c>
      <c r="B36" s="42" t="s">
        <v>520</v>
      </c>
      <c r="C36" s="14"/>
      <c r="D36" s="80"/>
      <c r="E36" s="9"/>
      <c r="F36" s="80"/>
      <c r="G36" s="9"/>
      <c r="H36" s="80"/>
      <c r="I36" s="367"/>
      <c r="J36" s="84"/>
      <c r="K36" s="566"/>
      <c r="L36" s="129" t="s">
        <v>802</v>
      </c>
      <c r="M36" s="572"/>
    </row>
    <row r="37" spans="1:13" ht="9" customHeight="1" x14ac:dyDescent="0.25">
      <c r="A37" s="44"/>
      <c r="B37" s="13"/>
      <c r="C37" s="564">
        <v>9</v>
      </c>
      <c r="D37" s="42" t="s">
        <v>520</v>
      </c>
      <c r="E37" s="14"/>
      <c r="F37" s="80"/>
      <c r="G37" s="9"/>
      <c r="H37" s="80"/>
      <c r="I37" s="367"/>
      <c r="J37" s="84"/>
      <c r="K37" s="566"/>
      <c r="L37" s="129"/>
      <c r="M37" s="19"/>
    </row>
    <row r="38" spans="1:13" ht="9" customHeight="1" x14ac:dyDescent="0.25">
      <c r="A38" s="44">
        <v>18</v>
      </c>
      <c r="B38" s="42" t="s">
        <v>521</v>
      </c>
      <c r="C38" s="565"/>
      <c r="D38" s="127"/>
      <c r="E38" s="564">
        <v>21</v>
      </c>
      <c r="F38" s="80"/>
      <c r="G38" s="9"/>
      <c r="H38" s="80"/>
      <c r="I38" s="367"/>
      <c r="J38" s="84"/>
      <c r="K38" s="566"/>
      <c r="L38" s="129"/>
      <c r="M38" s="19"/>
    </row>
    <row r="39" spans="1:13" ht="9" customHeight="1" x14ac:dyDescent="0.25">
      <c r="A39" s="44"/>
      <c r="B39" s="366"/>
      <c r="C39" s="9"/>
      <c r="D39" s="84"/>
      <c r="E39" s="566"/>
      <c r="F39" s="42" t="s">
        <v>520</v>
      </c>
      <c r="G39" s="14"/>
      <c r="H39" s="80"/>
      <c r="I39" s="367"/>
      <c r="J39" s="84"/>
      <c r="K39" s="566"/>
      <c r="L39" s="129"/>
      <c r="M39" s="19"/>
    </row>
    <row r="40" spans="1:13" ht="9" customHeight="1" x14ac:dyDescent="0.25">
      <c r="A40" s="44">
        <v>19</v>
      </c>
      <c r="B40" s="42" t="s">
        <v>522</v>
      </c>
      <c r="C40" s="14"/>
      <c r="D40" s="84"/>
      <c r="E40" s="566"/>
      <c r="F40" s="127"/>
      <c r="G40" s="564">
        <v>27</v>
      </c>
      <c r="H40" s="80"/>
      <c r="I40" s="367"/>
      <c r="J40" s="84"/>
      <c r="K40" s="566"/>
      <c r="L40" s="129"/>
      <c r="M40" s="19"/>
    </row>
    <row r="41" spans="1:13" ht="9" customHeight="1" x14ac:dyDescent="0.25">
      <c r="A41" s="44"/>
      <c r="B41" s="13"/>
      <c r="C41" s="564">
        <v>10</v>
      </c>
      <c r="D41" s="42" t="s">
        <v>522</v>
      </c>
      <c r="E41" s="565"/>
      <c r="F41" s="84"/>
      <c r="G41" s="566"/>
      <c r="H41" s="80"/>
      <c r="I41" s="367"/>
      <c r="J41" s="84"/>
      <c r="K41" s="566"/>
      <c r="L41" s="129"/>
      <c r="M41" s="19"/>
    </row>
    <row r="42" spans="1:13" ht="9" customHeight="1" x14ac:dyDescent="0.25">
      <c r="A42" s="44">
        <v>20</v>
      </c>
      <c r="B42" s="42" t="s">
        <v>523</v>
      </c>
      <c r="C42" s="565"/>
      <c r="D42" s="80" t="s">
        <v>803</v>
      </c>
      <c r="E42" s="9"/>
      <c r="F42" s="84"/>
      <c r="G42" s="566"/>
      <c r="H42" s="80"/>
      <c r="I42" s="367"/>
      <c r="J42" s="84"/>
      <c r="K42" s="566"/>
      <c r="L42" s="129"/>
      <c r="M42" s="19"/>
    </row>
    <row r="43" spans="1:13" ht="9" customHeight="1" x14ac:dyDescent="0.25">
      <c r="A43" s="44"/>
      <c r="B43" s="366"/>
      <c r="C43" s="9"/>
      <c r="D43" s="84"/>
      <c r="E43" s="14"/>
      <c r="F43" s="84"/>
      <c r="G43" s="566"/>
      <c r="H43" s="42" t="s">
        <v>520</v>
      </c>
      <c r="I43" s="368"/>
      <c r="J43" s="84"/>
      <c r="K43" s="566"/>
      <c r="L43" s="129"/>
      <c r="M43" s="19"/>
    </row>
    <row r="44" spans="1:13" ht="9" customHeight="1" x14ac:dyDescent="0.25">
      <c r="A44" s="44">
        <v>21</v>
      </c>
      <c r="B44" s="42" t="s">
        <v>524</v>
      </c>
      <c r="C44" s="14"/>
      <c r="D44" s="84"/>
      <c r="E44" s="14"/>
      <c r="F44" s="84"/>
      <c r="G44" s="566"/>
      <c r="H44" s="127" t="s">
        <v>804</v>
      </c>
      <c r="I44" s="564">
        <v>30</v>
      </c>
      <c r="J44" s="84"/>
      <c r="K44" s="566"/>
      <c r="L44" s="130"/>
      <c r="M44" s="19"/>
    </row>
    <row r="45" spans="1:13" ht="9" customHeight="1" x14ac:dyDescent="0.25">
      <c r="A45" s="44"/>
      <c r="B45" s="13"/>
      <c r="C45" s="564">
        <v>11</v>
      </c>
      <c r="D45" s="42" t="s">
        <v>525</v>
      </c>
      <c r="E45" s="14"/>
      <c r="F45" s="84"/>
      <c r="G45" s="566"/>
      <c r="H45" s="84"/>
      <c r="I45" s="566"/>
      <c r="J45" s="84"/>
      <c r="K45" s="566"/>
      <c r="L45" s="130"/>
      <c r="M45" s="19"/>
    </row>
    <row r="46" spans="1:13" ht="9" customHeight="1" x14ac:dyDescent="0.25">
      <c r="A46" s="44">
        <v>22</v>
      </c>
      <c r="B46" s="42" t="s">
        <v>525</v>
      </c>
      <c r="C46" s="565"/>
      <c r="D46" s="127" t="s">
        <v>805</v>
      </c>
      <c r="E46" s="564">
        <v>22</v>
      </c>
      <c r="F46" s="84"/>
      <c r="G46" s="566"/>
      <c r="H46" s="84"/>
      <c r="I46" s="566"/>
      <c r="J46" s="84"/>
      <c r="K46" s="566"/>
      <c r="L46" s="129"/>
      <c r="M46" s="19"/>
    </row>
    <row r="47" spans="1:13" ht="9" customHeight="1" x14ac:dyDescent="0.25">
      <c r="A47" s="44"/>
      <c r="B47" s="366"/>
      <c r="C47" s="9"/>
      <c r="D47" s="84"/>
      <c r="E47" s="566"/>
      <c r="F47" s="42" t="s">
        <v>526</v>
      </c>
      <c r="G47" s="565"/>
      <c r="H47" s="84"/>
      <c r="I47" s="566"/>
      <c r="J47" s="84"/>
      <c r="K47" s="566"/>
      <c r="L47" s="129"/>
      <c r="M47" s="19"/>
    </row>
    <row r="48" spans="1:13" ht="9" customHeight="1" x14ac:dyDescent="0.25">
      <c r="A48" s="44">
        <v>23</v>
      </c>
      <c r="B48" s="42" t="s">
        <v>527</v>
      </c>
      <c r="C48" s="14"/>
      <c r="D48" s="84"/>
      <c r="E48" s="566"/>
      <c r="F48" s="80" t="s">
        <v>806</v>
      </c>
      <c r="G48" s="9"/>
      <c r="H48" s="84"/>
      <c r="I48" s="566"/>
      <c r="J48" s="84"/>
      <c r="K48" s="566"/>
      <c r="L48" s="129"/>
      <c r="M48" s="19"/>
    </row>
    <row r="49" spans="1:13" ht="9" customHeight="1" x14ac:dyDescent="0.25">
      <c r="A49" s="44"/>
      <c r="B49" s="13"/>
      <c r="C49" s="564">
        <v>12</v>
      </c>
      <c r="D49" s="42" t="s">
        <v>526</v>
      </c>
      <c r="E49" s="565"/>
      <c r="F49" s="80"/>
      <c r="G49" s="9"/>
      <c r="H49" s="84"/>
      <c r="I49" s="566"/>
      <c r="J49" s="84"/>
      <c r="K49" s="566"/>
      <c r="L49" s="129"/>
      <c r="M49" s="19"/>
    </row>
    <row r="50" spans="1:13" ht="9" customHeight="1" x14ac:dyDescent="0.25">
      <c r="A50" s="44">
        <v>24</v>
      </c>
      <c r="B50" s="42" t="s">
        <v>526</v>
      </c>
      <c r="C50" s="565"/>
      <c r="D50" s="80" t="s">
        <v>807</v>
      </c>
      <c r="E50" s="9"/>
      <c r="F50" s="80"/>
      <c r="G50" s="9"/>
      <c r="H50" s="84"/>
      <c r="I50" s="566"/>
      <c r="J50" s="84"/>
      <c r="K50" s="566"/>
      <c r="L50" s="129"/>
      <c r="M50" s="19"/>
    </row>
    <row r="51" spans="1:13" ht="9" customHeight="1" x14ac:dyDescent="0.25">
      <c r="A51" s="44"/>
      <c r="B51" s="366"/>
      <c r="C51" s="9"/>
      <c r="D51" s="80"/>
      <c r="E51" s="9"/>
      <c r="F51" s="80"/>
      <c r="G51" s="9"/>
      <c r="H51" s="84"/>
      <c r="I51" s="566"/>
      <c r="J51" s="42" t="s">
        <v>520</v>
      </c>
      <c r="K51" s="565"/>
      <c r="L51" s="129"/>
      <c r="M51" s="19"/>
    </row>
    <row r="52" spans="1:13" ht="9" customHeight="1" x14ac:dyDescent="0.25">
      <c r="A52" s="44">
        <v>25</v>
      </c>
      <c r="B52" s="42" t="s">
        <v>528</v>
      </c>
      <c r="C52" s="14"/>
      <c r="D52" s="80"/>
      <c r="E52" s="9"/>
      <c r="F52" s="80"/>
      <c r="G52" s="9"/>
      <c r="H52" s="84"/>
      <c r="I52" s="566"/>
      <c r="J52" s="80" t="s">
        <v>808</v>
      </c>
      <c r="K52" s="9"/>
      <c r="L52" s="129"/>
      <c r="M52" s="19"/>
    </row>
    <row r="53" spans="1:13" ht="9" customHeight="1" x14ac:dyDescent="0.25">
      <c r="A53" s="44"/>
      <c r="B53" s="13"/>
      <c r="C53" s="564">
        <v>13</v>
      </c>
      <c r="D53" s="42" t="s">
        <v>528</v>
      </c>
      <c r="E53" s="14"/>
      <c r="F53" s="80"/>
      <c r="G53" s="9"/>
      <c r="H53" s="84"/>
      <c r="I53" s="566"/>
      <c r="J53" s="80"/>
      <c r="K53" s="9"/>
      <c r="L53" s="130"/>
      <c r="M53" s="48"/>
    </row>
    <row r="54" spans="1:13" ht="9" customHeight="1" x14ac:dyDescent="0.25">
      <c r="A54" s="44">
        <v>26</v>
      </c>
      <c r="B54" s="42" t="s">
        <v>529</v>
      </c>
      <c r="C54" s="565"/>
      <c r="D54" s="127" t="s">
        <v>809</v>
      </c>
      <c r="E54" s="564">
        <v>23</v>
      </c>
      <c r="F54" s="80"/>
      <c r="G54" s="9"/>
      <c r="H54" s="84"/>
      <c r="I54" s="566"/>
      <c r="J54" s="80"/>
      <c r="K54" s="9"/>
      <c r="L54" s="129"/>
      <c r="M54" s="19"/>
    </row>
    <row r="55" spans="1:13" ht="9" customHeight="1" x14ac:dyDescent="0.25">
      <c r="A55" s="44"/>
      <c r="B55" s="366"/>
      <c r="C55" s="9"/>
      <c r="D55" s="84"/>
      <c r="E55" s="566"/>
      <c r="F55" s="42" t="s">
        <v>530</v>
      </c>
      <c r="G55" s="14"/>
      <c r="H55" s="84"/>
      <c r="I55" s="566"/>
      <c r="J55" s="80"/>
      <c r="K55" s="14">
        <v>-31</v>
      </c>
      <c r="L55" s="42" t="s">
        <v>520</v>
      </c>
      <c r="M55" s="572">
        <v>2</v>
      </c>
    </row>
    <row r="56" spans="1:13" ht="9" customHeight="1" x14ac:dyDescent="0.25">
      <c r="A56" s="44">
        <v>27</v>
      </c>
      <c r="B56" s="42" t="s">
        <v>531</v>
      </c>
      <c r="C56" s="14"/>
      <c r="D56" s="84"/>
      <c r="E56" s="566"/>
      <c r="F56" s="127"/>
      <c r="G56" s="564">
        <v>28</v>
      </c>
      <c r="H56" s="84"/>
      <c r="I56" s="566"/>
      <c r="J56" s="80"/>
      <c r="K56" s="14"/>
      <c r="L56" s="129"/>
      <c r="M56" s="572"/>
    </row>
    <row r="57" spans="1:13" ht="9" customHeight="1" x14ac:dyDescent="0.25">
      <c r="A57" s="44"/>
      <c r="B57" s="13"/>
      <c r="C57" s="564">
        <v>14</v>
      </c>
      <c r="D57" s="42" t="s">
        <v>530</v>
      </c>
      <c r="E57" s="565"/>
      <c r="F57" s="84"/>
      <c r="G57" s="566"/>
      <c r="H57" s="84"/>
      <c r="I57" s="566"/>
      <c r="J57" s="80"/>
      <c r="K57" s="9"/>
      <c r="L57" s="129"/>
      <c r="M57" s="19"/>
    </row>
    <row r="58" spans="1:13" ht="9" customHeight="1" x14ac:dyDescent="0.25">
      <c r="A58" s="44">
        <v>28</v>
      </c>
      <c r="B58" s="42" t="s">
        <v>530</v>
      </c>
      <c r="C58" s="565"/>
      <c r="D58" s="80" t="s">
        <v>810</v>
      </c>
      <c r="E58" s="9"/>
      <c r="F58" s="84"/>
      <c r="G58" s="566"/>
      <c r="H58" s="84"/>
      <c r="I58" s="566"/>
      <c r="J58" s="80"/>
      <c r="K58" s="9"/>
      <c r="L58" s="129"/>
      <c r="M58" s="19"/>
    </row>
    <row r="59" spans="1:13" ht="9" customHeight="1" x14ac:dyDescent="0.25">
      <c r="A59" s="44"/>
      <c r="B59" s="366"/>
      <c r="C59" s="9"/>
      <c r="D59" s="80"/>
      <c r="E59" s="9"/>
      <c r="F59" s="84"/>
      <c r="G59" s="566"/>
      <c r="H59" s="42" t="s">
        <v>532</v>
      </c>
      <c r="I59" s="565"/>
      <c r="J59" s="80"/>
      <c r="K59" s="9"/>
      <c r="L59" s="129"/>
      <c r="M59" s="19"/>
    </row>
    <row r="60" spans="1:13" ht="9" customHeight="1" x14ac:dyDescent="0.25">
      <c r="A60" s="44">
        <v>29</v>
      </c>
      <c r="B60" s="42" t="s">
        <v>533</v>
      </c>
      <c r="C60" s="14"/>
      <c r="D60" s="80"/>
      <c r="E60" s="9"/>
      <c r="F60" s="84"/>
      <c r="G60" s="566"/>
      <c r="H60" s="80"/>
      <c r="I60" s="367"/>
      <c r="J60" s="80"/>
      <c r="K60" s="19"/>
      <c r="L60" s="367"/>
      <c r="M60" s="19"/>
    </row>
    <row r="61" spans="1:13" ht="9" customHeight="1" x14ac:dyDescent="0.25">
      <c r="A61" s="44"/>
      <c r="B61" s="13"/>
      <c r="C61" s="564">
        <v>15</v>
      </c>
      <c r="D61" s="42" t="s">
        <v>533</v>
      </c>
      <c r="E61" s="14"/>
      <c r="F61" s="84"/>
      <c r="G61" s="566"/>
      <c r="H61" s="80"/>
      <c r="I61" s="367"/>
      <c r="J61" s="80"/>
      <c r="K61" s="19"/>
      <c r="L61" s="367"/>
      <c r="M61" s="19"/>
    </row>
    <row r="62" spans="1:13" ht="9" customHeight="1" x14ac:dyDescent="0.25">
      <c r="A62" s="44">
        <v>30</v>
      </c>
      <c r="B62" s="42" t="s">
        <v>811</v>
      </c>
      <c r="C62" s="565"/>
      <c r="D62" s="127" t="s">
        <v>812</v>
      </c>
      <c r="E62" s="564">
        <v>24</v>
      </c>
      <c r="F62" s="84"/>
      <c r="G62" s="566"/>
      <c r="H62" s="9"/>
      <c r="I62" s="367"/>
      <c r="J62" s="9"/>
      <c r="K62" s="19"/>
      <c r="L62" s="80"/>
      <c r="M62" s="19"/>
    </row>
    <row r="63" spans="1:13" ht="9" customHeight="1" x14ac:dyDescent="0.25">
      <c r="A63" s="44"/>
      <c r="B63" s="366"/>
      <c r="C63" s="9"/>
      <c r="D63" s="84"/>
      <c r="E63" s="566"/>
      <c r="F63" s="42" t="s">
        <v>532</v>
      </c>
      <c r="G63" s="565"/>
      <c r="H63" s="9"/>
      <c r="I63" s="367"/>
      <c r="J63" s="131"/>
      <c r="K63" s="9">
        <v>-29</v>
      </c>
      <c r="L63" s="42" t="s">
        <v>516</v>
      </c>
      <c r="M63" s="605">
        <v>3</v>
      </c>
    </row>
    <row r="64" spans="1:13" ht="9" customHeight="1" x14ac:dyDescent="0.25">
      <c r="A64" s="44">
        <v>31</v>
      </c>
      <c r="B64" s="42" t="s">
        <v>534</v>
      </c>
      <c r="C64" s="14"/>
      <c r="D64" s="84"/>
      <c r="E64" s="566"/>
      <c r="F64" s="127" t="s">
        <v>357</v>
      </c>
      <c r="G64" s="19"/>
      <c r="H64" s="9"/>
      <c r="I64" s="367"/>
      <c r="J64" s="131"/>
      <c r="K64" s="9"/>
      <c r="L64" s="84"/>
      <c r="M64" s="605"/>
    </row>
    <row r="65" spans="1:13" ht="9" customHeight="1" x14ac:dyDescent="0.25">
      <c r="A65" s="44"/>
      <c r="B65" s="13"/>
      <c r="C65" s="564">
        <v>16</v>
      </c>
      <c r="D65" s="42" t="s">
        <v>532</v>
      </c>
      <c r="E65" s="565"/>
      <c r="F65" s="367"/>
      <c r="G65" s="19"/>
      <c r="H65" s="9"/>
      <c r="I65" s="367"/>
      <c r="J65" s="133"/>
      <c r="K65" s="14">
        <v>-30</v>
      </c>
      <c r="L65" s="42" t="s">
        <v>532</v>
      </c>
      <c r="M65" s="576">
        <v>3</v>
      </c>
    </row>
    <row r="66" spans="1:13" ht="9" customHeight="1" x14ac:dyDescent="0.25">
      <c r="A66" s="44">
        <v>32</v>
      </c>
      <c r="B66" s="42" t="s">
        <v>532</v>
      </c>
      <c r="C66" s="565"/>
      <c r="D66" s="80"/>
      <c r="E66" s="19"/>
      <c r="F66" s="367"/>
      <c r="G66" s="19"/>
      <c r="H66" s="9"/>
      <c r="I66" s="367"/>
      <c r="J66" s="133"/>
      <c r="K66" s="135"/>
      <c r="L66" s="84"/>
      <c r="M66" s="576"/>
    </row>
    <row r="67" spans="1:13" ht="9" customHeight="1" x14ac:dyDescent="0.25">
      <c r="A67" s="9"/>
      <c r="B67" s="367"/>
      <c r="C67" s="19"/>
      <c r="D67" s="367"/>
      <c r="E67" s="19"/>
      <c r="F67" s="367"/>
      <c r="G67" s="19"/>
      <c r="H67" s="9"/>
      <c r="I67" s="367"/>
      <c r="J67" s="131"/>
      <c r="K67" s="19"/>
      <c r="L67" s="367"/>
      <c r="M67" s="19"/>
    </row>
    <row r="68" spans="1:13" ht="9" customHeight="1" x14ac:dyDescent="0.25">
      <c r="A68" s="19"/>
      <c r="B68" s="87" t="s">
        <v>70</v>
      </c>
      <c r="C68" s="365"/>
      <c r="D68" s="365"/>
      <c r="E68" s="365"/>
      <c r="F68" s="365"/>
      <c r="G68" s="365"/>
      <c r="H68" s="365"/>
      <c r="I68" s="365"/>
      <c r="J68" s="365"/>
      <c r="K68" s="365"/>
      <c r="L68" s="365"/>
      <c r="M68" s="19"/>
    </row>
    <row r="69" spans="1:13" ht="9" customHeight="1" x14ac:dyDescent="0.25">
      <c r="A69" s="19"/>
      <c r="B69" s="88" t="s">
        <v>71</v>
      </c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19"/>
    </row>
    <row r="70" spans="1:13" ht="9" customHeight="1" x14ac:dyDescent="0.25">
      <c r="L70" s="132"/>
    </row>
    <row r="71" spans="1:13" ht="9" customHeight="1" x14ac:dyDescent="0.25"/>
    <row r="72" spans="1:13" ht="9" customHeight="1" x14ac:dyDescent="0.25"/>
    <row r="73" spans="1:13" ht="9" customHeight="1" x14ac:dyDescent="0.25"/>
    <row r="74" spans="1:13" ht="9" customHeight="1" x14ac:dyDescent="0.25"/>
    <row r="75" spans="1:13" ht="9" customHeight="1" x14ac:dyDescent="0.25">
      <c r="A75" s="1"/>
    </row>
    <row r="76" spans="1:13" ht="9" customHeight="1" x14ac:dyDescent="0.25">
      <c r="A76" s="1"/>
    </row>
    <row r="77" spans="1:13" ht="9" customHeight="1" x14ac:dyDescent="0.25">
      <c r="A77" s="1"/>
    </row>
    <row r="78" spans="1:13" x14ac:dyDescent="0.25">
      <c r="A78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</sheetData>
  <mergeCells count="43">
    <mergeCell ref="M63:M64"/>
    <mergeCell ref="C65:C66"/>
    <mergeCell ref="M65:M66"/>
    <mergeCell ref="M35:M36"/>
    <mergeCell ref="C37:C38"/>
    <mergeCell ref="E38:E41"/>
    <mergeCell ref="G40:G47"/>
    <mergeCell ref="C41:C42"/>
    <mergeCell ref="I44:I59"/>
    <mergeCell ref="C45:C46"/>
    <mergeCell ref="E46:E49"/>
    <mergeCell ref="C49:C50"/>
    <mergeCell ref="C53:C54"/>
    <mergeCell ref="E54:E57"/>
    <mergeCell ref="M55:M56"/>
    <mergeCell ref="G56:G63"/>
    <mergeCell ref="C57:C58"/>
    <mergeCell ref="C61:C62"/>
    <mergeCell ref="E62:E65"/>
    <mergeCell ref="N2:W2"/>
    <mergeCell ref="N3:W3"/>
    <mergeCell ref="N4:W4"/>
    <mergeCell ref="C5:C6"/>
    <mergeCell ref="J5:L6"/>
    <mergeCell ref="N5:W5"/>
    <mergeCell ref="E6:E9"/>
    <mergeCell ref="N6:U6"/>
    <mergeCell ref="G8:G15"/>
    <mergeCell ref="C9:C10"/>
    <mergeCell ref="I12:I27"/>
    <mergeCell ref="C13:C14"/>
    <mergeCell ref="E14:E17"/>
    <mergeCell ref="B1:M1"/>
    <mergeCell ref="B2:D2"/>
    <mergeCell ref="E22:E25"/>
    <mergeCell ref="G24:G31"/>
    <mergeCell ref="C25:C26"/>
    <mergeCell ref="C17:C18"/>
    <mergeCell ref="K20:K51"/>
    <mergeCell ref="C21:C22"/>
    <mergeCell ref="C29:C30"/>
    <mergeCell ref="E30:E33"/>
    <mergeCell ref="C33:C3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workbookViewId="0">
      <selection activeCell="J36" sqref="J36:J37"/>
    </sheetView>
  </sheetViews>
  <sheetFormatPr defaultRowHeight="10.5" x14ac:dyDescent="0.15"/>
  <cols>
    <col min="1" max="1" width="2.7109375" style="64" customWidth="1"/>
    <col min="2" max="2" width="27" style="64" customWidth="1"/>
    <col min="3" max="4" width="1.7109375" style="64" customWidth="1"/>
    <col min="5" max="5" width="2.7109375" style="64" customWidth="1"/>
    <col min="6" max="6" width="22.85546875" style="64" customWidth="1"/>
    <col min="7" max="8" width="1.7109375" style="64" customWidth="1"/>
    <col min="9" max="9" width="2.7109375" style="64" customWidth="1"/>
    <col min="10" max="10" width="25.7109375" style="64" customWidth="1"/>
    <col min="11" max="12" width="1.7109375" style="64" customWidth="1"/>
    <col min="13" max="13" width="2.7109375" style="64" customWidth="1"/>
    <col min="14" max="14" width="25.7109375" style="64" customWidth="1"/>
    <col min="15" max="16" width="1.7109375" style="64" customWidth="1"/>
    <col min="17" max="17" width="2.7109375" style="64" customWidth="1"/>
    <col min="18" max="18" width="0.7109375" style="64" customWidth="1"/>
    <col min="19" max="19" width="2.7109375" style="64" customWidth="1"/>
    <col min="20" max="20" width="20.85546875" style="420" customWidth="1"/>
    <col min="21" max="21" width="2.7109375" style="64" customWidth="1"/>
    <col min="22" max="22" width="20.7109375" style="414" customWidth="1"/>
    <col min="23" max="23" width="2.7109375" style="64" customWidth="1"/>
    <col min="24" max="24" width="20.5703125" style="414" customWidth="1"/>
    <col min="25" max="25" width="2.7109375" style="64" customWidth="1"/>
    <col min="26" max="26" width="21.140625" style="414" customWidth="1"/>
    <col min="27" max="27" width="2.85546875" style="64" customWidth="1"/>
    <col min="28" max="28" width="14.7109375" style="64" customWidth="1"/>
    <col min="29" max="29" width="3.28515625" style="64" customWidth="1"/>
    <col min="30" max="30" width="21" style="64" customWidth="1"/>
    <col min="31" max="31" width="2.7109375" style="64" customWidth="1"/>
    <col min="32" max="16384" width="9.140625" style="64"/>
  </cols>
  <sheetData>
    <row r="1" spans="1:32" ht="12" customHeight="1" x14ac:dyDescent="0.15">
      <c r="A1" s="574" t="s">
        <v>149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T1" s="574" t="s">
        <v>149</v>
      </c>
      <c r="U1" s="574"/>
      <c r="V1" s="574"/>
      <c r="W1" s="574"/>
      <c r="X1" s="574"/>
      <c r="Y1" s="574"/>
      <c r="Z1" s="574"/>
      <c r="AA1" s="574"/>
      <c r="AB1" s="574"/>
      <c r="AC1" s="574"/>
      <c r="AD1" s="574"/>
    </row>
    <row r="2" spans="1:32" ht="12" customHeight="1" x14ac:dyDescent="0.25">
      <c r="A2" s="611" t="s">
        <v>150</v>
      </c>
      <c r="B2" s="611"/>
      <c r="C2" s="611"/>
      <c r="D2" s="159"/>
      <c r="E2" s="300"/>
      <c r="F2" s="300"/>
      <c r="G2" s="300"/>
      <c r="H2" s="300"/>
      <c r="I2" s="300"/>
      <c r="J2" s="321" t="s">
        <v>151</v>
      </c>
      <c r="K2" s="322"/>
      <c r="T2" s="611" t="s">
        <v>150</v>
      </c>
      <c r="U2" s="611"/>
      <c r="V2" s="611"/>
      <c r="W2" s="159"/>
      <c r="X2" s="300"/>
      <c r="Y2" s="300"/>
      <c r="Z2" s="300"/>
      <c r="AA2" s="300"/>
      <c r="AB2" s="300"/>
      <c r="AC2" s="321" t="s">
        <v>151</v>
      </c>
      <c r="AD2" s="322"/>
    </row>
    <row r="3" spans="1:32" ht="7.35" customHeight="1" x14ac:dyDescent="0.15">
      <c r="A3" s="412"/>
      <c r="B3" s="612" t="s">
        <v>813</v>
      </c>
      <c r="C3" s="412"/>
      <c r="D3" s="412"/>
      <c r="E3" s="412"/>
      <c r="F3" s="412"/>
      <c r="G3" s="412"/>
      <c r="H3" s="412"/>
      <c r="I3" s="412"/>
      <c r="J3" s="412"/>
      <c r="K3" s="412"/>
      <c r="M3" s="606">
        <v>2</v>
      </c>
      <c r="N3" s="608" t="s">
        <v>537</v>
      </c>
      <c r="Q3" s="413"/>
      <c r="R3" s="413"/>
      <c r="S3" s="414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</row>
    <row r="4" spans="1:32" ht="7.35" customHeight="1" x14ac:dyDescent="0.2">
      <c r="B4" s="612"/>
      <c r="I4" s="606">
        <v>2</v>
      </c>
      <c r="J4" s="608" t="s">
        <v>814</v>
      </c>
      <c r="M4" s="607"/>
      <c r="N4" s="609"/>
      <c r="O4" s="415"/>
      <c r="P4" s="416"/>
      <c r="Q4" s="610">
        <v>2</v>
      </c>
      <c r="R4" s="417"/>
      <c r="S4" s="323">
        <v>1</v>
      </c>
      <c r="T4" s="324" t="s">
        <v>535</v>
      </c>
      <c r="U4" s="50"/>
      <c r="V4" s="84"/>
      <c r="W4" s="50"/>
      <c r="X4" s="80"/>
      <c r="Y4" s="19"/>
      <c r="Z4" s="80"/>
      <c r="AA4" s="19"/>
      <c r="AB4" s="80"/>
      <c r="AC4" s="19"/>
      <c r="AD4" s="129"/>
      <c r="AE4" s="19"/>
    </row>
    <row r="5" spans="1:32" ht="7.35" customHeight="1" x14ac:dyDescent="0.2">
      <c r="E5" s="606">
        <v>2</v>
      </c>
      <c r="F5" s="606"/>
      <c r="I5" s="607"/>
      <c r="J5" s="609"/>
      <c r="K5" s="415"/>
      <c r="L5" s="418"/>
      <c r="M5" s="606"/>
      <c r="N5" s="608" t="s">
        <v>814</v>
      </c>
      <c r="O5" s="418"/>
      <c r="Q5" s="610"/>
      <c r="R5" s="417"/>
      <c r="S5" s="323"/>
      <c r="T5" s="13"/>
      <c r="U5" s="564">
        <v>1</v>
      </c>
      <c r="V5" s="324" t="s">
        <v>535</v>
      </c>
      <c r="W5" s="50"/>
      <c r="X5" s="80"/>
      <c r="Y5" s="19"/>
      <c r="Z5" s="80"/>
      <c r="AA5" s="19"/>
      <c r="AB5" s="603" t="s">
        <v>536</v>
      </c>
      <c r="AC5" s="603"/>
      <c r="AD5" s="603"/>
      <c r="AE5" s="19"/>
    </row>
    <row r="6" spans="1:32" ht="7.35" customHeight="1" x14ac:dyDescent="0.2">
      <c r="A6" s="606">
        <v>2</v>
      </c>
      <c r="B6" s="606"/>
      <c r="E6" s="607"/>
      <c r="F6" s="607"/>
      <c r="G6" s="415"/>
      <c r="H6" s="418"/>
      <c r="I6" s="606"/>
      <c r="J6" s="608" t="s">
        <v>815</v>
      </c>
      <c r="K6" s="418"/>
      <c r="M6" s="607"/>
      <c r="N6" s="609"/>
      <c r="Q6" s="610"/>
      <c r="R6" s="417"/>
      <c r="S6" s="323">
        <v>2</v>
      </c>
      <c r="T6" s="42" t="s">
        <v>537</v>
      </c>
      <c r="U6" s="565"/>
      <c r="V6" s="13"/>
      <c r="W6" s="564">
        <v>17</v>
      </c>
      <c r="X6" s="366"/>
      <c r="Y6" s="19"/>
      <c r="Z6" s="80"/>
      <c r="AA6" s="19"/>
      <c r="AB6" s="603"/>
      <c r="AC6" s="603"/>
      <c r="AD6" s="603"/>
      <c r="AE6" s="19"/>
    </row>
    <row r="7" spans="1:32" ht="7.35" customHeight="1" x14ac:dyDescent="0.2">
      <c r="A7" s="607"/>
      <c r="B7" s="607"/>
      <c r="C7" s="415"/>
      <c r="D7" s="418"/>
      <c r="E7" s="606"/>
      <c r="F7" s="606"/>
      <c r="G7" s="418"/>
      <c r="I7" s="607"/>
      <c r="J7" s="609"/>
      <c r="M7" s="606">
        <v>3</v>
      </c>
      <c r="N7" s="608" t="s">
        <v>538</v>
      </c>
      <c r="Q7" s="610"/>
      <c r="R7" s="417"/>
      <c r="S7" s="323"/>
      <c r="T7" s="366"/>
      <c r="U7" s="9"/>
      <c r="V7" s="16"/>
      <c r="W7" s="566"/>
      <c r="X7" s="324" t="s">
        <v>535</v>
      </c>
      <c r="Y7" s="50"/>
      <c r="Z7" s="80"/>
      <c r="AA7" s="19"/>
      <c r="AB7" s="80"/>
      <c r="AC7" s="19"/>
      <c r="AD7" s="129"/>
      <c r="AE7" s="19"/>
    </row>
    <row r="8" spans="1:32" ht="7.35" customHeight="1" x14ac:dyDescent="0.2">
      <c r="A8" s="606"/>
      <c r="B8" s="606"/>
      <c r="C8" s="418"/>
      <c r="E8" s="607"/>
      <c r="F8" s="607"/>
      <c r="I8" s="606">
        <v>3</v>
      </c>
      <c r="J8" s="608" t="s">
        <v>816</v>
      </c>
      <c r="M8" s="607"/>
      <c r="N8" s="609"/>
      <c r="O8" s="415"/>
      <c r="P8" s="416"/>
      <c r="Q8" s="610">
        <v>3</v>
      </c>
      <c r="R8" s="417"/>
      <c r="S8" s="323">
        <v>3</v>
      </c>
      <c r="T8" s="42" t="s">
        <v>538</v>
      </c>
      <c r="U8" s="14"/>
      <c r="V8" s="16"/>
      <c r="W8" s="566"/>
      <c r="X8" s="13" t="s">
        <v>817</v>
      </c>
      <c r="Y8" s="564">
        <v>25</v>
      </c>
      <c r="Z8" s="80"/>
      <c r="AA8" s="19"/>
      <c r="AB8" s="80"/>
      <c r="AC8" s="19"/>
      <c r="AD8" s="129"/>
      <c r="AE8" s="19"/>
    </row>
    <row r="9" spans="1:32" ht="7.35" customHeight="1" x14ac:dyDescent="0.2">
      <c r="A9" s="607"/>
      <c r="B9" s="607"/>
      <c r="E9" s="606">
        <v>3</v>
      </c>
      <c r="F9" s="606"/>
      <c r="I9" s="607"/>
      <c r="J9" s="609"/>
      <c r="K9" s="415"/>
      <c r="L9" s="418"/>
      <c r="M9" s="606"/>
      <c r="N9" s="608" t="s">
        <v>818</v>
      </c>
      <c r="O9" s="418"/>
      <c r="Q9" s="610"/>
      <c r="R9" s="417"/>
      <c r="S9" s="323"/>
      <c r="T9" s="13"/>
      <c r="U9" s="564">
        <v>2</v>
      </c>
      <c r="V9" s="42" t="s">
        <v>539</v>
      </c>
      <c r="W9" s="565"/>
      <c r="X9" s="16"/>
      <c r="Y9" s="566"/>
      <c r="Z9" s="366"/>
      <c r="AA9" s="19"/>
      <c r="AB9" s="80"/>
      <c r="AC9" s="19"/>
      <c r="AD9" s="129"/>
      <c r="AE9" s="19"/>
    </row>
    <row r="10" spans="1:32" ht="7.35" customHeight="1" x14ac:dyDescent="0.2">
      <c r="A10" s="606">
        <v>3</v>
      </c>
      <c r="B10" s="606"/>
      <c r="E10" s="607"/>
      <c r="F10" s="607"/>
      <c r="G10" s="415"/>
      <c r="H10" s="418"/>
      <c r="I10" s="606"/>
      <c r="J10" s="608" t="s">
        <v>818</v>
      </c>
      <c r="K10" s="418"/>
      <c r="M10" s="607"/>
      <c r="N10" s="609"/>
      <c r="Q10" s="610"/>
      <c r="R10" s="417"/>
      <c r="S10" s="323">
        <v>4</v>
      </c>
      <c r="T10" s="42" t="s">
        <v>540</v>
      </c>
      <c r="U10" s="565"/>
      <c r="V10" s="366" t="s">
        <v>819</v>
      </c>
      <c r="W10" s="9"/>
      <c r="X10" s="16"/>
      <c r="Y10" s="566"/>
      <c r="Z10" s="366"/>
      <c r="AA10" s="19"/>
      <c r="AB10" s="80"/>
      <c r="AC10" s="19"/>
      <c r="AD10" s="129"/>
      <c r="AE10" s="19"/>
    </row>
    <row r="11" spans="1:32" ht="7.35" customHeight="1" x14ac:dyDescent="0.2">
      <c r="A11" s="607"/>
      <c r="B11" s="607"/>
      <c r="C11" s="415"/>
      <c r="D11" s="418"/>
      <c r="E11" s="606"/>
      <c r="F11" s="606"/>
      <c r="G11" s="418"/>
      <c r="I11" s="607"/>
      <c r="J11" s="609"/>
      <c r="M11" s="606">
        <v>6</v>
      </c>
      <c r="N11" s="608" t="s">
        <v>543</v>
      </c>
      <c r="Q11" s="610"/>
      <c r="R11" s="417"/>
      <c r="S11" s="323"/>
      <c r="T11" s="366"/>
      <c r="U11" s="9"/>
      <c r="V11" s="366"/>
      <c r="W11" s="9"/>
      <c r="X11" s="16"/>
      <c r="Y11" s="566"/>
      <c r="Z11" s="324" t="s">
        <v>535</v>
      </c>
      <c r="AA11" s="50"/>
      <c r="AB11" s="80"/>
      <c r="AC11" s="19"/>
      <c r="AD11" s="129"/>
      <c r="AE11" s="19"/>
    </row>
    <row r="12" spans="1:32" ht="7.35" customHeight="1" x14ac:dyDescent="0.2">
      <c r="A12" s="606"/>
      <c r="B12" s="606"/>
      <c r="C12" s="418"/>
      <c r="E12" s="607"/>
      <c r="F12" s="607"/>
      <c r="I12" s="606">
        <v>6</v>
      </c>
      <c r="J12" s="608" t="s">
        <v>820</v>
      </c>
      <c r="M12" s="607"/>
      <c r="N12" s="609"/>
      <c r="O12" s="415"/>
      <c r="P12" s="416"/>
      <c r="Q12" s="610">
        <v>6</v>
      </c>
      <c r="R12" s="417"/>
      <c r="S12" s="323">
        <v>5</v>
      </c>
      <c r="T12" s="42" t="s">
        <v>541</v>
      </c>
      <c r="U12" s="14"/>
      <c r="V12" s="366"/>
      <c r="W12" s="9"/>
      <c r="X12" s="16"/>
      <c r="Y12" s="566"/>
      <c r="Z12" s="13"/>
      <c r="AA12" s="564">
        <v>29</v>
      </c>
      <c r="AB12" s="80"/>
      <c r="AC12" s="19"/>
      <c r="AD12" s="129"/>
      <c r="AE12" s="19"/>
    </row>
    <row r="13" spans="1:32" ht="7.35" customHeight="1" x14ac:dyDescent="0.2">
      <c r="A13" s="607"/>
      <c r="B13" s="607"/>
      <c r="E13" s="606">
        <v>6</v>
      </c>
      <c r="F13" s="606"/>
      <c r="I13" s="607"/>
      <c r="J13" s="609"/>
      <c r="K13" s="415"/>
      <c r="L13" s="418"/>
      <c r="M13" s="606"/>
      <c r="N13" s="608" t="s">
        <v>820</v>
      </c>
      <c r="O13" s="418"/>
      <c r="Q13" s="610"/>
      <c r="R13" s="417"/>
      <c r="S13" s="323"/>
      <c r="T13" s="13"/>
      <c r="U13" s="564">
        <v>3</v>
      </c>
      <c r="V13" s="366" t="s">
        <v>542</v>
      </c>
      <c r="W13" s="14"/>
      <c r="X13" s="16"/>
      <c r="Y13" s="566"/>
      <c r="Z13" s="16"/>
      <c r="AA13" s="566"/>
      <c r="AB13" s="80"/>
      <c r="AC13" s="19"/>
      <c r="AD13" s="129"/>
      <c r="AE13" s="19"/>
      <c r="AF13" s="419"/>
    </row>
    <row r="14" spans="1:32" ht="7.35" customHeight="1" x14ac:dyDescent="0.2">
      <c r="A14" s="606">
        <v>6</v>
      </c>
      <c r="B14" s="606"/>
      <c r="E14" s="607"/>
      <c r="F14" s="607"/>
      <c r="G14" s="415"/>
      <c r="H14" s="418"/>
      <c r="I14" s="606"/>
      <c r="J14" s="608" t="s">
        <v>821</v>
      </c>
      <c r="K14" s="418"/>
      <c r="M14" s="607"/>
      <c r="N14" s="609"/>
      <c r="Q14" s="610"/>
      <c r="R14" s="417"/>
      <c r="S14" s="323">
        <v>6</v>
      </c>
      <c r="T14" s="42" t="s">
        <v>543</v>
      </c>
      <c r="U14" s="565"/>
      <c r="V14" s="13" t="s">
        <v>822</v>
      </c>
      <c r="W14" s="564">
        <v>18</v>
      </c>
      <c r="X14" s="16"/>
      <c r="Y14" s="566"/>
      <c r="Z14" s="16"/>
      <c r="AA14" s="566"/>
      <c r="AB14" s="80"/>
      <c r="AC14" s="19"/>
      <c r="AD14" s="129"/>
      <c r="AE14" s="19"/>
    </row>
    <row r="15" spans="1:32" ht="7.35" customHeight="1" x14ac:dyDescent="0.2">
      <c r="A15" s="607"/>
      <c r="B15" s="607"/>
      <c r="C15" s="415"/>
      <c r="D15" s="418"/>
      <c r="E15" s="606"/>
      <c r="F15" s="606"/>
      <c r="G15" s="418"/>
      <c r="I15" s="607"/>
      <c r="J15" s="609"/>
      <c r="M15" s="606">
        <v>7</v>
      </c>
      <c r="N15" s="608" t="s">
        <v>544</v>
      </c>
      <c r="Q15" s="610"/>
      <c r="R15" s="417"/>
      <c r="S15" s="323"/>
      <c r="T15" s="366"/>
      <c r="U15" s="9"/>
      <c r="V15" s="16"/>
      <c r="W15" s="566"/>
      <c r="X15" s="366" t="s">
        <v>542</v>
      </c>
      <c r="Y15" s="565"/>
      <c r="Z15" s="16"/>
      <c r="AA15" s="566"/>
      <c r="AB15" s="366"/>
      <c r="AC15" s="19"/>
      <c r="AD15" s="129"/>
      <c r="AE15" s="19"/>
    </row>
    <row r="16" spans="1:32" ht="7.35" customHeight="1" x14ac:dyDescent="0.2">
      <c r="A16" s="606"/>
      <c r="B16" s="606"/>
      <c r="C16" s="418"/>
      <c r="E16" s="607"/>
      <c r="F16" s="607"/>
      <c r="I16" s="606">
        <v>7</v>
      </c>
      <c r="J16" s="608" t="s">
        <v>823</v>
      </c>
      <c r="M16" s="607"/>
      <c r="N16" s="609"/>
      <c r="O16" s="415"/>
      <c r="P16" s="416"/>
      <c r="Q16" s="610">
        <v>7</v>
      </c>
      <c r="R16" s="417"/>
      <c r="S16" s="323">
        <v>7</v>
      </c>
      <c r="T16" s="42" t="s">
        <v>544</v>
      </c>
      <c r="U16" s="14"/>
      <c r="V16" s="16"/>
      <c r="W16" s="566"/>
      <c r="X16" s="366" t="s">
        <v>824</v>
      </c>
      <c r="Y16" s="9"/>
      <c r="Z16" s="16"/>
      <c r="AA16" s="566"/>
      <c r="AB16" s="366"/>
      <c r="AC16" s="19"/>
      <c r="AD16" s="325"/>
      <c r="AE16" s="19"/>
    </row>
    <row r="17" spans="1:31" ht="9" customHeight="1" x14ac:dyDescent="0.2">
      <c r="A17" s="607"/>
      <c r="B17" s="607"/>
      <c r="E17" s="606">
        <v>7</v>
      </c>
      <c r="F17" s="606"/>
      <c r="I17" s="607"/>
      <c r="J17" s="609"/>
      <c r="K17" s="415"/>
      <c r="L17" s="418"/>
      <c r="M17" s="606"/>
      <c r="N17" s="608" t="s">
        <v>825</v>
      </c>
      <c r="O17" s="418"/>
      <c r="Q17" s="610"/>
      <c r="R17" s="417"/>
      <c r="S17" s="323"/>
      <c r="T17" s="13"/>
      <c r="U17" s="564">
        <v>4</v>
      </c>
      <c r="V17" s="42" t="s">
        <v>545</v>
      </c>
      <c r="W17" s="565"/>
      <c r="X17" s="366"/>
      <c r="Y17" s="9"/>
      <c r="Z17" s="16"/>
      <c r="AA17" s="566"/>
      <c r="AB17" s="366"/>
      <c r="AC17" s="19"/>
      <c r="AD17" s="325"/>
      <c r="AE17" s="19"/>
    </row>
    <row r="18" spans="1:31" ht="9" customHeight="1" x14ac:dyDescent="0.2">
      <c r="A18" s="606">
        <v>7</v>
      </c>
      <c r="B18" s="606"/>
      <c r="E18" s="607"/>
      <c r="F18" s="607"/>
      <c r="G18" s="415"/>
      <c r="H18" s="418"/>
      <c r="I18" s="606"/>
      <c r="J18" s="608" t="s">
        <v>825</v>
      </c>
      <c r="K18" s="418"/>
      <c r="M18" s="607"/>
      <c r="N18" s="609"/>
      <c r="Q18" s="610"/>
      <c r="R18" s="417"/>
      <c r="S18" s="323">
        <v>8</v>
      </c>
      <c r="T18" s="42" t="s">
        <v>545</v>
      </c>
      <c r="U18" s="565"/>
      <c r="V18" s="366" t="s">
        <v>826</v>
      </c>
      <c r="W18" s="9"/>
      <c r="X18" s="366"/>
      <c r="Y18" s="9"/>
      <c r="Z18" s="16"/>
      <c r="AA18" s="566"/>
      <c r="AB18" s="158"/>
      <c r="AC18" s="19"/>
      <c r="AD18" s="325"/>
      <c r="AE18" s="19"/>
    </row>
    <row r="19" spans="1:31" ht="9" customHeight="1" x14ac:dyDescent="0.2">
      <c r="A19" s="607"/>
      <c r="B19" s="607"/>
      <c r="C19" s="415"/>
      <c r="D19" s="418"/>
      <c r="E19" s="606"/>
      <c r="F19" s="606"/>
      <c r="G19" s="418"/>
      <c r="I19" s="607"/>
      <c r="J19" s="609"/>
      <c r="M19" s="606">
        <v>10</v>
      </c>
      <c r="N19" s="608" t="s">
        <v>548</v>
      </c>
      <c r="Q19" s="610"/>
      <c r="R19" s="417"/>
      <c r="S19" s="323"/>
      <c r="T19" s="366"/>
      <c r="U19" s="9"/>
      <c r="V19" s="366"/>
      <c r="W19" s="9"/>
      <c r="X19" s="366"/>
      <c r="Y19" s="9"/>
      <c r="Z19" s="16"/>
      <c r="AA19" s="566"/>
      <c r="AB19" s="42" t="s">
        <v>546</v>
      </c>
      <c r="AC19" s="50"/>
      <c r="AD19" s="325"/>
      <c r="AE19" s="19"/>
    </row>
    <row r="20" spans="1:31" ht="9" customHeight="1" x14ac:dyDescent="0.2">
      <c r="A20" s="606"/>
      <c r="B20" s="606"/>
      <c r="C20" s="418"/>
      <c r="E20" s="607"/>
      <c r="F20" s="607"/>
      <c r="I20" s="606">
        <v>10</v>
      </c>
      <c r="J20" s="608" t="s">
        <v>827</v>
      </c>
      <c r="M20" s="607"/>
      <c r="N20" s="609"/>
      <c r="O20" s="415"/>
      <c r="P20" s="416"/>
      <c r="Q20" s="610">
        <v>10</v>
      </c>
      <c r="R20" s="417"/>
      <c r="S20" s="323">
        <v>9</v>
      </c>
      <c r="T20" s="42" t="s">
        <v>547</v>
      </c>
      <c r="U20" s="14"/>
      <c r="V20" s="366"/>
      <c r="W20" s="9"/>
      <c r="X20" s="366"/>
      <c r="Y20" s="9"/>
      <c r="Z20" s="16"/>
      <c r="AA20" s="566"/>
      <c r="AB20" s="13"/>
      <c r="AC20" s="564">
        <v>31</v>
      </c>
      <c r="AD20" s="325"/>
      <c r="AE20" s="19"/>
    </row>
    <row r="21" spans="1:31" ht="9" customHeight="1" x14ac:dyDescent="0.2">
      <c r="A21" s="607"/>
      <c r="B21" s="607"/>
      <c r="E21" s="606">
        <v>10</v>
      </c>
      <c r="F21" s="606"/>
      <c r="I21" s="607"/>
      <c r="J21" s="609"/>
      <c r="K21" s="415"/>
      <c r="L21" s="418"/>
      <c r="M21" s="606"/>
      <c r="N21" s="608" t="s">
        <v>828</v>
      </c>
      <c r="O21" s="418"/>
      <c r="Q21" s="610"/>
      <c r="R21" s="417"/>
      <c r="S21" s="323"/>
      <c r="T21" s="13"/>
      <c r="U21" s="564">
        <v>5</v>
      </c>
      <c r="V21" s="324" t="s">
        <v>547</v>
      </c>
      <c r="W21" s="14"/>
      <c r="X21" s="366"/>
      <c r="Y21" s="9"/>
      <c r="Z21" s="16"/>
      <c r="AA21" s="566"/>
      <c r="AB21" s="16"/>
      <c r="AC21" s="566"/>
      <c r="AD21" s="325"/>
      <c r="AE21" s="19"/>
    </row>
    <row r="22" spans="1:31" ht="9" customHeight="1" x14ac:dyDescent="0.2">
      <c r="A22" s="606">
        <v>10</v>
      </c>
      <c r="B22" s="606"/>
      <c r="E22" s="607"/>
      <c r="F22" s="607"/>
      <c r="G22" s="415"/>
      <c r="H22" s="418"/>
      <c r="I22" s="606"/>
      <c r="J22" s="608" t="s">
        <v>828</v>
      </c>
      <c r="K22" s="418"/>
      <c r="M22" s="607"/>
      <c r="N22" s="609"/>
      <c r="Q22" s="610"/>
      <c r="R22" s="417"/>
      <c r="S22" s="323">
        <v>10</v>
      </c>
      <c r="T22" s="42" t="s">
        <v>548</v>
      </c>
      <c r="U22" s="565"/>
      <c r="V22" s="13" t="s">
        <v>829</v>
      </c>
      <c r="W22" s="564">
        <v>19</v>
      </c>
      <c r="X22" s="366"/>
      <c r="Y22" s="9"/>
      <c r="Z22" s="16"/>
      <c r="AA22" s="566"/>
      <c r="AB22" s="16"/>
      <c r="AC22" s="566"/>
      <c r="AD22" s="325"/>
      <c r="AE22" s="19"/>
    </row>
    <row r="23" spans="1:31" ht="9" customHeight="1" x14ac:dyDescent="0.2">
      <c r="A23" s="607"/>
      <c r="B23" s="607"/>
      <c r="C23" s="415"/>
      <c r="D23" s="418"/>
      <c r="E23" s="606"/>
      <c r="F23" s="606"/>
      <c r="G23" s="418"/>
      <c r="I23" s="607"/>
      <c r="J23" s="609"/>
      <c r="M23" s="606">
        <v>11</v>
      </c>
      <c r="N23" s="608" t="s">
        <v>830</v>
      </c>
      <c r="Q23" s="610"/>
      <c r="R23" s="417"/>
      <c r="S23" s="323"/>
      <c r="T23" s="366"/>
      <c r="U23" s="9"/>
      <c r="V23" s="16"/>
      <c r="W23" s="566"/>
      <c r="X23" s="42" t="s">
        <v>549</v>
      </c>
      <c r="Y23" s="14"/>
      <c r="Z23" s="16"/>
      <c r="AA23" s="566"/>
      <c r="AB23" s="16"/>
      <c r="AC23" s="566"/>
      <c r="AD23" s="325"/>
      <c r="AE23" s="19"/>
    </row>
    <row r="24" spans="1:31" ht="9" customHeight="1" x14ac:dyDescent="0.2">
      <c r="A24" s="606"/>
      <c r="B24" s="606"/>
      <c r="C24" s="418"/>
      <c r="E24" s="607"/>
      <c r="F24" s="607"/>
      <c r="I24" s="606">
        <v>11</v>
      </c>
      <c r="J24" s="608" t="s">
        <v>831</v>
      </c>
      <c r="M24" s="607"/>
      <c r="N24" s="609"/>
      <c r="O24" s="415"/>
      <c r="P24" s="416"/>
      <c r="Q24" s="610">
        <v>11</v>
      </c>
      <c r="R24" s="417"/>
      <c r="S24" s="323">
        <v>11</v>
      </c>
      <c r="T24" s="16" t="s">
        <v>550</v>
      </c>
      <c r="U24" s="14"/>
      <c r="V24" s="16"/>
      <c r="W24" s="566"/>
      <c r="X24" s="13" t="s">
        <v>832</v>
      </c>
      <c r="Y24" s="564">
        <v>26</v>
      </c>
      <c r="Z24" s="16"/>
      <c r="AA24" s="566"/>
      <c r="AB24" s="16"/>
      <c r="AC24" s="566"/>
      <c r="AD24" s="325"/>
      <c r="AE24" s="19"/>
    </row>
    <row r="25" spans="1:31" ht="9" customHeight="1" x14ac:dyDescent="0.2">
      <c r="A25" s="607"/>
      <c r="B25" s="607"/>
      <c r="E25" s="606">
        <v>11</v>
      </c>
      <c r="F25" s="606"/>
      <c r="I25" s="607"/>
      <c r="J25" s="609"/>
      <c r="K25" s="415"/>
      <c r="L25" s="418"/>
      <c r="M25" s="606"/>
      <c r="N25" s="608" t="s">
        <v>550</v>
      </c>
      <c r="O25" s="418"/>
      <c r="Q25" s="610"/>
      <c r="R25" s="417"/>
      <c r="S25" s="323"/>
      <c r="T25" s="13"/>
      <c r="U25" s="590">
        <v>6</v>
      </c>
      <c r="V25" s="42" t="s">
        <v>549</v>
      </c>
      <c r="W25" s="565"/>
      <c r="X25" s="16"/>
      <c r="Y25" s="566"/>
      <c r="Z25" s="16"/>
      <c r="AA25" s="566"/>
      <c r="AB25" s="16"/>
      <c r="AC25" s="566"/>
      <c r="AD25" s="325"/>
      <c r="AE25" s="19"/>
    </row>
    <row r="26" spans="1:31" ht="9" customHeight="1" x14ac:dyDescent="0.2">
      <c r="A26" s="606">
        <v>11</v>
      </c>
      <c r="B26" s="606"/>
      <c r="E26" s="607"/>
      <c r="F26" s="607"/>
      <c r="G26" s="415"/>
      <c r="H26" s="418"/>
      <c r="I26" s="606"/>
      <c r="J26" s="608" t="s">
        <v>550</v>
      </c>
      <c r="K26" s="418"/>
      <c r="M26" s="607"/>
      <c r="N26" s="609"/>
      <c r="Q26" s="610"/>
      <c r="R26" s="417"/>
      <c r="S26" s="323">
        <v>12</v>
      </c>
      <c r="T26" s="42" t="s">
        <v>551</v>
      </c>
      <c r="U26" s="591"/>
      <c r="V26" s="366" t="s">
        <v>833</v>
      </c>
      <c r="W26" s="9"/>
      <c r="X26" s="16"/>
      <c r="Y26" s="566"/>
      <c r="Z26" s="16"/>
      <c r="AA26" s="566"/>
      <c r="AB26" s="16"/>
      <c r="AC26" s="566"/>
      <c r="AD26" s="325"/>
      <c r="AE26" s="19"/>
    </row>
    <row r="27" spans="1:31" ht="9" customHeight="1" x14ac:dyDescent="0.2">
      <c r="A27" s="607"/>
      <c r="B27" s="607"/>
      <c r="C27" s="415"/>
      <c r="D27" s="418"/>
      <c r="E27" s="606"/>
      <c r="F27" s="606"/>
      <c r="G27" s="418"/>
      <c r="I27" s="607"/>
      <c r="J27" s="609"/>
      <c r="M27" s="606">
        <v>14</v>
      </c>
      <c r="N27" s="608" t="s">
        <v>553</v>
      </c>
      <c r="Q27" s="610"/>
      <c r="R27" s="417"/>
      <c r="S27" s="323"/>
      <c r="T27" s="366"/>
      <c r="U27" s="9"/>
      <c r="V27" s="366"/>
      <c r="W27" s="9"/>
      <c r="X27" s="16"/>
      <c r="Y27" s="566"/>
      <c r="Z27" s="42" t="s">
        <v>546</v>
      </c>
      <c r="AA27" s="565"/>
      <c r="AB27" s="16"/>
      <c r="AC27" s="566"/>
      <c r="AD27" s="325"/>
      <c r="AE27" s="19"/>
    </row>
    <row r="28" spans="1:31" ht="9" customHeight="1" x14ac:dyDescent="0.2">
      <c r="A28" s="606"/>
      <c r="B28" s="606"/>
      <c r="C28" s="418"/>
      <c r="E28" s="607"/>
      <c r="F28" s="607"/>
      <c r="I28" s="606">
        <v>14</v>
      </c>
      <c r="J28" s="608" t="s">
        <v>834</v>
      </c>
      <c r="M28" s="607"/>
      <c r="N28" s="609"/>
      <c r="O28" s="415"/>
      <c r="P28" s="416"/>
      <c r="Q28" s="610">
        <v>14</v>
      </c>
      <c r="R28" s="417"/>
      <c r="S28" s="323">
        <v>13</v>
      </c>
      <c r="T28" s="42" t="s">
        <v>552</v>
      </c>
      <c r="U28" s="14"/>
      <c r="V28" s="366"/>
      <c r="W28" s="9"/>
      <c r="X28" s="16"/>
      <c r="Y28" s="566"/>
      <c r="Z28" s="366" t="s">
        <v>835</v>
      </c>
      <c r="AA28" s="19"/>
      <c r="AB28" s="16"/>
      <c r="AC28" s="566"/>
      <c r="AD28" s="325"/>
      <c r="AE28" s="19"/>
    </row>
    <row r="29" spans="1:31" ht="9" customHeight="1" x14ac:dyDescent="0.2">
      <c r="A29" s="607"/>
      <c r="B29" s="607"/>
      <c r="E29" s="606">
        <v>14</v>
      </c>
      <c r="F29" s="606"/>
      <c r="I29" s="607"/>
      <c r="J29" s="609"/>
      <c r="K29" s="415"/>
      <c r="L29" s="418"/>
      <c r="M29" s="606"/>
      <c r="N29" s="608" t="s">
        <v>834</v>
      </c>
      <c r="O29" s="418"/>
      <c r="Q29" s="610"/>
      <c r="R29" s="417"/>
      <c r="S29" s="323"/>
      <c r="T29" s="13"/>
      <c r="U29" s="564">
        <v>7</v>
      </c>
      <c r="V29" s="42" t="s">
        <v>553</v>
      </c>
      <c r="W29" s="14"/>
      <c r="X29" s="16"/>
      <c r="Y29" s="566"/>
      <c r="Z29" s="366"/>
      <c r="AA29" s="19"/>
      <c r="AB29" s="16"/>
      <c r="AC29" s="566"/>
      <c r="AD29" s="325"/>
      <c r="AE29" s="19"/>
    </row>
    <row r="30" spans="1:31" ht="9" customHeight="1" x14ac:dyDescent="0.2">
      <c r="A30" s="606">
        <v>14</v>
      </c>
      <c r="B30" s="606"/>
      <c r="E30" s="607"/>
      <c r="F30" s="607"/>
      <c r="G30" s="415"/>
      <c r="H30" s="418"/>
      <c r="I30" s="606"/>
      <c r="J30" s="608" t="s">
        <v>836</v>
      </c>
      <c r="K30" s="418"/>
      <c r="M30" s="607"/>
      <c r="N30" s="609"/>
      <c r="Q30" s="610"/>
      <c r="R30" s="417"/>
      <c r="S30" s="323">
        <v>14</v>
      </c>
      <c r="T30" s="42" t="s">
        <v>553</v>
      </c>
      <c r="U30" s="565"/>
      <c r="V30" s="13" t="s">
        <v>837</v>
      </c>
      <c r="W30" s="564">
        <v>20</v>
      </c>
      <c r="X30" s="16"/>
      <c r="Y30" s="566"/>
      <c r="Z30" s="366"/>
      <c r="AA30" s="19"/>
      <c r="AB30" s="16"/>
      <c r="AC30" s="566"/>
      <c r="AD30" s="325"/>
      <c r="AE30" s="19"/>
    </row>
    <row r="31" spans="1:31" ht="9" customHeight="1" x14ac:dyDescent="0.2">
      <c r="A31" s="607"/>
      <c r="B31" s="607"/>
      <c r="C31" s="415"/>
      <c r="D31" s="418"/>
      <c r="E31" s="606"/>
      <c r="F31" s="606"/>
      <c r="G31" s="418"/>
      <c r="I31" s="607"/>
      <c r="J31" s="609"/>
      <c r="M31" s="606">
        <v>15</v>
      </c>
      <c r="N31" s="608" t="s">
        <v>838</v>
      </c>
      <c r="Q31" s="610"/>
      <c r="R31" s="417"/>
      <c r="S31" s="323"/>
      <c r="T31" s="366"/>
      <c r="U31" s="9"/>
      <c r="V31" s="16"/>
      <c r="W31" s="566"/>
      <c r="X31" s="42" t="s">
        <v>546</v>
      </c>
      <c r="Y31" s="565"/>
      <c r="Z31" s="366"/>
      <c r="AA31" s="19"/>
      <c r="AB31" s="16"/>
      <c r="AC31" s="566"/>
      <c r="AD31" s="325"/>
      <c r="AE31" s="19"/>
    </row>
    <row r="32" spans="1:31" ht="9" customHeight="1" x14ac:dyDescent="0.2">
      <c r="A32" s="606"/>
      <c r="B32" s="606"/>
      <c r="C32" s="418"/>
      <c r="E32" s="607"/>
      <c r="F32" s="607"/>
      <c r="I32" s="606">
        <v>15</v>
      </c>
      <c r="J32" s="608" t="s">
        <v>839</v>
      </c>
      <c r="M32" s="607"/>
      <c r="N32" s="609"/>
      <c r="O32" s="415"/>
      <c r="P32" s="416"/>
      <c r="Q32" s="610">
        <v>15</v>
      </c>
      <c r="R32" s="417"/>
      <c r="S32" s="323">
        <v>15</v>
      </c>
      <c r="T32" s="42" t="s">
        <v>838</v>
      </c>
      <c r="U32" s="14"/>
      <c r="V32" s="16"/>
      <c r="W32" s="566"/>
      <c r="X32" s="366" t="s">
        <v>840</v>
      </c>
      <c r="Y32" s="9"/>
      <c r="Z32" s="366"/>
      <c r="AA32" s="19"/>
      <c r="AB32" s="16"/>
      <c r="AC32" s="566"/>
      <c r="AD32" s="325"/>
      <c r="AE32" s="19"/>
    </row>
    <row r="33" spans="1:31" ht="9" customHeight="1" x14ac:dyDescent="0.2">
      <c r="A33" s="607"/>
      <c r="B33" s="607"/>
      <c r="E33" s="606">
        <v>15</v>
      </c>
      <c r="F33" s="608" t="s">
        <v>841</v>
      </c>
      <c r="I33" s="607"/>
      <c r="J33" s="609"/>
      <c r="K33" s="415"/>
      <c r="L33" s="418"/>
      <c r="M33" s="606"/>
      <c r="N33" s="608" t="s">
        <v>841</v>
      </c>
      <c r="O33" s="418"/>
      <c r="Q33" s="610"/>
      <c r="R33" s="417"/>
      <c r="S33" s="323"/>
      <c r="T33" s="13"/>
      <c r="U33" s="564">
        <v>8</v>
      </c>
      <c r="V33" s="42" t="s">
        <v>546</v>
      </c>
      <c r="W33" s="565"/>
      <c r="X33" s="366"/>
      <c r="Y33" s="9"/>
      <c r="Z33" s="366"/>
      <c r="AA33" s="19"/>
      <c r="AB33" s="16"/>
      <c r="AC33" s="566"/>
      <c r="AD33" s="325"/>
      <c r="AE33" s="19"/>
    </row>
    <row r="34" spans="1:31" ht="9" customHeight="1" x14ac:dyDescent="0.2">
      <c r="A34" s="606">
        <v>15</v>
      </c>
      <c r="B34" s="606"/>
      <c r="E34" s="607"/>
      <c r="F34" s="609"/>
      <c r="G34" s="415"/>
      <c r="H34" s="418"/>
      <c r="I34" s="606"/>
      <c r="J34" s="608" t="s">
        <v>841</v>
      </c>
      <c r="K34" s="418"/>
      <c r="M34" s="607"/>
      <c r="N34" s="609"/>
      <c r="Q34" s="610"/>
      <c r="R34" s="417"/>
      <c r="S34" s="323">
        <v>16</v>
      </c>
      <c r="T34" s="42" t="s">
        <v>546</v>
      </c>
      <c r="U34" s="565"/>
      <c r="V34" s="366"/>
      <c r="W34" s="9"/>
      <c r="X34" s="366"/>
      <c r="Y34" s="9"/>
      <c r="Z34" s="366"/>
      <c r="AA34" s="19"/>
      <c r="AB34" s="16"/>
      <c r="AC34" s="566"/>
      <c r="AD34" s="325"/>
      <c r="AE34" s="19"/>
    </row>
    <row r="35" spans="1:31" ht="9" customHeight="1" x14ac:dyDescent="0.2">
      <c r="A35" s="607"/>
      <c r="B35" s="607"/>
      <c r="C35" s="415"/>
      <c r="D35" s="418"/>
      <c r="E35" s="606"/>
      <c r="F35" s="608" t="s">
        <v>842</v>
      </c>
      <c r="G35" s="418"/>
      <c r="I35" s="607"/>
      <c r="J35" s="609"/>
      <c r="M35" s="606">
        <v>18</v>
      </c>
      <c r="N35" s="608" t="s">
        <v>556</v>
      </c>
      <c r="Q35" s="610"/>
      <c r="R35" s="417"/>
      <c r="S35" s="323"/>
      <c r="T35" s="366"/>
      <c r="U35" s="9"/>
      <c r="V35" s="366"/>
      <c r="W35" s="9"/>
      <c r="X35" s="366"/>
      <c r="Y35" s="9"/>
      <c r="Z35" s="366"/>
      <c r="AA35" s="19"/>
      <c r="AB35" s="326"/>
      <c r="AC35" s="566"/>
      <c r="AD35" s="42" t="s">
        <v>546</v>
      </c>
      <c r="AE35" s="572">
        <v>1</v>
      </c>
    </row>
    <row r="36" spans="1:31" ht="9" customHeight="1" x14ac:dyDescent="0.2">
      <c r="A36" s="606"/>
      <c r="B36" s="606"/>
      <c r="C36" s="418"/>
      <c r="E36" s="607"/>
      <c r="F36" s="609"/>
      <c r="I36" s="606">
        <v>18</v>
      </c>
      <c r="J36" s="608" t="s">
        <v>843</v>
      </c>
      <c r="M36" s="607"/>
      <c r="N36" s="609"/>
      <c r="O36" s="415"/>
      <c r="P36" s="416"/>
      <c r="Q36" s="610">
        <v>18</v>
      </c>
      <c r="R36" s="417"/>
      <c r="S36" s="323">
        <v>17</v>
      </c>
      <c r="T36" s="42" t="s">
        <v>554</v>
      </c>
      <c r="U36" s="14"/>
      <c r="V36" s="366"/>
      <c r="W36" s="9"/>
      <c r="X36" s="366"/>
      <c r="Y36" s="9"/>
      <c r="Z36" s="366"/>
      <c r="AA36" s="19"/>
      <c r="AB36" s="16"/>
      <c r="AC36" s="566"/>
      <c r="AD36" s="325" t="s">
        <v>844</v>
      </c>
      <c r="AE36" s="572"/>
    </row>
    <row r="37" spans="1:31" ht="9" customHeight="1" x14ac:dyDescent="0.2">
      <c r="A37" s="607"/>
      <c r="B37" s="607"/>
      <c r="E37" s="606">
        <v>18</v>
      </c>
      <c r="F37" s="608" t="s">
        <v>845</v>
      </c>
      <c r="I37" s="607"/>
      <c r="J37" s="609"/>
      <c r="K37" s="415"/>
      <c r="L37" s="418"/>
      <c r="M37" s="606"/>
      <c r="N37" s="608" t="s">
        <v>843</v>
      </c>
      <c r="O37" s="418"/>
      <c r="Q37" s="610"/>
      <c r="R37" s="417"/>
      <c r="S37" s="323"/>
      <c r="T37" s="13"/>
      <c r="U37" s="564">
        <v>9</v>
      </c>
      <c r="V37" s="42" t="s">
        <v>555</v>
      </c>
      <c r="W37" s="14"/>
      <c r="X37" s="366"/>
      <c r="Y37" s="9"/>
      <c r="Z37" s="366"/>
      <c r="AA37" s="19"/>
      <c r="AB37" s="16"/>
      <c r="AC37" s="566"/>
      <c r="AD37" s="325"/>
      <c r="AE37" s="19"/>
    </row>
    <row r="38" spans="1:31" ht="9" customHeight="1" x14ac:dyDescent="0.2">
      <c r="A38" s="606">
        <v>18</v>
      </c>
      <c r="B38" s="606"/>
      <c r="E38" s="607"/>
      <c r="F38" s="609"/>
      <c r="G38" s="415"/>
      <c r="H38" s="418"/>
      <c r="I38" s="606"/>
      <c r="J38" s="608" t="s">
        <v>846</v>
      </c>
      <c r="K38" s="418"/>
      <c r="M38" s="607"/>
      <c r="N38" s="609"/>
      <c r="Q38" s="610"/>
      <c r="R38" s="417"/>
      <c r="S38" s="323">
        <v>18</v>
      </c>
      <c r="T38" s="42" t="s">
        <v>556</v>
      </c>
      <c r="U38" s="565"/>
      <c r="V38" s="13" t="s">
        <v>847</v>
      </c>
      <c r="W38" s="564">
        <v>21</v>
      </c>
      <c r="X38" s="366"/>
      <c r="Y38" s="9"/>
      <c r="Z38" s="366"/>
      <c r="AA38" s="19"/>
      <c r="AB38" s="16"/>
      <c r="AC38" s="566"/>
      <c r="AD38" s="325"/>
      <c r="AE38" s="19"/>
    </row>
    <row r="39" spans="1:31" ht="9" customHeight="1" x14ac:dyDescent="0.2">
      <c r="A39" s="607"/>
      <c r="B39" s="607"/>
      <c r="C39" s="415"/>
      <c r="D39" s="418"/>
      <c r="E39" s="606"/>
      <c r="F39" s="608" t="s">
        <v>846</v>
      </c>
      <c r="G39" s="418"/>
      <c r="I39" s="607"/>
      <c r="J39" s="609"/>
      <c r="M39" s="606">
        <v>19</v>
      </c>
      <c r="N39" s="608" t="s">
        <v>557</v>
      </c>
      <c r="Q39" s="610"/>
      <c r="R39" s="417"/>
      <c r="S39" s="323"/>
      <c r="T39" s="366"/>
      <c r="U39" s="9"/>
      <c r="V39" s="16"/>
      <c r="W39" s="566"/>
      <c r="X39" s="42" t="s">
        <v>555</v>
      </c>
      <c r="Y39" s="14"/>
      <c r="Z39" s="366"/>
      <c r="AA39" s="19"/>
      <c r="AB39" s="16"/>
      <c r="AC39" s="566"/>
      <c r="AD39" s="325"/>
      <c r="AE39" s="19"/>
    </row>
    <row r="40" spans="1:31" ht="9" customHeight="1" x14ac:dyDescent="0.2">
      <c r="A40" s="606"/>
      <c r="B40" s="606"/>
      <c r="C40" s="418"/>
      <c r="E40" s="607"/>
      <c r="F40" s="609"/>
      <c r="I40" s="606">
        <v>19</v>
      </c>
      <c r="J40" s="608" t="s">
        <v>848</v>
      </c>
      <c r="M40" s="607"/>
      <c r="N40" s="609"/>
      <c r="O40" s="415"/>
      <c r="P40" s="416"/>
      <c r="Q40" s="610">
        <v>19</v>
      </c>
      <c r="R40" s="417"/>
      <c r="S40" s="323">
        <v>19</v>
      </c>
      <c r="T40" s="42" t="s">
        <v>557</v>
      </c>
      <c r="U40" s="14"/>
      <c r="V40" s="16"/>
      <c r="W40" s="566"/>
      <c r="X40" s="13" t="s">
        <v>849</v>
      </c>
      <c r="Y40" s="564">
        <v>27</v>
      </c>
      <c r="Z40" s="366"/>
      <c r="AA40" s="19"/>
      <c r="AB40" s="16"/>
      <c r="AC40" s="566"/>
      <c r="AD40" s="325"/>
      <c r="AE40" s="19"/>
    </row>
    <row r="41" spans="1:31" ht="9" customHeight="1" x14ac:dyDescent="0.2">
      <c r="A41" s="607"/>
      <c r="B41" s="607"/>
      <c r="E41" s="606">
        <v>19</v>
      </c>
      <c r="F41" s="606"/>
      <c r="I41" s="607"/>
      <c r="J41" s="609"/>
      <c r="K41" s="415"/>
      <c r="L41" s="418"/>
      <c r="M41" s="606"/>
      <c r="N41" s="608" t="s">
        <v>848</v>
      </c>
      <c r="O41" s="418"/>
      <c r="Q41" s="610"/>
      <c r="R41" s="417"/>
      <c r="S41" s="323"/>
      <c r="T41" s="13"/>
      <c r="U41" s="564">
        <v>10</v>
      </c>
      <c r="V41" s="42" t="s">
        <v>557</v>
      </c>
      <c r="W41" s="565"/>
      <c r="X41" s="16"/>
      <c r="Y41" s="566"/>
      <c r="Z41" s="366"/>
      <c r="AA41" s="19"/>
      <c r="AB41" s="16"/>
      <c r="AC41" s="566"/>
      <c r="AD41" s="325"/>
      <c r="AE41" s="19"/>
    </row>
    <row r="42" spans="1:31" ht="9" customHeight="1" x14ac:dyDescent="0.2">
      <c r="A42" s="606">
        <v>19</v>
      </c>
      <c r="B42" s="606"/>
      <c r="E42" s="607"/>
      <c r="F42" s="607"/>
      <c r="G42" s="415"/>
      <c r="H42" s="418"/>
      <c r="I42" s="606"/>
      <c r="J42" s="608" t="s">
        <v>850</v>
      </c>
      <c r="K42" s="418"/>
      <c r="M42" s="607"/>
      <c r="N42" s="609"/>
      <c r="Q42" s="610"/>
      <c r="R42" s="417"/>
      <c r="S42" s="323">
        <v>20</v>
      </c>
      <c r="T42" s="42" t="s">
        <v>558</v>
      </c>
      <c r="U42" s="565"/>
      <c r="V42" s="366"/>
      <c r="W42" s="9"/>
      <c r="X42" s="16"/>
      <c r="Y42" s="566"/>
      <c r="Z42" s="366"/>
      <c r="AA42" s="19"/>
      <c r="AB42" s="16"/>
      <c r="AC42" s="566"/>
      <c r="AD42" s="325"/>
      <c r="AE42" s="19"/>
    </row>
    <row r="43" spans="1:31" ht="9" customHeight="1" x14ac:dyDescent="0.2">
      <c r="A43" s="607"/>
      <c r="B43" s="607"/>
      <c r="C43" s="415"/>
      <c r="D43" s="418"/>
      <c r="E43" s="606"/>
      <c r="F43" s="606"/>
      <c r="G43" s="418"/>
      <c r="I43" s="607"/>
      <c r="J43" s="609"/>
      <c r="M43" s="606">
        <v>22</v>
      </c>
      <c r="N43" s="608" t="s">
        <v>561</v>
      </c>
      <c r="Q43" s="610"/>
      <c r="R43" s="417"/>
      <c r="S43" s="323"/>
      <c r="T43" s="366"/>
      <c r="U43" s="9"/>
      <c r="V43" s="16"/>
      <c r="W43" s="14"/>
      <c r="X43" s="16"/>
      <c r="Y43" s="566"/>
      <c r="Z43" s="42" t="s">
        <v>559</v>
      </c>
      <c r="AA43" s="50"/>
      <c r="AB43" s="16"/>
      <c r="AC43" s="566"/>
      <c r="AD43" s="325"/>
      <c r="AE43" s="19"/>
    </row>
    <row r="44" spans="1:31" ht="9" customHeight="1" x14ac:dyDescent="0.2">
      <c r="A44" s="606"/>
      <c r="B44" s="606"/>
      <c r="C44" s="418"/>
      <c r="E44" s="607"/>
      <c r="F44" s="607"/>
      <c r="I44" s="606">
        <v>22</v>
      </c>
      <c r="J44" s="608" t="s">
        <v>851</v>
      </c>
      <c r="M44" s="607"/>
      <c r="N44" s="609"/>
      <c r="O44" s="415"/>
      <c r="P44" s="416"/>
      <c r="Q44" s="610">
        <v>22</v>
      </c>
      <c r="R44" s="417"/>
      <c r="S44" s="323">
        <v>21</v>
      </c>
      <c r="T44" s="42" t="s">
        <v>560</v>
      </c>
      <c r="U44" s="14"/>
      <c r="V44" s="16"/>
      <c r="W44" s="14"/>
      <c r="X44" s="16"/>
      <c r="Y44" s="566"/>
      <c r="Z44" s="13" t="s">
        <v>852</v>
      </c>
      <c r="AA44" s="564">
        <v>30</v>
      </c>
      <c r="AB44" s="16"/>
      <c r="AC44" s="566"/>
      <c r="AD44" s="326"/>
      <c r="AE44" s="19"/>
    </row>
    <row r="45" spans="1:31" ht="9" customHeight="1" x14ac:dyDescent="0.2">
      <c r="A45" s="607"/>
      <c r="B45" s="607"/>
      <c r="E45" s="606">
        <v>22</v>
      </c>
      <c r="F45" s="606"/>
      <c r="I45" s="607"/>
      <c r="J45" s="609"/>
      <c r="K45" s="415"/>
      <c r="L45" s="418"/>
      <c r="M45" s="606"/>
      <c r="N45" s="608" t="s">
        <v>851</v>
      </c>
      <c r="O45" s="418"/>
      <c r="Q45" s="610"/>
      <c r="R45" s="417"/>
      <c r="S45" s="323"/>
      <c r="T45" s="13"/>
      <c r="U45" s="564">
        <v>11</v>
      </c>
      <c r="V45" s="42" t="s">
        <v>560</v>
      </c>
      <c r="W45" s="14"/>
      <c r="X45" s="16"/>
      <c r="Y45" s="566"/>
      <c r="Z45" s="16"/>
      <c r="AA45" s="566"/>
      <c r="AB45" s="16"/>
      <c r="AC45" s="566"/>
      <c r="AD45" s="326"/>
      <c r="AE45" s="19"/>
    </row>
    <row r="46" spans="1:31" ht="9" customHeight="1" x14ac:dyDescent="0.2">
      <c r="A46" s="606">
        <v>22</v>
      </c>
      <c r="B46" s="606"/>
      <c r="E46" s="607"/>
      <c r="F46" s="607"/>
      <c r="G46" s="415"/>
      <c r="H46" s="418"/>
      <c r="I46" s="606"/>
      <c r="J46" s="608" t="s">
        <v>853</v>
      </c>
      <c r="K46" s="418"/>
      <c r="M46" s="607"/>
      <c r="N46" s="609"/>
      <c r="Q46" s="610"/>
      <c r="R46" s="417"/>
      <c r="S46" s="323">
        <v>22</v>
      </c>
      <c r="T46" s="42" t="s">
        <v>561</v>
      </c>
      <c r="U46" s="565"/>
      <c r="V46" s="13" t="s">
        <v>854</v>
      </c>
      <c r="W46" s="564">
        <v>22</v>
      </c>
      <c r="X46" s="16"/>
      <c r="Y46" s="566"/>
      <c r="Z46" s="16"/>
      <c r="AA46" s="566"/>
      <c r="AB46" s="16"/>
      <c r="AC46" s="566"/>
      <c r="AD46" s="325"/>
      <c r="AE46" s="19"/>
    </row>
    <row r="47" spans="1:31" ht="9" customHeight="1" x14ac:dyDescent="0.2">
      <c r="A47" s="607"/>
      <c r="B47" s="607"/>
      <c r="C47" s="415"/>
      <c r="D47" s="418"/>
      <c r="E47" s="606"/>
      <c r="F47" s="606"/>
      <c r="G47" s="418"/>
      <c r="I47" s="607"/>
      <c r="J47" s="609"/>
      <c r="M47" s="606">
        <v>23</v>
      </c>
      <c r="N47" s="608" t="s">
        <v>562</v>
      </c>
      <c r="Q47" s="610"/>
      <c r="R47" s="417"/>
      <c r="S47" s="323"/>
      <c r="T47" s="366"/>
      <c r="U47" s="9"/>
      <c r="V47" s="16"/>
      <c r="W47" s="566"/>
      <c r="X47" s="42" t="s">
        <v>559</v>
      </c>
      <c r="Y47" s="565"/>
      <c r="Z47" s="16"/>
      <c r="AA47" s="566"/>
      <c r="AB47" s="16"/>
      <c r="AC47" s="566"/>
      <c r="AD47" s="325"/>
      <c r="AE47" s="19"/>
    </row>
    <row r="48" spans="1:31" ht="9" customHeight="1" x14ac:dyDescent="0.2">
      <c r="A48" s="606"/>
      <c r="B48" s="606"/>
      <c r="C48" s="418"/>
      <c r="E48" s="607"/>
      <c r="F48" s="607"/>
      <c r="I48" s="606">
        <v>23</v>
      </c>
      <c r="J48" s="608" t="s">
        <v>855</v>
      </c>
      <c r="M48" s="607"/>
      <c r="N48" s="609"/>
      <c r="O48" s="415"/>
      <c r="P48" s="416"/>
      <c r="Q48" s="610">
        <v>23</v>
      </c>
      <c r="R48" s="417"/>
      <c r="S48" s="323">
        <v>23</v>
      </c>
      <c r="T48" s="42" t="s">
        <v>562</v>
      </c>
      <c r="U48" s="14"/>
      <c r="V48" s="16"/>
      <c r="W48" s="566"/>
      <c r="X48" s="366" t="s">
        <v>856</v>
      </c>
      <c r="Y48" s="9"/>
      <c r="Z48" s="16"/>
      <c r="AA48" s="566"/>
      <c r="AB48" s="16"/>
      <c r="AC48" s="566"/>
      <c r="AD48" s="325"/>
      <c r="AE48" s="19"/>
    </row>
    <row r="49" spans="1:31" ht="9" customHeight="1" x14ac:dyDescent="0.2">
      <c r="A49" s="607"/>
      <c r="B49" s="607"/>
      <c r="E49" s="606">
        <v>23</v>
      </c>
      <c r="F49" s="606"/>
      <c r="I49" s="607"/>
      <c r="J49" s="609"/>
      <c r="K49" s="415"/>
      <c r="L49" s="418"/>
      <c r="M49" s="606"/>
      <c r="N49" s="608" t="s">
        <v>857</v>
      </c>
      <c r="O49" s="418"/>
      <c r="Q49" s="610"/>
      <c r="R49" s="417"/>
      <c r="S49" s="323"/>
      <c r="T49" s="13"/>
      <c r="U49" s="564">
        <v>12</v>
      </c>
      <c r="V49" s="42" t="s">
        <v>559</v>
      </c>
      <c r="W49" s="565"/>
      <c r="X49" s="366"/>
      <c r="Y49" s="9"/>
      <c r="Z49" s="16"/>
      <c r="AA49" s="566"/>
      <c r="AB49" s="16"/>
      <c r="AC49" s="566"/>
      <c r="AD49" s="325"/>
      <c r="AE49" s="19"/>
    </row>
    <row r="50" spans="1:31" ht="9" customHeight="1" x14ac:dyDescent="0.2">
      <c r="A50" s="606">
        <v>23</v>
      </c>
      <c r="B50" s="606"/>
      <c r="E50" s="607"/>
      <c r="F50" s="607"/>
      <c r="G50" s="415"/>
      <c r="H50" s="418"/>
      <c r="I50" s="606"/>
      <c r="J50" s="608" t="s">
        <v>857</v>
      </c>
      <c r="K50" s="418"/>
      <c r="M50" s="607"/>
      <c r="N50" s="609"/>
      <c r="Q50" s="610"/>
      <c r="R50" s="417"/>
      <c r="S50" s="323">
        <v>24</v>
      </c>
      <c r="T50" s="42" t="s">
        <v>559</v>
      </c>
      <c r="U50" s="565"/>
      <c r="V50" s="366" t="s">
        <v>858</v>
      </c>
      <c r="W50" s="9"/>
      <c r="X50" s="366"/>
      <c r="Y50" s="9"/>
      <c r="Z50" s="16"/>
      <c r="AA50" s="566"/>
      <c r="AB50" s="16"/>
      <c r="AC50" s="566"/>
      <c r="AD50" s="325"/>
      <c r="AE50" s="19"/>
    </row>
    <row r="51" spans="1:31" ht="9" customHeight="1" x14ac:dyDescent="0.2">
      <c r="A51" s="607"/>
      <c r="B51" s="607"/>
      <c r="C51" s="415"/>
      <c r="D51" s="418"/>
      <c r="E51" s="606"/>
      <c r="F51" s="606"/>
      <c r="G51" s="418"/>
      <c r="I51" s="607"/>
      <c r="J51" s="609"/>
      <c r="M51" s="606">
        <v>26</v>
      </c>
      <c r="N51" s="608" t="s">
        <v>859</v>
      </c>
      <c r="Q51" s="610"/>
      <c r="R51" s="417"/>
      <c r="S51" s="323"/>
      <c r="T51" s="366"/>
      <c r="U51" s="9"/>
      <c r="V51" s="366"/>
      <c r="W51" s="9"/>
      <c r="X51" s="366"/>
      <c r="Y51" s="9"/>
      <c r="Z51" s="16"/>
      <c r="AA51" s="566"/>
      <c r="AB51" s="42" t="s">
        <v>563</v>
      </c>
      <c r="AC51" s="565"/>
      <c r="AD51" s="325"/>
      <c r="AE51" s="19"/>
    </row>
    <row r="52" spans="1:31" ht="9" customHeight="1" x14ac:dyDescent="0.2">
      <c r="A52" s="606"/>
      <c r="B52" s="606"/>
      <c r="C52" s="418"/>
      <c r="E52" s="607"/>
      <c r="F52" s="607"/>
      <c r="I52" s="606">
        <v>26</v>
      </c>
      <c r="J52" s="608" t="s">
        <v>566</v>
      </c>
      <c r="M52" s="607"/>
      <c r="N52" s="609"/>
      <c r="O52" s="415"/>
      <c r="P52" s="416"/>
      <c r="Q52" s="610">
        <v>26</v>
      </c>
      <c r="R52" s="417"/>
      <c r="S52" s="323">
        <v>25</v>
      </c>
      <c r="T52" s="324" t="s">
        <v>564</v>
      </c>
      <c r="U52" s="14"/>
      <c r="V52" s="327"/>
      <c r="W52" s="9"/>
      <c r="X52" s="366"/>
      <c r="Y52" s="9"/>
      <c r="Z52" s="16"/>
      <c r="AA52" s="566"/>
      <c r="AB52" s="366" t="s">
        <v>860</v>
      </c>
      <c r="AC52" s="19"/>
      <c r="AD52" s="325"/>
      <c r="AE52" s="19"/>
    </row>
    <row r="53" spans="1:31" ht="9" customHeight="1" x14ac:dyDescent="0.2">
      <c r="A53" s="607"/>
      <c r="B53" s="607"/>
      <c r="E53" s="606">
        <v>26</v>
      </c>
      <c r="F53" s="606"/>
      <c r="I53" s="607"/>
      <c r="J53" s="609"/>
      <c r="K53" s="415"/>
      <c r="L53" s="418"/>
      <c r="M53" s="606"/>
      <c r="N53" s="608" t="s">
        <v>566</v>
      </c>
      <c r="O53" s="418"/>
      <c r="Q53" s="610"/>
      <c r="R53" s="417"/>
      <c r="S53" s="323"/>
      <c r="T53" s="13"/>
      <c r="U53" s="564">
        <v>13</v>
      </c>
      <c r="V53" s="324" t="s">
        <v>565</v>
      </c>
      <c r="W53" s="14"/>
      <c r="X53" s="366"/>
      <c r="Y53" s="9"/>
      <c r="Z53" s="16"/>
      <c r="AA53" s="566"/>
      <c r="AB53" s="366"/>
      <c r="AC53" s="19"/>
      <c r="AD53" s="326"/>
      <c r="AE53" s="48"/>
    </row>
    <row r="54" spans="1:31" ht="9" customHeight="1" x14ac:dyDescent="0.2">
      <c r="A54" s="606">
        <v>26</v>
      </c>
      <c r="B54" s="606"/>
      <c r="E54" s="607"/>
      <c r="F54" s="607"/>
      <c r="G54" s="415"/>
      <c r="H54" s="418"/>
      <c r="I54" s="606"/>
      <c r="J54" s="608" t="s">
        <v>861</v>
      </c>
      <c r="K54" s="418"/>
      <c r="M54" s="607"/>
      <c r="N54" s="609"/>
      <c r="Q54" s="610"/>
      <c r="R54" s="417"/>
      <c r="S54" s="323">
        <v>26</v>
      </c>
      <c r="T54" s="42" t="s">
        <v>566</v>
      </c>
      <c r="U54" s="565"/>
      <c r="V54" s="13"/>
      <c r="W54" s="564">
        <v>23</v>
      </c>
      <c r="X54" s="366"/>
      <c r="Y54" s="9"/>
      <c r="Z54" s="16"/>
      <c r="AA54" s="566"/>
      <c r="AB54" s="366"/>
      <c r="AC54" s="19"/>
      <c r="AD54" s="325"/>
      <c r="AE54" s="19"/>
    </row>
    <row r="55" spans="1:31" ht="9" customHeight="1" x14ac:dyDescent="0.15">
      <c r="A55" s="607"/>
      <c r="B55" s="607"/>
      <c r="C55" s="415"/>
      <c r="D55" s="418"/>
      <c r="E55" s="606"/>
      <c r="F55" s="606"/>
      <c r="G55" s="418"/>
      <c r="I55" s="607"/>
      <c r="J55" s="609"/>
      <c r="M55" s="606">
        <v>27</v>
      </c>
      <c r="N55" s="608" t="s">
        <v>567</v>
      </c>
      <c r="Q55" s="610"/>
      <c r="R55" s="417"/>
      <c r="S55" s="323"/>
      <c r="T55" s="366"/>
      <c r="U55" s="9"/>
      <c r="V55" s="16"/>
      <c r="W55" s="566"/>
      <c r="X55" s="324" t="s">
        <v>565</v>
      </c>
      <c r="Y55" s="14"/>
      <c r="Z55" s="16"/>
      <c r="AA55" s="566"/>
      <c r="AB55" s="366"/>
      <c r="AC55" s="14">
        <v>-31</v>
      </c>
      <c r="AD55" s="42" t="s">
        <v>563</v>
      </c>
      <c r="AE55" s="572">
        <v>2</v>
      </c>
    </row>
    <row r="56" spans="1:31" ht="9" customHeight="1" x14ac:dyDescent="0.2">
      <c r="A56" s="606"/>
      <c r="B56" s="606"/>
      <c r="C56" s="418"/>
      <c r="E56" s="607"/>
      <c r="F56" s="607"/>
      <c r="I56" s="606">
        <v>27</v>
      </c>
      <c r="J56" s="608" t="s">
        <v>862</v>
      </c>
      <c r="M56" s="607"/>
      <c r="N56" s="609"/>
      <c r="O56" s="415"/>
      <c r="P56" s="416"/>
      <c r="Q56" s="610">
        <v>27</v>
      </c>
      <c r="R56" s="417"/>
      <c r="S56" s="323">
        <v>27</v>
      </c>
      <c r="T56" s="42" t="s">
        <v>567</v>
      </c>
      <c r="U56" s="14"/>
      <c r="V56" s="16"/>
      <c r="W56" s="566"/>
      <c r="X56" s="13"/>
      <c r="Y56" s="564">
        <v>28</v>
      </c>
      <c r="Z56" s="16"/>
      <c r="AA56" s="566"/>
      <c r="AB56" s="366"/>
      <c r="AC56" s="19"/>
      <c r="AD56" s="325"/>
      <c r="AE56" s="572"/>
    </row>
    <row r="57" spans="1:31" ht="9" customHeight="1" x14ac:dyDescent="0.2">
      <c r="A57" s="607"/>
      <c r="B57" s="607"/>
      <c r="E57" s="606">
        <v>27</v>
      </c>
      <c r="F57" s="606"/>
      <c r="I57" s="607"/>
      <c r="J57" s="609"/>
      <c r="K57" s="415"/>
      <c r="L57" s="418"/>
      <c r="M57" s="606"/>
      <c r="N57" s="608" t="s">
        <v>862</v>
      </c>
      <c r="O57" s="418"/>
      <c r="Q57" s="610"/>
      <c r="R57" s="417"/>
      <c r="S57" s="323"/>
      <c r="T57" s="13"/>
      <c r="U57" s="564">
        <v>14</v>
      </c>
      <c r="V57" s="42" t="s">
        <v>568</v>
      </c>
      <c r="W57" s="565"/>
      <c r="X57" s="16"/>
      <c r="Y57" s="566"/>
      <c r="Z57" s="16"/>
      <c r="AA57" s="566"/>
      <c r="AB57" s="366"/>
      <c r="AC57" s="19"/>
      <c r="AD57" s="325"/>
      <c r="AE57" s="19"/>
    </row>
    <row r="58" spans="1:31" ht="9" customHeight="1" x14ac:dyDescent="0.2">
      <c r="A58" s="606">
        <v>27</v>
      </c>
      <c r="B58" s="606"/>
      <c r="E58" s="607"/>
      <c r="F58" s="607"/>
      <c r="G58" s="415"/>
      <c r="H58" s="418"/>
      <c r="I58" s="606"/>
      <c r="J58" s="608" t="s">
        <v>863</v>
      </c>
      <c r="K58" s="418"/>
      <c r="M58" s="607"/>
      <c r="N58" s="609"/>
      <c r="Q58" s="610"/>
      <c r="R58" s="417"/>
      <c r="S58" s="323">
        <v>28</v>
      </c>
      <c r="T58" s="42" t="s">
        <v>568</v>
      </c>
      <c r="U58" s="565"/>
      <c r="V58" s="366" t="s">
        <v>864</v>
      </c>
      <c r="W58" s="9"/>
      <c r="X58" s="16"/>
      <c r="Y58" s="566"/>
      <c r="Z58" s="16"/>
      <c r="AA58" s="566"/>
      <c r="AB58" s="366"/>
      <c r="AC58" s="19"/>
      <c r="AD58" s="325"/>
      <c r="AE58" s="19"/>
    </row>
    <row r="59" spans="1:31" ht="9" customHeight="1" x14ac:dyDescent="0.2">
      <c r="A59" s="607"/>
      <c r="B59" s="607"/>
      <c r="C59" s="415"/>
      <c r="D59" s="418"/>
      <c r="E59" s="606"/>
      <c r="F59" s="606"/>
      <c r="G59" s="418"/>
      <c r="I59" s="607"/>
      <c r="J59" s="609"/>
      <c r="M59" s="606">
        <v>30</v>
      </c>
      <c r="N59" s="608" t="s">
        <v>570</v>
      </c>
      <c r="Q59" s="610"/>
      <c r="R59" s="417"/>
      <c r="S59" s="323"/>
      <c r="T59" s="366"/>
      <c r="U59" s="9"/>
      <c r="V59" s="366"/>
      <c r="W59" s="9"/>
      <c r="X59" s="16"/>
      <c r="Y59" s="566"/>
      <c r="Z59" s="42" t="s">
        <v>563</v>
      </c>
      <c r="AA59" s="565"/>
      <c r="AB59" s="366"/>
      <c r="AC59" s="19"/>
      <c r="AD59" s="325"/>
      <c r="AE59" s="19"/>
    </row>
    <row r="60" spans="1:31" ht="9" customHeight="1" x14ac:dyDescent="0.2">
      <c r="A60" s="606"/>
      <c r="B60" s="606"/>
      <c r="C60" s="418"/>
      <c r="E60" s="607"/>
      <c r="F60" s="607"/>
      <c r="I60" s="606">
        <v>30</v>
      </c>
      <c r="J60" s="608" t="s">
        <v>865</v>
      </c>
      <c r="M60" s="607"/>
      <c r="N60" s="609"/>
      <c r="O60" s="415"/>
      <c r="P60" s="416"/>
      <c r="Q60" s="610">
        <v>30</v>
      </c>
      <c r="R60" s="417"/>
      <c r="S60" s="323">
        <v>29</v>
      </c>
      <c r="T60" s="42" t="s">
        <v>569</v>
      </c>
      <c r="U60" s="14"/>
      <c r="V60" s="366"/>
      <c r="W60" s="9"/>
      <c r="X60" s="16"/>
      <c r="Y60" s="566"/>
      <c r="Z60" s="366"/>
      <c r="AA60" s="19"/>
      <c r="AB60" s="366"/>
      <c r="AC60" s="19"/>
      <c r="AD60" s="325"/>
      <c r="AE60" s="19"/>
    </row>
    <row r="61" spans="1:31" ht="9" customHeight="1" x14ac:dyDescent="0.2">
      <c r="A61" s="607"/>
      <c r="B61" s="607"/>
      <c r="E61" s="606">
        <v>30</v>
      </c>
      <c r="F61" s="606"/>
      <c r="I61" s="607"/>
      <c r="J61" s="609"/>
      <c r="K61" s="415"/>
      <c r="L61" s="418"/>
      <c r="M61" s="606"/>
      <c r="N61" s="608" t="s">
        <v>866</v>
      </c>
      <c r="O61" s="418"/>
      <c r="Q61" s="610"/>
      <c r="R61" s="417"/>
      <c r="S61" s="323"/>
      <c r="T61" s="13"/>
      <c r="U61" s="564">
        <v>15</v>
      </c>
      <c r="V61" s="42" t="s">
        <v>570</v>
      </c>
      <c r="W61" s="14"/>
      <c r="X61" s="16"/>
      <c r="Y61" s="566"/>
      <c r="Z61" s="366"/>
      <c r="AA61" s="19"/>
      <c r="AB61" s="366"/>
      <c r="AC61" s="131"/>
      <c r="AD61" s="66"/>
      <c r="AE61" s="19"/>
    </row>
    <row r="62" spans="1:31" ht="9" customHeight="1" x14ac:dyDescent="0.2">
      <c r="A62" s="606">
        <v>30</v>
      </c>
      <c r="B62" s="606"/>
      <c r="E62" s="607"/>
      <c r="F62" s="607"/>
      <c r="G62" s="415"/>
      <c r="H62" s="418"/>
      <c r="I62" s="606"/>
      <c r="J62" s="608" t="s">
        <v>866</v>
      </c>
      <c r="K62" s="418"/>
      <c r="M62" s="607"/>
      <c r="N62" s="609"/>
      <c r="Q62" s="610"/>
      <c r="R62" s="417"/>
      <c r="S62" s="323">
        <v>30</v>
      </c>
      <c r="T62" s="42" t="s">
        <v>570</v>
      </c>
      <c r="U62" s="565"/>
      <c r="V62" s="13" t="s">
        <v>867</v>
      </c>
      <c r="W62" s="564">
        <v>24</v>
      </c>
      <c r="X62" s="16"/>
      <c r="Y62" s="566"/>
      <c r="Z62" s="366"/>
      <c r="AA62" s="19"/>
      <c r="AB62" s="50"/>
      <c r="AC62" s="133"/>
      <c r="AD62" s="65"/>
      <c r="AE62" s="605"/>
    </row>
    <row r="63" spans="1:31" ht="9" customHeight="1" x14ac:dyDescent="0.2">
      <c r="A63" s="607"/>
      <c r="B63" s="607"/>
      <c r="C63" s="415"/>
      <c r="D63" s="418"/>
      <c r="E63" s="606"/>
      <c r="F63" s="606"/>
      <c r="G63" s="418"/>
      <c r="I63" s="607"/>
      <c r="J63" s="609"/>
      <c r="M63" s="606">
        <v>31</v>
      </c>
      <c r="N63" s="608" t="s">
        <v>868</v>
      </c>
      <c r="Q63" s="610"/>
      <c r="R63" s="417"/>
      <c r="S63" s="323"/>
      <c r="T63" s="366"/>
      <c r="U63" s="9"/>
      <c r="V63" s="16"/>
      <c r="W63" s="566"/>
      <c r="X63" s="42" t="s">
        <v>563</v>
      </c>
      <c r="Y63" s="565"/>
      <c r="Z63" s="366"/>
      <c r="AA63" s="19"/>
      <c r="AB63" s="50"/>
      <c r="AC63" s="133"/>
      <c r="AD63" s="65"/>
      <c r="AE63" s="605"/>
    </row>
    <row r="64" spans="1:31" ht="9" customHeight="1" x14ac:dyDescent="0.2">
      <c r="A64" s="606"/>
      <c r="B64" s="606"/>
      <c r="C64" s="418"/>
      <c r="E64" s="607"/>
      <c r="F64" s="607"/>
      <c r="I64" s="606">
        <v>31</v>
      </c>
      <c r="J64" s="608" t="s">
        <v>869</v>
      </c>
      <c r="M64" s="607"/>
      <c r="N64" s="609"/>
      <c r="O64" s="415"/>
      <c r="P64" s="416"/>
      <c r="Q64" s="610">
        <v>31</v>
      </c>
      <c r="R64" s="417"/>
      <c r="S64" s="323">
        <v>31</v>
      </c>
      <c r="T64" s="42" t="s">
        <v>571</v>
      </c>
      <c r="U64" s="14"/>
      <c r="V64" s="16"/>
      <c r="W64" s="566"/>
      <c r="X64" s="366" t="s">
        <v>870</v>
      </c>
      <c r="Y64" s="19"/>
      <c r="Z64" s="366"/>
      <c r="AA64" s="367"/>
      <c r="AB64" s="66"/>
      <c r="AC64" s="9">
        <v>-29</v>
      </c>
      <c r="AD64" s="42" t="s">
        <v>535</v>
      </c>
      <c r="AE64" s="605">
        <v>3</v>
      </c>
    </row>
    <row r="65" spans="1:31" ht="9" customHeight="1" x14ac:dyDescent="0.2">
      <c r="A65" s="607"/>
      <c r="B65" s="607"/>
      <c r="E65" s="606">
        <v>31</v>
      </c>
      <c r="F65" s="608" t="s">
        <v>571</v>
      </c>
      <c r="I65" s="607"/>
      <c r="J65" s="609"/>
      <c r="K65" s="415"/>
      <c r="L65" s="418"/>
      <c r="M65" s="606"/>
      <c r="N65" s="608" t="s">
        <v>571</v>
      </c>
      <c r="O65" s="418"/>
      <c r="Q65" s="610"/>
      <c r="R65" s="417"/>
      <c r="S65" s="323"/>
      <c r="T65" s="13"/>
      <c r="U65" s="564">
        <v>16</v>
      </c>
      <c r="V65" s="42" t="s">
        <v>563</v>
      </c>
      <c r="W65" s="565"/>
      <c r="X65" s="366"/>
      <c r="Y65" s="19"/>
      <c r="Z65" s="366"/>
      <c r="AA65" s="368"/>
      <c r="AB65" s="16"/>
      <c r="AC65" s="14"/>
      <c r="AD65" s="16"/>
      <c r="AE65" s="605"/>
    </row>
    <row r="66" spans="1:31" ht="9" customHeight="1" x14ac:dyDescent="0.2">
      <c r="A66" s="606">
        <v>31</v>
      </c>
      <c r="B66" s="606"/>
      <c r="E66" s="607"/>
      <c r="F66" s="609"/>
      <c r="G66" s="415"/>
      <c r="H66" s="418"/>
      <c r="I66" s="606"/>
      <c r="J66" s="608" t="s">
        <v>571</v>
      </c>
      <c r="K66" s="418"/>
      <c r="M66" s="607"/>
      <c r="N66" s="609"/>
      <c r="Q66" s="417"/>
      <c r="R66" s="417"/>
      <c r="S66" s="323">
        <v>32</v>
      </c>
      <c r="T66" s="42" t="s">
        <v>563</v>
      </c>
      <c r="U66" s="565"/>
      <c r="V66" s="366" t="s">
        <v>871</v>
      </c>
      <c r="W66" s="19"/>
      <c r="X66" s="366"/>
      <c r="Y66" s="19"/>
      <c r="Z66" s="19"/>
      <c r="AA66" s="368"/>
      <c r="AB66" s="65"/>
      <c r="AC66" s="14">
        <v>-30</v>
      </c>
      <c r="AD66" s="42" t="s">
        <v>559</v>
      </c>
      <c r="AE66" s="576">
        <v>3</v>
      </c>
    </row>
    <row r="67" spans="1:31" ht="9" customHeight="1" x14ac:dyDescent="0.2">
      <c r="A67" s="607"/>
      <c r="B67" s="607"/>
      <c r="C67" s="415"/>
      <c r="D67" s="418"/>
      <c r="E67" s="606"/>
      <c r="F67" s="608" t="s">
        <v>872</v>
      </c>
      <c r="G67" s="418"/>
      <c r="I67" s="607"/>
      <c r="J67" s="609"/>
      <c r="N67" s="67"/>
      <c r="Q67" s="417"/>
      <c r="R67" s="417"/>
      <c r="S67" s="19"/>
      <c r="T67" s="366"/>
      <c r="U67" s="19"/>
      <c r="V67" s="366"/>
      <c r="W67" s="19"/>
      <c r="X67" s="366"/>
      <c r="Y67" s="19"/>
      <c r="Z67" s="19"/>
      <c r="AA67" s="368"/>
      <c r="AB67" s="16"/>
      <c r="AC67" s="14"/>
      <c r="AD67" s="16"/>
      <c r="AE67" s="576"/>
    </row>
    <row r="68" spans="1:31" ht="9" customHeight="1" x14ac:dyDescent="0.2">
      <c r="A68" s="606"/>
      <c r="B68" s="606"/>
      <c r="C68" s="418"/>
      <c r="E68" s="607"/>
      <c r="F68" s="609"/>
      <c r="J68" s="67"/>
      <c r="S68" s="19"/>
      <c r="T68" s="87" t="s">
        <v>70</v>
      </c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19"/>
    </row>
    <row r="69" spans="1:31" ht="9" customHeight="1" x14ac:dyDescent="0.2">
      <c r="A69" s="607"/>
      <c r="B69" s="607"/>
      <c r="S69" s="19"/>
      <c r="T69" s="88" t="s">
        <v>71</v>
      </c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19"/>
    </row>
    <row r="70" spans="1:31" ht="9" customHeight="1" x14ac:dyDescent="0.25">
      <c r="F70" s="87" t="s">
        <v>70</v>
      </c>
      <c r="S70"/>
      <c r="T70"/>
      <c r="U70"/>
      <c r="V70"/>
      <c r="W70"/>
      <c r="X70"/>
      <c r="Y70"/>
      <c r="Z70" s="19"/>
      <c r="AA70"/>
      <c r="AB70" s="19"/>
      <c r="AC70"/>
      <c r="AD70" s="19"/>
      <c r="AE70"/>
    </row>
    <row r="71" spans="1:31" ht="9" customHeight="1" x14ac:dyDescent="0.15">
      <c r="F71" s="88" t="s">
        <v>71</v>
      </c>
      <c r="AB71" s="67"/>
    </row>
    <row r="72" spans="1:31" ht="9" customHeight="1" x14ac:dyDescent="0.15">
      <c r="AB72" s="67"/>
    </row>
    <row r="73" spans="1:31" ht="9" customHeight="1" x14ac:dyDescent="0.15"/>
    <row r="74" spans="1:31" ht="9" customHeight="1" x14ac:dyDescent="0.15"/>
  </sheetData>
  <mergeCells count="330">
    <mergeCell ref="A8:A9"/>
    <mergeCell ref="B8:B9"/>
    <mergeCell ref="A10:A11"/>
    <mergeCell ref="M35:M36"/>
    <mergeCell ref="M55:M56"/>
    <mergeCell ref="T1:AD1"/>
    <mergeCell ref="A2:C2"/>
    <mergeCell ref="T2:V2"/>
    <mergeCell ref="B3:B4"/>
    <mergeCell ref="M3:M4"/>
    <mergeCell ref="N3:N4"/>
    <mergeCell ref="T3:AD3"/>
    <mergeCell ref="I4:I5"/>
    <mergeCell ref="J4:J5"/>
    <mergeCell ref="Q4:Q5"/>
    <mergeCell ref="E5:E6"/>
    <mergeCell ref="F5:F6"/>
    <mergeCell ref="M5:M6"/>
    <mergeCell ref="N5:N6"/>
    <mergeCell ref="U5:U6"/>
    <mergeCell ref="AB5:AD6"/>
    <mergeCell ref="A1:K1"/>
    <mergeCell ref="A6:A7"/>
    <mergeCell ref="B6:B7"/>
    <mergeCell ref="I6:I7"/>
    <mergeCell ref="J6:J7"/>
    <mergeCell ref="Q6:Q7"/>
    <mergeCell ref="W6:W9"/>
    <mergeCell ref="E7:E8"/>
    <mergeCell ref="F7:F8"/>
    <mergeCell ref="M7:M8"/>
    <mergeCell ref="N7:N8"/>
    <mergeCell ref="I8:I9"/>
    <mergeCell ref="J8:J9"/>
    <mergeCell ref="Q8:Q9"/>
    <mergeCell ref="B10:B11"/>
    <mergeCell ref="I10:I11"/>
    <mergeCell ref="J10:J11"/>
    <mergeCell ref="Q10:Q11"/>
    <mergeCell ref="E11:E12"/>
    <mergeCell ref="F11:F12"/>
    <mergeCell ref="M11:M12"/>
    <mergeCell ref="N11:N12"/>
    <mergeCell ref="Y8:Y15"/>
    <mergeCell ref="E9:E10"/>
    <mergeCell ref="F9:F10"/>
    <mergeCell ref="M9:M10"/>
    <mergeCell ref="N9:N10"/>
    <mergeCell ref="U9:U10"/>
    <mergeCell ref="U13:U14"/>
    <mergeCell ref="W14:W17"/>
    <mergeCell ref="M17:M18"/>
    <mergeCell ref="N17:N18"/>
    <mergeCell ref="U17:U18"/>
    <mergeCell ref="N13:N14"/>
    <mergeCell ref="A12:A13"/>
    <mergeCell ref="B12:B13"/>
    <mergeCell ref="I12:I13"/>
    <mergeCell ref="J12:J13"/>
    <mergeCell ref="Q12:Q13"/>
    <mergeCell ref="A14:A15"/>
    <mergeCell ref="B14:B15"/>
    <mergeCell ref="I14:I15"/>
    <mergeCell ref="J14:J15"/>
    <mergeCell ref="Q14:Q15"/>
    <mergeCell ref="E15:E16"/>
    <mergeCell ref="F15:F16"/>
    <mergeCell ref="M15:M16"/>
    <mergeCell ref="N15:N16"/>
    <mergeCell ref="A16:A17"/>
    <mergeCell ref="B16:B17"/>
    <mergeCell ref="I16:I17"/>
    <mergeCell ref="J16:J17"/>
    <mergeCell ref="Q16:Q17"/>
    <mergeCell ref="E17:E18"/>
    <mergeCell ref="F17:F18"/>
    <mergeCell ref="E13:E14"/>
    <mergeCell ref="F13:F14"/>
    <mergeCell ref="M13:M14"/>
    <mergeCell ref="A18:A19"/>
    <mergeCell ref="B18:B19"/>
    <mergeCell ref="I18:I19"/>
    <mergeCell ref="J18:J19"/>
    <mergeCell ref="Q18:Q19"/>
    <mergeCell ref="E19:E20"/>
    <mergeCell ref="F19:F20"/>
    <mergeCell ref="M19:M20"/>
    <mergeCell ref="N19:N20"/>
    <mergeCell ref="A20:A21"/>
    <mergeCell ref="B20:B21"/>
    <mergeCell ref="I20:I21"/>
    <mergeCell ref="J20:J21"/>
    <mergeCell ref="Q20:Q21"/>
    <mergeCell ref="A22:A23"/>
    <mergeCell ref="B22:B23"/>
    <mergeCell ref="I22:I23"/>
    <mergeCell ref="J22:J23"/>
    <mergeCell ref="Q22:Q23"/>
    <mergeCell ref="E23:E24"/>
    <mergeCell ref="F23:F24"/>
    <mergeCell ref="M23:M24"/>
    <mergeCell ref="N23:N24"/>
    <mergeCell ref="A24:A25"/>
    <mergeCell ref="B24:B25"/>
    <mergeCell ref="I24:I25"/>
    <mergeCell ref="J24:J25"/>
    <mergeCell ref="Q24:Q25"/>
    <mergeCell ref="E25:E26"/>
    <mergeCell ref="F25:F26"/>
    <mergeCell ref="E21:E22"/>
    <mergeCell ref="F21:F22"/>
    <mergeCell ref="M21:M22"/>
    <mergeCell ref="N21:N22"/>
    <mergeCell ref="M25:M26"/>
    <mergeCell ref="N25:N26"/>
    <mergeCell ref="A26:A27"/>
    <mergeCell ref="B26:B27"/>
    <mergeCell ref="I26:I27"/>
    <mergeCell ref="J26:J27"/>
    <mergeCell ref="Q26:Q27"/>
    <mergeCell ref="E27:E28"/>
    <mergeCell ref="F27:F28"/>
    <mergeCell ref="M27:M28"/>
    <mergeCell ref="N27:N28"/>
    <mergeCell ref="A28:A29"/>
    <mergeCell ref="B28:B29"/>
    <mergeCell ref="I28:I29"/>
    <mergeCell ref="J28:J29"/>
    <mergeCell ref="Q28:Q29"/>
    <mergeCell ref="E29:E30"/>
    <mergeCell ref="F29:F30"/>
    <mergeCell ref="M29:M30"/>
    <mergeCell ref="N29:N30"/>
    <mergeCell ref="A30:A31"/>
    <mergeCell ref="B30:B31"/>
    <mergeCell ref="I30:I31"/>
    <mergeCell ref="J30:J31"/>
    <mergeCell ref="Q30:Q31"/>
    <mergeCell ref="E31:E32"/>
    <mergeCell ref="F31:F32"/>
    <mergeCell ref="M31:M32"/>
    <mergeCell ref="N31:N32"/>
    <mergeCell ref="A32:A33"/>
    <mergeCell ref="B32:B33"/>
    <mergeCell ref="I32:I33"/>
    <mergeCell ref="J32:J33"/>
    <mergeCell ref="Q32:Q33"/>
    <mergeCell ref="E33:E34"/>
    <mergeCell ref="F33:F34"/>
    <mergeCell ref="M33:M34"/>
    <mergeCell ref="N33:N34"/>
    <mergeCell ref="U33:U34"/>
    <mergeCell ref="A34:A35"/>
    <mergeCell ref="B34:B35"/>
    <mergeCell ref="I34:I35"/>
    <mergeCell ref="J34:J35"/>
    <mergeCell ref="Q34:Q35"/>
    <mergeCell ref="E35:E36"/>
    <mergeCell ref="F35:F36"/>
    <mergeCell ref="N35:N36"/>
    <mergeCell ref="AE35:AE36"/>
    <mergeCell ref="A36:A37"/>
    <mergeCell ref="B36:B37"/>
    <mergeCell ref="I36:I37"/>
    <mergeCell ref="J36:J37"/>
    <mergeCell ref="Q36:Q37"/>
    <mergeCell ref="E37:E38"/>
    <mergeCell ref="F37:F38"/>
    <mergeCell ref="M37:M38"/>
    <mergeCell ref="N37:N38"/>
    <mergeCell ref="U37:U38"/>
    <mergeCell ref="A38:A39"/>
    <mergeCell ref="B38:B39"/>
    <mergeCell ref="I38:I39"/>
    <mergeCell ref="J38:J39"/>
    <mergeCell ref="Q38:Q39"/>
    <mergeCell ref="AC20:AC51"/>
    <mergeCell ref="U21:U22"/>
    <mergeCell ref="W22:W25"/>
    <mergeCell ref="Y24:Y31"/>
    <mergeCell ref="U25:U26"/>
    <mergeCell ref="U29:U30"/>
    <mergeCell ref="W30:W33"/>
    <mergeCell ref="AA12:AA27"/>
    <mergeCell ref="A42:A43"/>
    <mergeCell ref="B42:B43"/>
    <mergeCell ref="I42:I43"/>
    <mergeCell ref="J42:J43"/>
    <mergeCell ref="Q42:Q43"/>
    <mergeCell ref="E43:E44"/>
    <mergeCell ref="F43:F44"/>
    <mergeCell ref="M43:M44"/>
    <mergeCell ref="N43:N44"/>
    <mergeCell ref="A44:A45"/>
    <mergeCell ref="B44:B45"/>
    <mergeCell ref="I44:I45"/>
    <mergeCell ref="J44:J45"/>
    <mergeCell ref="Q44:Q45"/>
    <mergeCell ref="E41:E42"/>
    <mergeCell ref="F41:F42"/>
    <mergeCell ref="M41:M42"/>
    <mergeCell ref="N41:N42"/>
    <mergeCell ref="A40:A41"/>
    <mergeCell ref="B40:B41"/>
    <mergeCell ref="I40:I41"/>
    <mergeCell ref="J40:J41"/>
    <mergeCell ref="Q40:Q41"/>
    <mergeCell ref="E39:E40"/>
    <mergeCell ref="AA44:AA59"/>
    <mergeCell ref="E45:E46"/>
    <mergeCell ref="F45:F46"/>
    <mergeCell ref="M45:M46"/>
    <mergeCell ref="N45:N46"/>
    <mergeCell ref="U45:U46"/>
    <mergeCell ref="W46:W49"/>
    <mergeCell ref="M49:M50"/>
    <mergeCell ref="N49:N50"/>
    <mergeCell ref="U49:U50"/>
    <mergeCell ref="M53:M54"/>
    <mergeCell ref="N53:N54"/>
    <mergeCell ref="U53:U54"/>
    <mergeCell ref="W54:W57"/>
    <mergeCell ref="Q58:Q59"/>
    <mergeCell ref="E59:E60"/>
    <mergeCell ref="Y40:Y47"/>
    <mergeCell ref="U41:U42"/>
    <mergeCell ref="W38:W41"/>
    <mergeCell ref="F39:F40"/>
    <mergeCell ref="M39:M40"/>
    <mergeCell ref="N39:N40"/>
    <mergeCell ref="N51:N52"/>
    <mergeCell ref="A46:A47"/>
    <mergeCell ref="B46:B47"/>
    <mergeCell ref="I46:I47"/>
    <mergeCell ref="J46:J47"/>
    <mergeCell ref="Q46:Q47"/>
    <mergeCell ref="E47:E48"/>
    <mergeCell ref="F47:F48"/>
    <mergeCell ref="M47:M48"/>
    <mergeCell ref="N47:N48"/>
    <mergeCell ref="A48:A49"/>
    <mergeCell ref="B48:B49"/>
    <mergeCell ref="I48:I49"/>
    <mergeCell ref="J48:J49"/>
    <mergeCell ref="Q48:Q49"/>
    <mergeCell ref="E49:E50"/>
    <mergeCell ref="F49:F50"/>
    <mergeCell ref="A50:A51"/>
    <mergeCell ref="B50:B51"/>
    <mergeCell ref="I50:I51"/>
    <mergeCell ref="J50:J51"/>
    <mergeCell ref="Q50:Q51"/>
    <mergeCell ref="E51:E52"/>
    <mergeCell ref="F51:F52"/>
    <mergeCell ref="M51:M52"/>
    <mergeCell ref="A52:A53"/>
    <mergeCell ref="B52:B53"/>
    <mergeCell ref="I52:I53"/>
    <mergeCell ref="J52:J53"/>
    <mergeCell ref="Q52:Q53"/>
    <mergeCell ref="E53:E54"/>
    <mergeCell ref="F53:F54"/>
    <mergeCell ref="AE55:AE56"/>
    <mergeCell ref="A56:A57"/>
    <mergeCell ref="B56:B57"/>
    <mergeCell ref="I56:I57"/>
    <mergeCell ref="J56:J57"/>
    <mergeCell ref="Q56:Q57"/>
    <mergeCell ref="Y56:Y63"/>
    <mergeCell ref="E57:E58"/>
    <mergeCell ref="F57:F58"/>
    <mergeCell ref="M57:M58"/>
    <mergeCell ref="N57:N58"/>
    <mergeCell ref="U57:U58"/>
    <mergeCell ref="A58:A59"/>
    <mergeCell ref="B58:B59"/>
    <mergeCell ref="I58:I59"/>
    <mergeCell ref="J58:J59"/>
    <mergeCell ref="A54:A55"/>
    <mergeCell ref="B54:B55"/>
    <mergeCell ref="I54:I55"/>
    <mergeCell ref="J54:J55"/>
    <mergeCell ref="Q54:Q55"/>
    <mergeCell ref="E55:E56"/>
    <mergeCell ref="F55:F56"/>
    <mergeCell ref="N55:N56"/>
    <mergeCell ref="A62:A63"/>
    <mergeCell ref="B62:B63"/>
    <mergeCell ref="I62:I63"/>
    <mergeCell ref="J62:J63"/>
    <mergeCell ref="Q62:Q63"/>
    <mergeCell ref="Q60:Q61"/>
    <mergeCell ref="E61:E62"/>
    <mergeCell ref="F61:F62"/>
    <mergeCell ref="M61:M62"/>
    <mergeCell ref="N61:N62"/>
    <mergeCell ref="F59:F60"/>
    <mergeCell ref="M59:M60"/>
    <mergeCell ref="N59:N60"/>
    <mergeCell ref="A60:A61"/>
    <mergeCell ref="B60:B61"/>
    <mergeCell ref="I60:I61"/>
    <mergeCell ref="J60:J61"/>
    <mergeCell ref="W62:W65"/>
    <mergeCell ref="AE62:AE63"/>
    <mergeCell ref="E63:E64"/>
    <mergeCell ref="F63:F64"/>
    <mergeCell ref="M63:M64"/>
    <mergeCell ref="N63:N64"/>
    <mergeCell ref="AE64:AE65"/>
    <mergeCell ref="U65:U66"/>
    <mergeCell ref="AE66:AE67"/>
    <mergeCell ref="U61:U62"/>
    <mergeCell ref="B68:B69"/>
    <mergeCell ref="A64:A65"/>
    <mergeCell ref="B64:B65"/>
    <mergeCell ref="I64:I65"/>
    <mergeCell ref="J64:J65"/>
    <mergeCell ref="Q64:Q65"/>
    <mergeCell ref="E65:E66"/>
    <mergeCell ref="F65:F66"/>
    <mergeCell ref="M65:M66"/>
    <mergeCell ref="N65:N66"/>
    <mergeCell ref="A66:A67"/>
    <mergeCell ref="B66:B67"/>
    <mergeCell ref="I66:I67"/>
    <mergeCell ref="J66:J67"/>
    <mergeCell ref="E67:E68"/>
    <mergeCell ref="F67:F68"/>
    <mergeCell ref="A68:A6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zoomScaleNormal="100" workbookViewId="0">
      <selection sqref="A1:K1"/>
    </sheetView>
  </sheetViews>
  <sheetFormatPr defaultRowHeight="10.5" x14ac:dyDescent="0.15"/>
  <cols>
    <col min="1" max="1" width="2.7109375" style="64" customWidth="1"/>
    <col min="2" max="2" width="23.5703125" style="64" customWidth="1"/>
    <col min="3" max="4" width="1.7109375" style="64" customWidth="1"/>
    <col min="5" max="5" width="2.7109375" style="64" customWidth="1"/>
    <col min="6" max="6" width="27.85546875" style="64" customWidth="1"/>
    <col min="7" max="8" width="1.7109375" style="64" customWidth="1"/>
    <col min="9" max="9" width="2.7109375" style="64" customWidth="1"/>
    <col min="10" max="10" width="25.7109375" style="64" customWidth="1"/>
    <col min="11" max="12" width="1.7109375" style="64" customWidth="1"/>
    <col min="13" max="13" width="2.7109375" style="64" customWidth="1"/>
    <col min="14" max="14" width="25.7109375" style="64" customWidth="1"/>
    <col min="15" max="16" width="1.7109375" style="64" customWidth="1"/>
    <col min="17" max="17" width="2.7109375" style="64" customWidth="1"/>
    <col min="18" max="18" width="0.7109375" style="64" customWidth="1"/>
    <col min="19" max="19" width="2.7109375" style="64" customWidth="1"/>
    <col min="20" max="20" width="20.85546875" style="420" customWidth="1"/>
    <col min="21" max="21" width="2.7109375" style="64" customWidth="1"/>
    <col min="22" max="22" width="20.7109375" style="414" customWidth="1"/>
    <col min="23" max="23" width="2.7109375" style="64" customWidth="1"/>
    <col min="24" max="24" width="20.5703125" style="414" customWidth="1"/>
    <col min="25" max="25" width="2.7109375" style="64" customWidth="1"/>
    <col min="26" max="26" width="21.140625" style="414" customWidth="1"/>
    <col min="27" max="27" width="2.85546875" style="64" customWidth="1"/>
    <col min="28" max="28" width="14.7109375" style="64" customWidth="1"/>
    <col min="29" max="29" width="3.28515625" style="64" customWidth="1"/>
    <col min="30" max="30" width="21" style="64" customWidth="1"/>
    <col min="31" max="31" width="2.7109375" style="64" customWidth="1"/>
    <col min="32" max="16384" width="9.140625" style="64"/>
  </cols>
  <sheetData>
    <row r="1" spans="1:32" ht="12" customHeight="1" x14ac:dyDescent="0.15">
      <c r="A1" s="574" t="s">
        <v>149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T1" s="574" t="s">
        <v>149</v>
      </c>
      <c r="U1" s="574"/>
      <c r="V1" s="574"/>
      <c r="W1" s="574"/>
      <c r="X1" s="574"/>
      <c r="Y1" s="574"/>
      <c r="Z1" s="574"/>
      <c r="AA1" s="574"/>
      <c r="AB1" s="574"/>
      <c r="AC1" s="574"/>
      <c r="AD1" s="574"/>
    </row>
    <row r="2" spans="1:32" ht="12" customHeight="1" x14ac:dyDescent="0.25">
      <c r="A2" s="611" t="s">
        <v>150</v>
      </c>
      <c r="B2" s="611"/>
      <c r="C2" s="611"/>
      <c r="D2" s="159"/>
      <c r="E2" s="300"/>
      <c r="F2" s="300"/>
      <c r="G2" s="300"/>
      <c r="H2" s="300"/>
      <c r="I2" s="300"/>
      <c r="J2" s="321" t="s">
        <v>151</v>
      </c>
      <c r="K2" s="322"/>
      <c r="T2" s="611" t="s">
        <v>150</v>
      </c>
      <c r="U2" s="611"/>
      <c r="V2" s="611"/>
      <c r="W2" s="159"/>
      <c r="X2" s="300"/>
      <c r="Y2" s="300"/>
      <c r="Z2" s="300"/>
      <c r="AA2" s="300"/>
      <c r="AB2" s="300"/>
      <c r="AC2" s="321" t="s">
        <v>151</v>
      </c>
      <c r="AD2" s="322"/>
    </row>
    <row r="3" spans="1:32" ht="9" customHeight="1" x14ac:dyDescent="0.15">
      <c r="A3" s="412"/>
      <c r="B3" s="612" t="s">
        <v>873</v>
      </c>
      <c r="C3" s="412"/>
      <c r="D3" s="412"/>
      <c r="E3" s="412"/>
      <c r="F3" s="412"/>
      <c r="G3" s="412"/>
      <c r="H3" s="412"/>
      <c r="I3" s="412"/>
      <c r="J3" s="412"/>
      <c r="K3" s="412"/>
      <c r="M3" s="606">
        <v>2</v>
      </c>
      <c r="N3" s="608" t="s">
        <v>574</v>
      </c>
      <c r="Q3" s="413"/>
      <c r="R3" s="413"/>
      <c r="S3" s="414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</row>
    <row r="4" spans="1:32" ht="9" customHeight="1" x14ac:dyDescent="0.2">
      <c r="B4" s="612"/>
      <c r="I4" s="606">
        <v>2</v>
      </c>
      <c r="J4" s="608"/>
      <c r="M4" s="607"/>
      <c r="N4" s="609"/>
      <c r="O4" s="415"/>
      <c r="P4" s="416"/>
      <c r="Q4" s="610">
        <v>2</v>
      </c>
      <c r="R4" s="417"/>
      <c r="S4" s="44">
        <v>1</v>
      </c>
      <c r="T4" s="42" t="s">
        <v>572</v>
      </c>
      <c r="U4" s="50"/>
      <c r="V4" s="84"/>
      <c r="W4" s="50"/>
      <c r="X4" s="19"/>
      <c r="Y4" s="19"/>
      <c r="Z4" s="19"/>
      <c r="AA4" s="19"/>
      <c r="AB4" s="19"/>
      <c r="AC4" s="19"/>
      <c r="AD4" s="19"/>
      <c r="AE4" s="19"/>
    </row>
    <row r="5" spans="1:32" ht="9" customHeight="1" x14ac:dyDescent="0.2">
      <c r="E5" s="606">
        <v>2</v>
      </c>
      <c r="F5" s="606"/>
      <c r="I5" s="607"/>
      <c r="J5" s="609"/>
      <c r="K5" s="415"/>
      <c r="L5" s="418"/>
      <c r="M5" s="606"/>
      <c r="N5" s="608" t="s">
        <v>874</v>
      </c>
      <c r="O5" s="418"/>
      <c r="Q5" s="610"/>
      <c r="R5" s="417"/>
      <c r="S5" s="44"/>
      <c r="T5" s="13"/>
      <c r="U5" s="564">
        <v>1</v>
      </c>
      <c r="V5" s="42" t="s">
        <v>572</v>
      </c>
      <c r="W5" s="50"/>
      <c r="X5" s="80"/>
      <c r="Y5" s="19"/>
      <c r="Z5" s="19"/>
      <c r="AA5" s="19"/>
      <c r="AB5" s="603" t="s">
        <v>573</v>
      </c>
      <c r="AC5" s="603"/>
      <c r="AD5" s="603"/>
      <c r="AE5" s="19"/>
    </row>
    <row r="6" spans="1:32" ht="9" customHeight="1" x14ac:dyDescent="0.2">
      <c r="A6" s="606">
        <v>2</v>
      </c>
      <c r="B6" s="606"/>
      <c r="E6" s="607"/>
      <c r="F6" s="607"/>
      <c r="G6" s="415"/>
      <c r="H6" s="418"/>
      <c r="I6" s="606"/>
      <c r="J6" s="608"/>
      <c r="K6" s="418"/>
      <c r="M6" s="607"/>
      <c r="N6" s="609"/>
      <c r="Q6" s="610"/>
      <c r="R6" s="417"/>
      <c r="S6" s="44">
        <v>2</v>
      </c>
      <c r="T6" s="42" t="s">
        <v>574</v>
      </c>
      <c r="U6" s="565"/>
      <c r="V6" s="127"/>
      <c r="W6" s="564">
        <v>17</v>
      </c>
      <c r="X6" s="80"/>
      <c r="Y6" s="19"/>
      <c r="Z6" s="19"/>
      <c r="AA6" s="19"/>
      <c r="AB6" s="603"/>
      <c r="AC6" s="603"/>
      <c r="AD6" s="603"/>
      <c r="AE6" s="19"/>
    </row>
    <row r="7" spans="1:32" ht="9" customHeight="1" x14ac:dyDescent="0.2">
      <c r="A7" s="607"/>
      <c r="B7" s="607"/>
      <c r="C7" s="415"/>
      <c r="D7" s="418"/>
      <c r="E7" s="606"/>
      <c r="F7" s="606"/>
      <c r="G7" s="418"/>
      <c r="I7" s="607"/>
      <c r="J7" s="609"/>
      <c r="M7" s="606">
        <v>3</v>
      </c>
      <c r="N7" s="608" t="s">
        <v>575</v>
      </c>
      <c r="Q7" s="610"/>
      <c r="R7" s="417"/>
      <c r="S7" s="44"/>
      <c r="T7" s="366"/>
      <c r="U7" s="9"/>
      <c r="V7" s="84"/>
      <c r="W7" s="566"/>
      <c r="X7" s="42" t="s">
        <v>572</v>
      </c>
      <c r="Y7" s="50"/>
      <c r="Z7" s="131"/>
      <c r="AA7" s="19"/>
      <c r="AB7" s="19"/>
      <c r="AC7" s="19"/>
      <c r="AD7" s="19"/>
      <c r="AE7" s="19"/>
    </row>
    <row r="8" spans="1:32" ht="9" customHeight="1" x14ac:dyDescent="0.2">
      <c r="A8" s="606"/>
      <c r="B8" s="606"/>
      <c r="C8" s="418"/>
      <c r="E8" s="607"/>
      <c r="F8" s="607"/>
      <c r="I8" s="606">
        <v>3</v>
      </c>
      <c r="J8" s="608"/>
      <c r="M8" s="607"/>
      <c r="N8" s="609"/>
      <c r="O8" s="415"/>
      <c r="P8" s="416"/>
      <c r="Q8" s="610">
        <v>3</v>
      </c>
      <c r="R8" s="417"/>
      <c r="S8" s="44">
        <v>3</v>
      </c>
      <c r="T8" s="42" t="s">
        <v>575</v>
      </c>
      <c r="U8" s="14"/>
      <c r="V8" s="84"/>
      <c r="W8" s="566"/>
      <c r="X8" s="127"/>
      <c r="Y8" s="564">
        <v>25</v>
      </c>
      <c r="Z8" s="131"/>
      <c r="AA8" s="19"/>
      <c r="AB8" s="19"/>
      <c r="AC8" s="19"/>
      <c r="AD8" s="80"/>
      <c r="AE8" s="19"/>
    </row>
    <row r="9" spans="1:32" ht="9" customHeight="1" x14ac:dyDescent="0.2">
      <c r="A9" s="607"/>
      <c r="B9" s="607"/>
      <c r="E9" s="606">
        <v>3</v>
      </c>
      <c r="F9" s="606"/>
      <c r="I9" s="607"/>
      <c r="J9" s="609"/>
      <c r="K9" s="415"/>
      <c r="L9" s="418"/>
      <c r="M9" s="606"/>
      <c r="N9" s="608" t="s">
        <v>875</v>
      </c>
      <c r="O9" s="418"/>
      <c r="Q9" s="610"/>
      <c r="R9" s="417"/>
      <c r="S9" s="44"/>
      <c r="T9" s="13"/>
      <c r="U9" s="564">
        <v>2</v>
      </c>
      <c r="V9" s="42" t="s">
        <v>575</v>
      </c>
      <c r="W9" s="565"/>
      <c r="X9" s="84"/>
      <c r="Y9" s="566"/>
      <c r="Z9" s="131"/>
      <c r="AA9" s="19"/>
      <c r="AB9" s="19"/>
      <c r="AC9" s="19"/>
      <c r="AD9" s="80"/>
      <c r="AE9" s="19"/>
    </row>
    <row r="10" spans="1:32" ht="9" customHeight="1" x14ac:dyDescent="0.2">
      <c r="A10" s="606">
        <v>3</v>
      </c>
      <c r="B10" s="606"/>
      <c r="E10" s="607"/>
      <c r="F10" s="607"/>
      <c r="G10" s="415"/>
      <c r="H10" s="418"/>
      <c r="I10" s="606"/>
      <c r="J10" s="608"/>
      <c r="K10" s="418"/>
      <c r="M10" s="607"/>
      <c r="N10" s="609"/>
      <c r="Q10" s="610"/>
      <c r="R10" s="417"/>
      <c r="S10" s="44">
        <v>4</v>
      </c>
      <c r="T10" s="42" t="s">
        <v>576</v>
      </c>
      <c r="U10" s="565"/>
      <c r="V10" s="80"/>
      <c r="W10" s="9"/>
      <c r="X10" s="84"/>
      <c r="Y10" s="566"/>
      <c r="Z10" s="131"/>
      <c r="AA10" s="19"/>
      <c r="AB10" s="19"/>
      <c r="AC10" s="19"/>
      <c r="AD10" s="80"/>
      <c r="AE10" s="19"/>
    </row>
    <row r="11" spans="1:32" ht="9" customHeight="1" x14ac:dyDescent="0.2">
      <c r="A11" s="607"/>
      <c r="B11" s="607"/>
      <c r="C11" s="415"/>
      <c r="D11" s="418"/>
      <c r="E11" s="606"/>
      <c r="F11" s="606"/>
      <c r="G11" s="418"/>
      <c r="I11" s="607"/>
      <c r="J11" s="609"/>
      <c r="M11" s="606">
        <v>6</v>
      </c>
      <c r="N11" s="608"/>
      <c r="Q11" s="610"/>
      <c r="R11" s="417"/>
      <c r="S11" s="44"/>
      <c r="T11" s="13"/>
      <c r="U11" s="9"/>
      <c r="V11" s="80"/>
      <c r="W11" s="9"/>
      <c r="X11" s="84"/>
      <c r="Y11" s="566"/>
      <c r="Z11" s="42" t="s">
        <v>572</v>
      </c>
      <c r="AA11" s="50"/>
      <c r="AB11" s="19"/>
      <c r="AC11" s="19"/>
      <c r="AD11" s="80"/>
      <c r="AE11" s="19"/>
    </row>
    <row r="12" spans="1:32" ht="9" customHeight="1" x14ac:dyDescent="0.2">
      <c r="A12" s="606"/>
      <c r="B12" s="606"/>
      <c r="C12" s="418"/>
      <c r="E12" s="607"/>
      <c r="F12" s="607"/>
      <c r="I12" s="606">
        <v>6</v>
      </c>
      <c r="J12" s="608"/>
      <c r="M12" s="607"/>
      <c r="N12" s="609"/>
      <c r="O12" s="415"/>
      <c r="P12" s="416"/>
      <c r="Q12" s="610">
        <v>6</v>
      </c>
      <c r="R12" s="417"/>
      <c r="S12" s="44">
        <v>5</v>
      </c>
      <c r="T12" s="42" t="s">
        <v>577</v>
      </c>
      <c r="U12" s="14"/>
      <c r="V12" s="80"/>
      <c r="W12" s="9"/>
      <c r="X12" s="84"/>
      <c r="Y12" s="566"/>
      <c r="Z12" s="127"/>
      <c r="AA12" s="564">
        <v>29</v>
      </c>
      <c r="AB12" s="19"/>
      <c r="AC12" s="19"/>
      <c r="AD12" s="80"/>
      <c r="AE12" s="19"/>
    </row>
    <row r="13" spans="1:32" ht="9" customHeight="1" x14ac:dyDescent="0.2">
      <c r="A13" s="607"/>
      <c r="B13" s="607"/>
      <c r="E13" s="606">
        <v>6</v>
      </c>
      <c r="F13" s="606"/>
      <c r="I13" s="607"/>
      <c r="J13" s="609"/>
      <c r="K13" s="415"/>
      <c r="L13" s="418"/>
      <c r="M13" s="606"/>
      <c r="N13" s="608"/>
      <c r="O13" s="418"/>
      <c r="Q13" s="610"/>
      <c r="R13" s="417"/>
      <c r="S13" s="44"/>
      <c r="T13" s="366"/>
      <c r="U13" s="564">
        <v>3</v>
      </c>
      <c r="V13" s="42" t="s">
        <v>578</v>
      </c>
      <c r="W13" s="14"/>
      <c r="X13" s="84"/>
      <c r="Y13" s="566"/>
      <c r="Z13" s="133"/>
      <c r="AA13" s="566"/>
      <c r="AB13" s="19"/>
      <c r="AC13" s="19"/>
      <c r="AD13" s="80"/>
      <c r="AE13" s="19"/>
      <c r="AF13" s="419"/>
    </row>
    <row r="14" spans="1:32" ht="9" customHeight="1" x14ac:dyDescent="0.2">
      <c r="A14" s="606">
        <v>6</v>
      </c>
      <c r="B14" s="606"/>
      <c r="E14" s="607"/>
      <c r="F14" s="607"/>
      <c r="G14" s="415"/>
      <c r="H14" s="418"/>
      <c r="I14" s="606"/>
      <c r="J14" s="608"/>
      <c r="K14" s="418"/>
      <c r="M14" s="607"/>
      <c r="N14" s="609"/>
      <c r="Q14" s="610"/>
      <c r="R14" s="417"/>
      <c r="S14" s="44">
        <v>6</v>
      </c>
      <c r="T14" s="42" t="s">
        <v>578</v>
      </c>
      <c r="U14" s="565"/>
      <c r="V14" s="127" t="s">
        <v>876</v>
      </c>
      <c r="W14" s="564">
        <v>18</v>
      </c>
      <c r="X14" s="84"/>
      <c r="Y14" s="566"/>
      <c r="Z14" s="133"/>
      <c r="AA14" s="566"/>
      <c r="AB14" s="19"/>
      <c r="AC14" s="19"/>
      <c r="AD14" s="80"/>
      <c r="AE14" s="19"/>
    </row>
    <row r="15" spans="1:32" ht="9" customHeight="1" x14ac:dyDescent="0.2">
      <c r="A15" s="607"/>
      <c r="B15" s="607"/>
      <c r="C15" s="415"/>
      <c r="D15" s="418"/>
      <c r="E15" s="606"/>
      <c r="F15" s="606"/>
      <c r="G15" s="418"/>
      <c r="I15" s="607"/>
      <c r="J15" s="609"/>
      <c r="M15" s="606">
        <v>7</v>
      </c>
      <c r="N15" s="608" t="s">
        <v>580</v>
      </c>
      <c r="Q15" s="610"/>
      <c r="R15" s="417"/>
      <c r="S15" s="44"/>
      <c r="T15" s="13"/>
      <c r="U15" s="9"/>
      <c r="V15" s="84"/>
      <c r="W15" s="566"/>
      <c r="X15" s="42" t="s">
        <v>579</v>
      </c>
      <c r="Y15" s="565"/>
      <c r="Z15" s="133"/>
      <c r="AA15" s="566"/>
      <c r="AB15" s="19"/>
      <c r="AC15" s="19"/>
      <c r="AD15" s="80"/>
      <c r="AE15" s="19"/>
    </row>
    <row r="16" spans="1:32" ht="9" customHeight="1" x14ac:dyDescent="0.2">
      <c r="A16" s="606"/>
      <c r="B16" s="606"/>
      <c r="C16" s="418"/>
      <c r="E16" s="607"/>
      <c r="F16" s="607"/>
      <c r="I16" s="606">
        <v>7</v>
      </c>
      <c r="J16" s="608"/>
      <c r="M16" s="607"/>
      <c r="N16" s="609"/>
      <c r="O16" s="415"/>
      <c r="P16" s="416"/>
      <c r="Q16" s="610">
        <v>7</v>
      </c>
      <c r="R16" s="417"/>
      <c r="S16" s="44">
        <v>7</v>
      </c>
      <c r="T16" s="42" t="s">
        <v>580</v>
      </c>
      <c r="U16" s="14"/>
      <c r="V16" s="84"/>
      <c r="W16" s="566"/>
      <c r="X16" s="80"/>
      <c r="Y16" s="9"/>
      <c r="Z16" s="133"/>
      <c r="AA16" s="566"/>
      <c r="AB16" s="80"/>
      <c r="AC16" s="19"/>
      <c r="AD16" s="80"/>
      <c r="AE16" s="19"/>
    </row>
    <row r="17" spans="1:31" ht="9" customHeight="1" x14ac:dyDescent="0.2">
      <c r="A17" s="607"/>
      <c r="B17" s="607"/>
      <c r="E17" s="606">
        <v>7</v>
      </c>
      <c r="F17" s="606"/>
      <c r="I17" s="607"/>
      <c r="J17" s="609"/>
      <c r="K17" s="415"/>
      <c r="L17" s="418"/>
      <c r="M17" s="606"/>
      <c r="N17" s="608" t="s">
        <v>877</v>
      </c>
      <c r="O17" s="418"/>
      <c r="Q17" s="610"/>
      <c r="R17" s="417"/>
      <c r="S17" s="44"/>
      <c r="T17" s="366"/>
      <c r="U17" s="564">
        <v>4</v>
      </c>
      <c r="V17" s="42" t="s">
        <v>579</v>
      </c>
      <c r="W17" s="565"/>
      <c r="X17" s="80"/>
      <c r="Y17" s="9"/>
      <c r="Z17" s="133"/>
      <c r="AA17" s="566"/>
      <c r="AB17" s="80"/>
      <c r="AC17" s="19"/>
      <c r="AD17" s="80"/>
      <c r="AE17" s="19"/>
    </row>
    <row r="18" spans="1:31" ht="9" customHeight="1" x14ac:dyDescent="0.2">
      <c r="A18" s="606">
        <v>7</v>
      </c>
      <c r="B18" s="606"/>
      <c r="E18" s="607"/>
      <c r="F18" s="607"/>
      <c r="G18" s="415"/>
      <c r="H18" s="418"/>
      <c r="I18" s="606"/>
      <c r="J18" s="608"/>
      <c r="K18" s="418"/>
      <c r="M18" s="607"/>
      <c r="N18" s="609"/>
      <c r="Q18" s="610"/>
      <c r="R18" s="417"/>
      <c r="S18" s="44">
        <v>8</v>
      </c>
      <c r="T18" s="42" t="s">
        <v>579</v>
      </c>
      <c r="U18" s="565"/>
      <c r="V18" s="80" t="s">
        <v>878</v>
      </c>
      <c r="W18" s="9"/>
      <c r="X18" s="80"/>
      <c r="Y18" s="9"/>
      <c r="Z18" s="133"/>
      <c r="AA18" s="566"/>
      <c r="AB18" s="80"/>
      <c r="AC18" s="19"/>
      <c r="AD18" s="80"/>
      <c r="AE18" s="19"/>
    </row>
    <row r="19" spans="1:31" ht="9" customHeight="1" x14ac:dyDescent="0.2">
      <c r="A19" s="607"/>
      <c r="B19" s="607"/>
      <c r="C19" s="415"/>
      <c r="D19" s="418"/>
      <c r="E19" s="606"/>
      <c r="F19" s="606"/>
      <c r="G19" s="418"/>
      <c r="I19" s="607"/>
      <c r="J19" s="609"/>
      <c r="M19" s="606">
        <v>10</v>
      </c>
      <c r="N19" s="608" t="s">
        <v>582</v>
      </c>
      <c r="Q19" s="610"/>
      <c r="R19" s="417"/>
      <c r="S19" s="44"/>
      <c r="T19" s="13"/>
      <c r="U19" s="9"/>
      <c r="V19" s="80"/>
      <c r="W19" s="9"/>
      <c r="X19" s="80"/>
      <c r="Y19" s="9"/>
      <c r="Z19" s="133"/>
      <c r="AA19" s="566"/>
      <c r="AB19" s="42" t="s">
        <v>572</v>
      </c>
      <c r="AC19" s="50"/>
      <c r="AD19" s="80"/>
      <c r="AE19" s="19"/>
    </row>
    <row r="20" spans="1:31" ht="9" customHeight="1" x14ac:dyDescent="0.2">
      <c r="A20" s="606"/>
      <c r="B20" s="606"/>
      <c r="C20" s="418"/>
      <c r="E20" s="607"/>
      <c r="F20" s="607"/>
      <c r="I20" s="606">
        <v>10</v>
      </c>
      <c r="J20" s="608"/>
      <c r="M20" s="607"/>
      <c r="N20" s="609"/>
      <c r="O20" s="415"/>
      <c r="P20" s="416"/>
      <c r="Q20" s="610">
        <v>10</v>
      </c>
      <c r="R20" s="417"/>
      <c r="S20" s="44">
        <v>9</v>
      </c>
      <c r="T20" s="42" t="s">
        <v>581</v>
      </c>
      <c r="U20" s="14"/>
      <c r="V20" s="80"/>
      <c r="W20" s="9"/>
      <c r="X20" s="80"/>
      <c r="Y20" s="9"/>
      <c r="Z20" s="133"/>
      <c r="AA20" s="566"/>
      <c r="AB20" s="127" t="s">
        <v>879</v>
      </c>
      <c r="AC20" s="564">
        <v>31</v>
      </c>
      <c r="AD20" s="80"/>
      <c r="AE20" s="19"/>
    </row>
    <row r="21" spans="1:31" ht="9" customHeight="1" x14ac:dyDescent="0.2">
      <c r="A21" s="607"/>
      <c r="B21" s="607"/>
      <c r="E21" s="606">
        <v>10</v>
      </c>
      <c r="F21" s="606"/>
      <c r="I21" s="607"/>
      <c r="J21" s="609"/>
      <c r="K21" s="415"/>
      <c r="L21" s="418"/>
      <c r="M21" s="606"/>
      <c r="N21" s="608" t="s">
        <v>880</v>
      </c>
      <c r="O21" s="418"/>
      <c r="Q21" s="610"/>
      <c r="R21" s="417"/>
      <c r="S21" s="44"/>
      <c r="T21" s="366"/>
      <c r="U21" s="564">
        <v>5</v>
      </c>
      <c r="V21" s="42" t="s">
        <v>581</v>
      </c>
      <c r="W21" s="14"/>
      <c r="X21" s="80"/>
      <c r="Y21" s="9"/>
      <c r="Z21" s="133"/>
      <c r="AA21" s="566"/>
      <c r="AB21" s="84"/>
      <c r="AC21" s="566"/>
      <c r="AD21" s="80"/>
      <c r="AE21" s="19"/>
    </row>
    <row r="22" spans="1:31" ht="9" customHeight="1" x14ac:dyDescent="0.2">
      <c r="A22" s="606">
        <v>10</v>
      </c>
      <c r="B22" s="606"/>
      <c r="E22" s="607"/>
      <c r="F22" s="607"/>
      <c r="G22" s="415"/>
      <c r="H22" s="418"/>
      <c r="I22" s="606"/>
      <c r="J22" s="608"/>
      <c r="K22" s="418"/>
      <c r="M22" s="607"/>
      <c r="N22" s="609"/>
      <c r="Q22" s="610"/>
      <c r="R22" s="417"/>
      <c r="S22" s="44">
        <v>10</v>
      </c>
      <c r="T22" s="42" t="s">
        <v>582</v>
      </c>
      <c r="U22" s="565"/>
      <c r="V22" s="127"/>
      <c r="W22" s="564">
        <v>19</v>
      </c>
      <c r="X22" s="80"/>
      <c r="Y22" s="9"/>
      <c r="Z22" s="133"/>
      <c r="AA22" s="566"/>
      <c r="AB22" s="84"/>
      <c r="AC22" s="566"/>
      <c r="AD22" s="80"/>
      <c r="AE22" s="19"/>
    </row>
    <row r="23" spans="1:31" ht="9" customHeight="1" x14ac:dyDescent="0.2">
      <c r="A23" s="607"/>
      <c r="B23" s="607"/>
      <c r="C23" s="415"/>
      <c r="D23" s="418"/>
      <c r="E23" s="606"/>
      <c r="F23" s="606"/>
      <c r="G23" s="418"/>
      <c r="I23" s="607"/>
      <c r="J23" s="609"/>
      <c r="M23" s="606">
        <v>11</v>
      </c>
      <c r="N23" s="608"/>
      <c r="Q23" s="610"/>
      <c r="R23" s="417"/>
      <c r="S23" s="44"/>
      <c r="T23" s="13"/>
      <c r="U23" s="9"/>
      <c r="V23" s="84"/>
      <c r="W23" s="566"/>
      <c r="X23" s="42" t="s">
        <v>581</v>
      </c>
      <c r="Y23" s="14"/>
      <c r="Z23" s="133"/>
      <c r="AA23" s="566"/>
      <c r="AB23" s="84"/>
      <c r="AC23" s="566"/>
      <c r="AD23" s="80"/>
      <c r="AE23" s="19"/>
    </row>
    <row r="24" spans="1:31" ht="9" customHeight="1" x14ac:dyDescent="0.2">
      <c r="A24" s="606"/>
      <c r="B24" s="606"/>
      <c r="C24" s="418"/>
      <c r="E24" s="607"/>
      <c r="F24" s="607"/>
      <c r="I24" s="606">
        <v>11</v>
      </c>
      <c r="J24" s="608"/>
      <c r="M24" s="607"/>
      <c r="N24" s="609"/>
      <c r="O24" s="415"/>
      <c r="P24" s="416"/>
      <c r="Q24" s="610">
        <v>11</v>
      </c>
      <c r="R24" s="417"/>
      <c r="S24" s="44">
        <v>11</v>
      </c>
      <c r="T24" s="42" t="s">
        <v>583</v>
      </c>
      <c r="U24" s="14"/>
      <c r="V24" s="84"/>
      <c r="W24" s="566"/>
      <c r="X24" s="127" t="s">
        <v>881</v>
      </c>
      <c r="Y24" s="564">
        <v>26</v>
      </c>
      <c r="Z24" s="133"/>
      <c r="AA24" s="566"/>
      <c r="AB24" s="84"/>
      <c r="AC24" s="566"/>
      <c r="AD24" s="80"/>
      <c r="AE24" s="19"/>
    </row>
    <row r="25" spans="1:31" ht="9" customHeight="1" x14ac:dyDescent="0.2">
      <c r="A25" s="607"/>
      <c r="B25" s="607"/>
      <c r="E25" s="606">
        <v>11</v>
      </c>
      <c r="F25" s="606"/>
      <c r="I25" s="607"/>
      <c r="J25" s="609"/>
      <c r="K25" s="415"/>
      <c r="L25" s="418"/>
      <c r="M25" s="606"/>
      <c r="N25" s="608"/>
      <c r="O25" s="418"/>
      <c r="Q25" s="610"/>
      <c r="R25" s="417"/>
      <c r="S25" s="44"/>
      <c r="T25" s="366"/>
      <c r="U25" s="590">
        <v>6</v>
      </c>
      <c r="V25" s="43" t="s">
        <v>584</v>
      </c>
      <c r="W25" s="565"/>
      <c r="X25" s="84"/>
      <c r="Y25" s="566"/>
      <c r="Z25" s="133"/>
      <c r="AA25" s="566"/>
      <c r="AB25" s="84"/>
      <c r="AC25" s="566"/>
      <c r="AD25" s="80"/>
      <c r="AE25" s="19"/>
    </row>
    <row r="26" spans="1:31" ht="9" customHeight="1" x14ac:dyDescent="0.2">
      <c r="A26" s="606">
        <v>11</v>
      </c>
      <c r="B26" s="606"/>
      <c r="E26" s="607"/>
      <c r="F26" s="607"/>
      <c r="G26" s="415"/>
      <c r="H26" s="418"/>
      <c r="I26" s="606"/>
      <c r="J26" s="608"/>
      <c r="K26" s="418"/>
      <c r="M26" s="607"/>
      <c r="N26" s="609"/>
      <c r="Q26" s="610"/>
      <c r="R26" s="417"/>
      <c r="S26" s="44">
        <v>12</v>
      </c>
      <c r="T26" s="16" t="s">
        <v>584</v>
      </c>
      <c r="U26" s="591"/>
      <c r="V26" s="80"/>
      <c r="W26" s="9"/>
      <c r="X26" s="84"/>
      <c r="Y26" s="566"/>
      <c r="Z26" s="133"/>
      <c r="AA26" s="566"/>
      <c r="AB26" s="84"/>
      <c r="AC26" s="566"/>
      <c r="AD26" s="80"/>
      <c r="AE26" s="19"/>
    </row>
    <row r="27" spans="1:31" ht="9" customHeight="1" x14ac:dyDescent="0.2">
      <c r="A27" s="607"/>
      <c r="B27" s="607"/>
      <c r="C27" s="415"/>
      <c r="D27" s="418"/>
      <c r="E27" s="606"/>
      <c r="F27" s="606"/>
      <c r="G27" s="418"/>
      <c r="I27" s="607"/>
      <c r="J27" s="609"/>
      <c r="M27" s="606">
        <v>14</v>
      </c>
      <c r="N27" s="608"/>
      <c r="Q27" s="610"/>
      <c r="R27" s="417"/>
      <c r="S27" s="44"/>
      <c r="T27" s="13"/>
      <c r="U27" s="9"/>
      <c r="V27" s="80"/>
      <c r="W27" s="9"/>
      <c r="X27" s="84"/>
      <c r="Y27" s="566"/>
      <c r="Z27" s="42" t="s">
        <v>581</v>
      </c>
      <c r="AA27" s="565"/>
      <c r="AB27" s="84"/>
      <c r="AC27" s="566"/>
      <c r="AD27" s="80"/>
      <c r="AE27" s="19"/>
    </row>
    <row r="28" spans="1:31" ht="9" customHeight="1" x14ac:dyDescent="0.2">
      <c r="A28" s="606"/>
      <c r="B28" s="606"/>
      <c r="C28" s="418"/>
      <c r="E28" s="607"/>
      <c r="F28" s="607"/>
      <c r="I28" s="606">
        <v>14</v>
      </c>
      <c r="J28" s="608"/>
      <c r="M28" s="607"/>
      <c r="N28" s="609"/>
      <c r="O28" s="415"/>
      <c r="P28" s="416"/>
      <c r="Q28" s="610">
        <v>14</v>
      </c>
      <c r="R28" s="417"/>
      <c r="S28" s="44">
        <v>13</v>
      </c>
      <c r="T28" s="42" t="s">
        <v>585</v>
      </c>
      <c r="U28" s="14"/>
      <c r="V28" s="80"/>
      <c r="W28" s="9"/>
      <c r="X28" s="84"/>
      <c r="Y28" s="566"/>
      <c r="Z28" s="80" t="s">
        <v>882</v>
      </c>
      <c r="AA28" s="19"/>
      <c r="AB28" s="84"/>
      <c r="AC28" s="566"/>
      <c r="AD28" s="80"/>
      <c r="AE28" s="19"/>
    </row>
    <row r="29" spans="1:31" ht="9" customHeight="1" x14ac:dyDescent="0.2">
      <c r="A29" s="607"/>
      <c r="B29" s="607"/>
      <c r="E29" s="606">
        <v>14</v>
      </c>
      <c r="F29" s="606"/>
      <c r="I29" s="607"/>
      <c r="J29" s="609"/>
      <c r="K29" s="415"/>
      <c r="L29" s="418"/>
      <c r="M29" s="606"/>
      <c r="N29" s="608"/>
      <c r="O29" s="418"/>
      <c r="Q29" s="610"/>
      <c r="R29" s="417"/>
      <c r="S29" s="44"/>
      <c r="T29" s="366"/>
      <c r="U29" s="564">
        <v>7</v>
      </c>
      <c r="V29" s="42" t="s">
        <v>585</v>
      </c>
      <c r="W29" s="14"/>
      <c r="X29" s="84"/>
      <c r="Y29" s="566"/>
      <c r="Z29" s="131"/>
      <c r="AA29" s="19"/>
      <c r="AB29" s="84"/>
      <c r="AC29" s="566"/>
      <c r="AD29" s="80"/>
      <c r="AE29" s="19"/>
    </row>
    <row r="30" spans="1:31" ht="9" customHeight="1" x14ac:dyDescent="0.2">
      <c r="A30" s="606">
        <v>14</v>
      </c>
      <c r="B30" s="606"/>
      <c r="E30" s="607"/>
      <c r="F30" s="607"/>
      <c r="G30" s="415"/>
      <c r="H30" s="418"/>
      <c r="I30" s="606"/>
      <c r="J30" s="608"/>
      <c r="K30" s="418"/>
      <c r="M30" s="607"/>
      <c r="N30" s="609"/>
      <c r="Q30" s="610"/>
      <c r="R30" s="417"/>
      <c r="S30" s="44">
        <v>14</v>
      </c>
      <c r="T30" s="42" t="s">
        <v>586</v>
      </c>
      <c r="U30" s="565"/>
      <c r="V30" s="127"/>
      <c r="W30" s="564">
        <v>20</v>
      </c>
      <c r="X30" s="84"/>
      <c r="Y30" s="566"/>
      <c r="Z30" s="131"/>
      <c r="AA30" s="19"/>
      <c r="AB30" s="84"/>
      <c r="AC30" s="566"/>
      <c r="AD30" s="80"/>
      <c r="AE30" s="19"/>
    </row>
    <row r="31" spans="1:31" ht="9" customHeight="1" x14ac:dyDescent="0.2">
      <c r="A31" s="607"/>
      <c r="B31" s="607"/>
      <c r="C31" s="415"/>
      <c r="D31" s="418"/>
      <c r="E31" s="606"/>
      <c r="F31" s="606"/>
      <c r="G31" s="418"/>
      <c r="I31" s="607"/>
      <c r="J31" s="609"/>
      <c r="M31" s="606">
        <v>15</v>
      </c>
      <c r="N31" s="608" t="s">
        <v>588</v>
      </c>
      <c r="Q31" s="610"/>
      <c r="R31" s="417"/>
      <c r="S31" s="44"/>
      <c r="T31" s="13"/>
      <c r="U31" s="9"/>
      <c r="V31" s="84"/>
      <c r="W31" s="566"/>
      <c r="X31" s="42" t="s">
        <v>587</v>
      </c>
      <c r="Y31" s="565"/>
      <c r="Z31" s="131"/>
      <c r="AA31" s="19"/>
      <c r="AB31" s="84"/>
      <c r="AC31" s="566"/>
      <c r="AD31" s="80"/>
      <c r="AE31" s="19"/>
    </row>
    <row r="32" spans="1:31" ht="9" customHeight="1" x14ac:dyDescent="0.2">
      <c r="A32" s="606"/>
      <c r="B32" s="606"/>
      <c r="C32" s="418"/>
      <c r="E32" s="607"/>
      <c r="F32" s="607"/>
      <c r="I32" s="606">
        <v>15</v>
      </c>
      <c r="J32" s="608"/>
      <c r="M32" s="607"/>
      <c r="N32" s="609"/>
      <c r="O32" s="415"/>
      <c r="P32" s="416"/>
      <c r="Q32" s="610">
        <v>15</v>
      </c>
      <c r="R32" s="417"/>
      <c r="S32" s="44">
        <v>15</v>
      </c>
      <c r="T32" s="42" t="s">
        <v>588</v>
      </c>
      <c r="U32" s="14"/>
      <c r="V32" s="84"/>
      <c r="W32" s="566"/>
      <c r="X32" s="80"/>
      <c r="Y32" s="9"/>
      <c r="Z32" s="131"/>
      <c r="AA32" s="19"/>
      <c r="AB32" s="84"/>
      <c r="AC32" s="566"/>
      <c r="AD32" s="80"/>
      <c r="AE32" s="19"/>
    </row>
    <row r="33" spans="1:31" ht="9" customHeight="1" x14ac:dyDescent="0.2">
      <c r="A33" s="607"/>
      <c r="B33" s="607"/>
      <c r="E33" s="606">
        <v>15</v>
      </c>
      <c r="F33" s="608"/>
      <c r="I33" s="607"/>
      <c r="J33" s="609"/>
      <c r="K33" s="415"/>
      <c r="L33" s="418"/>
      <c r="M33" s="606"/>
      <c r="N33" s="608" t="s">
        <v>883</v>
      </c>
      <c r="O33" s="418"/>
      <c r="Q33" s="610"/>
      <c r="R33" s="417"/>
      <c r="S33" s="44"/>
      <c r="T33" s="366"/>
      <c r="U33" s="564">
        <v>8</v>
      </c>
      <c r="V33" s="42" t="s">
        <v>587</v>
      </c>
      <c r="W33" s="565"/>
      <c r="X33" s="80"/>
      <c r="Y33" s="9"/>
      <c r="Z33" s="131"/>
      <c r="AA33" s="19"/>
      <c r="AB33" s="84"/>
      <c r="AC33" s="566"/>
      <c r="AD33" s="80"/>
      <c r="AE33" s="19"/>
    </row>
    <row r="34" spans="1:31" ht="9" customHeight="1" x14ac:dyDescent="0.2">
      <c r="A34" s="606">
        <v>15</v>
      </c>
      <c r="B34" s="606"/>
      <c r="E34" s="607"/>
      <c r="F34" s="609"/>
      <c r="G34" s="415"/>
      <c r="H34" s="418"/>
      <c r="I34" s="606"/>
      <c r="J34" s="608"/>
      <c r="K34" s="418"/>
      <c r="M34" s="607"/>
      <c r="N34" s="609"/>
      <c r="Q34" s="610"/>
      <c r="R34" s="417"/>
      <c r="S34" s="44">
        <v>16</v>
      </c>
      <c r="T34" s="42" t="s">
        <v>587</v>
      </c>
      <c r="U34" s="565"/>
      <c r="V34" s="80"/>
      <c r="W34" s="9"/>
      <c r="X34" s="80"/>
      <c r="Y34" s="9"/>
      <c r="Z34" s="131"/>
      <c r="AA34" s="19"/>
      <c r="AB34" s="84"/>
      <c r="AC34" s="566"/>
      <c r="AD34" s="80"/>
      <c r="AE34" s="19"/>
    </row>
    <row r="35" spans="1:31" ht="9" customHeight="1" x14ac:dyDescent="0.2">
      <c r="A35" s="607"/>
      <c r="B35" s="607"/>
      <c r="C35" s="415"/>
      <c r="D35" s="418"/>
      <c r="E35" s="606"/>
      <c r="F35" s="608"/>
      <c r="G35" s="418"/>
      <c r="I35" s="607"/>
      <c r="J35" s="609"/>
      <c r="M35" s="606">
        <v>18</v>
      </c>
      <c r="N35" s="608" t="s">
        <v>591</v>
      </c>
      <c r="Q35" s="610"/>
      <c r="R35" s="417"/>
      <c r="S35" s="44"/>
      <c r="T35" s="366"/>
      <c r="U35" s="9"/>
      <c r="V35" s="80"/>
      <c r="W35" s="9"/>
      <c r="X35" s="80"/>
      <c r="Y35" s="9"/>
      <c r="Z35" s="131"/>
      <c r="AA35" s="19"/>
      <c r="AB35" s="84"/>
      <c r="AC35" s="566"/>
      <c r="AD35" s="42" t="s">
        <v>589</v>
      </c>
      <c r="AE35" s="572">
        <v>1</v>
      </c>
    </row>
    <row r="36" spans="1:31" ht="9" customHeight="1" x14ac:dyDescent="0.2">
      <c r="A36" s="606"/>
      <c r="B36" s="606"/>
      <c r="C36" s="418"/>
      <c r="E36" s="607"/>
      <c r="F36" s="609"/>
      <c r="I36" s="606">
        <v>18</v>
      </c>
      <c r="J36" s="608"/>
      <c r="M36" s="607"/>
      <c r="N36" s="609"/>
      <c r="O36" s="415"/>
      <c r="P36" s="416"/>
      <c r="Q36" s="610">
        <v>18</v>
      </c>
      <c r="R36" s="417"/>
      <c r="S36" s="44">
        <v>17</v>
      </c>
      <c r="T36" s="42" t="s">
        <v>590</v>
      </c>
      <c r="U36" s="14"/>
      <c r="V36" s="80"/>
      <c r="W36" s="9"/>
      <c r="X36" s="80"/>
      <c r="Y36" s="9"/>
      <c r="Z36" s="131"/>
      <c r="AA36" s="19"/>
      <c r="AB36" s="84"/>
      <c r="AC36" s="566"/>
      <c r="AD36" s="80" t="s">
        <v>884</v>
      </c>
      <c r="AE36" s="572"/>
    </row>
    <row r="37" spans="1:31" ht="9" customHeight="1" x14ac:dyDescent="0.2">
      <c r="A37" s="607"/>
      <c r="B37" s="607"/>
      <c r="E37" s="606">
        <v>18</v>
      </c>
      <c r="F37" s="608"/>
      <c r="I37" s="607"/>
      <c r="J37" s="609"/>
      <c r="K37" s="415"/>
      <c r="L37" s="418"/>
      <c r="M37" s="606"/>
      <c r="N37" s="608" t="s">
        <v>885</v>
      </c>
      <c r="O37" s="418"/>
      <c r="Q37" s="610"/>
      <c r="R37" s="417"/>
      <c r="S37" s="44"/>
      <c r="T37" s="13"/>
      <c r="U37" s="564">
        <v>9</v>
      </c>
      <c r="V37" s="42" t="s">
        <v>590</v>
      </c>
      <c r="W37" s="14"/>
      <c r="X37" s="80"/>
      <c r="Y37" s="9"/>
      <c r="Z37" s="131"/>
      <c r="AA37" s="19"/>
      <c r="AB37" s="84"/>
      <c r="AC37" s="566"/>
      <c r="AD37" s="80"/>
      <c r="AE37" s="19"/>
    </row>
    <row r="38" spans="1:31" ht="9" customHeight="1" x14ac:dyDescent="0.2">
      <c r="A38" s="606">
        <v>18</v>
      </c>
      <c r="B38" s="606"/>
      <c r="E38" s="607"/>
      <c r="F38" s="609"/>
      <c r="G38" s="415"/>
      <c r="H38" s="418"/>
      <c r="I38" s="606"/>
      <c r="J38" s="608"/>
      <c r="K38" s="418"/>
      <c r="M38" s="607"/>
      <c r="N38" s="609"/>
      <c r="Q38" s="610"/>
      <c r="R38" s="417"/>
      <c r="S38" s="44">
        <v>18</v>
      </c>
      <c r="T38" s="42" t="s">
        <v>591</v>
      </c>
      <c r="U38" s="565"/>
      <c r="V38" s="127"/>
      <c r="W38" s="564">
        <v>21</v>
      </c>
      <c r="X38" s="80"/>
      <c r="Y38" s="9"/>
      <c r="Z38" s="131"/>
      <c r="AA38" s="19"/>
      <c r="AB38" s="84"/>
      <c r="AC38" s="566"/>
      <c r="AD38" s="80"/>
      <c r="AE38" s="19"/>
    </row>
    <row r="39" spans="1:31" ht="9" customHeight="1" x14ac:dyDescent="0.2">
      <c r="A39" s="607"/>
      <c r="B39" s="607"/>
      <c r="C39" s="415"/>
      <c r="D39" s="418"/>
      <c r="E39" s="606"/>
      <c r="F39" s="608"/>
      <c r="G39" s="418"/>
      <c r="I39" s="607"/>
      <c r="J39" s="609"/>
      <c r="M39" s="606">
        <v>19</v>
      </c>
      <c r="N39" s="608"/>
      <c r="Q39" s="610"/>
      <c r="R39" s="417"/>
      <c r="S39" s="44"/>
      <c r="T39" s="366"/>
      <c r="U39" s="9"/>
      <c r="V39" s="84"/>
      <c r="W39" s="566"/>
      <c r="X39" s="42" t="s">
        <v>590</v>
      </c>
      <c r="Y39" s="14"/>
      <c r="Z39" s="131"/>
      <c r="AA39" s="19"/>
      <c r="AB39" s="84"/>
      <c r="AC39" s="566"/>
      <c r="AD39" s="80"/>
      <c r="AE39" s="19"/>
    </row>
    <row r="40" spans="1:31" ht="9" customHeight="1" x14ac:dyDescent="0.2">
      <c r="A40" s="606"/>
      <c r="B40" s="606"/>
      <c r="C40" s="418"/>
      <c r="E40" s="607"/>
      <c r="F40" s="609"/>
      <c r="I40" s="606">
        <v>19</v>
      </c>
      <c r="J40" s="608"/>
      <c r="M40" s="607"/>
      <c r="N40" s="609"/>
      <c r="O40" s="415"/>
      <c r="P40" s="416"/>
      <c r="Q40" s="610">
        <v>19</v>
      </c>
      <c r="R40" s="417"/>
      <c r="S40" s="44">
        <v>19</v>
      </c>
      <c r="T40" s="42" t="s">
        <v>592</v>
      </c>
      <c r="U40" s="14"/>
      <c r="V40" s="84"/>
      <c r="W40" s="566"/>
      <c r="X40" s="127"/>
      <c r="Y40" s="564">
        <v>27</v>
      </c>
      <c r="Z40" s="131"/>
      <c r="AA40" s="19"/>
      <c r="AB40" s="84"/>
      <c r="AC40" s="566"/>
      <c r="AD40" s="80"/>
      <c r="AE40" s="19"/>
    </row>
    <row r="41" spans="1:31" ht="9" customHeight="1" x14ac:dyDescent="0.2">
      <c r="A41" s="607"/>
      <c r="B41" s="607"/>
      <c r="E41" s="606">
        <v>19</v>
      </c>
      <c r="F41" s="606"/>
      <c r="I41" s="607"/>
      <c r="J41" s="609"/>
      <c r="K41" s="415"/>
      <c r="L41" s="418"/>
      <c r="M41" s="606"/>
      <c r="N41" s="608"/>
      <c r="O41" s="418"/>
      <c r="Q41" s="610"/>
      <c r="R41" s="417"/>
      <c r="S41" s="44"/>
      <c r="T41" s="13"/>
      <c r="U41" s="564">
        <v>10</v>
      </c>
      <c r="V41" s="42" t="s">
        <v>593</v>
      </c>
      <c r="W41" s="565"/>
      <c r="X41" s="84"/>
      <c r="Y41" s="566"/>
      <c r="Z41" s="131"/>
      <c r="AA41" s="19"/>
      <c r="AB41" s="84"/>
      <c r="AC41" s="566"/>
      <c r="AD41" s="80"/>
      <c r="AE41" s="19"/>
    </row>
    <row r="42" spans="1:31" ht="9" customHeight="1" x14ac:dyDescent="0.2">
      <c r="A42" s="606">
        <v>19</v>
      </c>
      <c r="B42" s="606"/>
      <c r="E42" s="607"/>
      <c r="F42" s="607"/>
      <c r="G42" s="415"/>
      <c r="H42" s="418"/>
      <c r="I42" s="606"/>
      <c r="J42" s="608"/>
      <c r="K42" s="418"/>
      <c r="M42" s="607"/>
      <c r="N42" s="609"/>
      <c r="Q42" s="610"/>
      <c r="R42" s="417"/>
      <c r="S42" s="44">
        <v>20</v>
      </c>
      <c r="T42" s="42" t="s">
        <v>593</v>
      </c>
      <c r="U42" s="565"/>
      <c r="V42" s="80"/>
      <c r="W42" s="9"/>
      <c r="X42" s="84"/>
      <c r="Y42" s="566"/>
      <c r="Z42" s="131"/>
      <c r="AA42" s="19"/>
      <c r="AB42" s="84"/>
      <c r="AC42" s="566"/>
      <c r="AD42" s="80"/>
      <c r="AE42" s="19"/>
    </row>
    <row r="43" spans="1:31" ht="9" customHeight="1" x14ac:dyDescent="0.2">
      <c r="A43" s="607"/>
      <c r="B43" s="607"/>
      <c r="C43" s="415"/>
      <c r="D43" s="418"/>
      <c r="E43" s="606"/>
      <c r="F43" s="606"/>
      <c r="G43" s="418"/>
      <c r="I43" s="607"/>
      <c r="J43" s="609"/>
      <c r="M43" s="606">
        <v>22</v>
      </c>
      <c r="N43" s="608"/>
      <c r="Q43" s="610"/>
      <c r="R43" s="417"/>
      <c r="S43" s="44"/>
      <c r="T43" s="366"/>
      <c r="U43" s="9"/>
      <c r="V43" s="84"/>
      <c r="W43" s="14"/>
      <c r="X43" s="84"/>
      <c r="Y43" s="566"/>
      <c r="Z43" s="42" t="s">
        <v>590</v>
      </c>
      <c r="AA43" s="50"/>
      <c r="AB43" s="84"/>
      <c r="AC43" s="566"/>
      <c r="AD43" s="80"/>
      <c r="AE43" s="19"/>
    </row>
    <row r="44" spans="1:31" ht="9" customHeight="1" x14ac:dyDescent="0.2">
      <c r="A44" s="606"/>
      <c r="B44" s="606"/>
      <c r="C44" s="418"/>
      <c r="E44" s="607"/>
      <c r="F44" s="607"/>
      <c r="I44" s="606">
        <v>22</v>
      </c>
      <c r="J44" s="608"/>
      <c r="M44" s="607"/>
      <c r="N44" s="609"/>
      <c r="O44" s="415"/>
      <c r="P44" s="416"/>
      <c r="Q44" s="610">
        <v>22</v>
      </c>
      <c r="R44" s="417"/>
      <c r="S44" s="44">
        <v>21</v>
      </c>
      <c r="T44" s="42" t="s">
        <v>594</v>
      </c>
      <c r="U44" s="14"/>
      <c r="V44" s="84"/>
      <c r="W44" s="14"/>
      <c r="X44" s="84"/>
      <c r="Y44" s="566"/>
      <c r="Z44" s="127"/>
      <c r="AA44" s="564">
        <v>30</v>
      </c>
      <c r="AB44" s="84"/>
      <c r="AC44" s="566"/>
      <c r="AD44" s="84"/>
      <c r="AE44" s="19"/>
    </row>
    <row r="45" spans="1:31" ht="9" customHeight="1" x14ac:dyDescent="0.2">
      <c r="A45" s="607"/>
      <c r="B45" s="607"/>
      <c r="E45" s="606">
        <v>22</v>
      </c>
      <c r="F45" s="606"/>
      <c r="I45" s="607"/>
      <c r="J45" s="609"/>
      <c r="K45" s="415"/>
      <c r="L45" s="418"/>
      <c r="M45" s="606"/>
      <c r="N45" s="608"/>
      <c r="O45" s="418"/>
      <c r="Q45" s="610"/>
      <c r="R45" s="417"/>
      <c r="S45" s="44"/>
      <c r="T45" s="13"/>
      <c r="U45" s="564">
        <v>11</v>
      </c>
      <c r="V45" s="42" t="s">
        <v>594</v>
      </c>
      <c r="W45" s="14"/>
      <c r="X45" s="84"/>
      <c r="Y45" s="566"/>
      <c r="Z45" s="133"/>
      <c r="AA45" s="566"/>
      <c r="AB45" s="84"/>
      <c r="AC45" s="566"/>
      <c r="AD45" s="84"/>
      <c r="AE45" s="19"/>
    </row>
    <row r="46" spans="1:31" ht="9" customHeight="1" x14ac:dyDescent="0.2">
      <c r="A46" s="606">
        <v>22</v>
      </c>
      <c r="B46" s="606"/>
      <c r="E46" s="607"/>
      <c r="F46" s="607"/>
      <c r="G46" s="415"/>
      <c r="H46" s="418"/>
      <c r="I46" s="606"/>
      <c r="J46" s="608"/>
      <c r="K46" s="418"/>
      <c r="M46" s="607"/>
      <c r="N46" s="609"/>
      <c r="Q46" s="610"/>
      <c r="R46" s="417"/>
      <c r="S46" s="44">
        <v>22</v>
      </c>
      <c r="T46" s="42" t="s">
        <v>595</v>
      </c>
      <c r="U46" s="565"/>
      <c r="V46" s="127"/>
      <c r="W46" s="564">
        <v>22</v>
      </c>
      <c r="X46" s="84"/>
      <c r="Y46" s="566"/>
      <c r="Z46" s="133"/>
      <c r="AA46" s="566"/>
      <c r="AB46" s="84"/>
      <c r="AC46" s="566"/>
      <c r="AD46" s="80"/>
      <c r="AE46" s="19"/>
    </row>
    <row r="47" spans="1:31" ht="9" customHeight="1" x14ac:dyDescent="0.2">
      <c r="A47" s="607"/>
      <c r="B47" s="607"/>
      <c r="C47" s="415"/>
      <c r="D47" s="418"/>
      <c r="E47" s="606"/>
      <c r="F47" s="606"/>
      <c r="G47" s="418"/>
      <c r="I47" s="607"/>
      <c r="J47" s="609"/>
      <c r="M47" s="606">
        <v>23</v>
      </c>
      <c r="N47" s="608" t="s">
        <v>597</v>
      </c>
      <c r="Q47" s="610"/>
      <c r="R47" s="417"/>
      <c r="S47" s="44"/>
      <c r="T47" s="366"/>
      <c r="U47" s="9"/>
      <c r="V47" s="84"/>
      <c r="W47" s="566"/>
      <c r="X47" s="42" t="s">
        <v>596</v>
      </c>
      <c r="Y47" s="565"/>
      <c r="Z47" s="133"/>
      <c r="AA47" s="566"/>
      <c r="AB47" s="84"/>
      <c r="AC47" s="566"/>
      <c r="AD47" s="80"/>
      <c r="AE47" s="19"/>
    </row>
    <row r="48" spans="1:31" ht="9" customHeight="1" x14ac:dyDescent="0.2">
      <c r="A48" s="606"/>
      <c r="B48" s="606"/>
      <c r="C48" s="418"/>
      <c r="E48" s="607"/>
      <c r="F48" s="607"/>
      <c r="I48" s="606">
        <v>23</v>
      </c>
      <c r="J48" s="608"/>
      <c r="M48" s="607"/>
      <c r="N48" s="609"/>
      <c r="O48" s="415"/>
      <c r="P48" s="416"/>
      <c r="Q48" s="610">
        <v>23</v>
      </c>
      <c r="R48" s="417"/>
      <c r="S48" s="44">
        <v>23</v>
      </c>
      <c r="T48" s="42" t="s">
        <v>597</v>
      </c>
      <c r="U48" s="14"/>
      <c r="V48" s="84"/>
      <c r="W48" s="566"/>
      <c r="X48" s="80" t="s">
        <v>886</v>
      </c>
      <c r="Y48" s="9"/>
      <c r="Z48" s="133"/>
      <c r="AA48" s="566"/>
      <c r="AB48" s="84"/>
      <c r="AC48" s="566"/>
      <c r="AD48" s="80"/>
      <c r="AE48" s="19"/>
    </row>
    <row r="49" spans="1:31" ht="9" customHeight="1" x14ac:dyDescent="0.2">
      <c r="A49" s="607"/>
      <c r="B49" s="607"/>
      <c r="E49" s="606">
        <v>23</v>
      </c>
      <c r="F49" s="606"/>
      <c r="I49" s="607"/>
      <c r="J49" s="609"/>
      <c r="K49" s="415"/>
      <c r="L49" s="418"/>
      <c r="M49" s="606"/>
      <c r="N49" s="608" t="s">
        <v>887</v>
      </c>
      <c r="O49" s="418"/>
      <c r="Q49" s="610"/>
      <c r="R49" s="417"/>
      <c r="S49" s="44"/>
      <c r="T49" s="13"/>
      <c r="U49" s="564">
        <v>12</v>
      </c>
      <c r="V49" s="42" t="s">
        <v>596</v>
      </c>
      <c r="W49" s="565"/>
      <c r="X49" s="80"/>
      <c r="Y49" s="9"/>
      <c r="Z49" s="133"/>
      <c r="AA49" s="566"/>
      <c r="AB49" s="84"/>
      <c r="AC49" s="566"/>
      <c r="AD49" s="80"/>
      <c r="AE49" s="19"/>
    </row>
    <row r="50" spans="1:31" ht="9" customHeight="1" x14ac:dyDescent="0.2">
      <c r="A50" s="606">
        <v>23</v>
      </c>
      <c r="B50" s="606"/>
      <c r="E50" s="607"/>
      <c r="F50" s="607"/>
      <c r="G50" s="415"/>
      <c r="H50" s="418"/>
      <c r="I50" s="606"/>
      <c r="J50" s="608"/>
      <c r="K50" s="418"/>
      <c r="M50" s="607"/>
      <c r="N50" s="609"/>
      <c r="Q50" s="610"/>
      <c r="R50" s="417"/>
      <c r="S50" s="44">
        <v>24</v>
      </c>
      <c r="T50" s="42" t="s">
        <v>596</v>
      </c>
      <c r="U50" s="565"/>
      <c r="V50" s="80"/>
      <c r="W50" s="9"/>
      <c r="X50" s="80"/>
      <c r="Y50" s="9"/>
      <c r="Z50" s="133"/>
      <c r="AA50" s="566"/>
      <c r="AB50" s="84"/>
      <c r="AC50" s="566"/>
      <c r="AD50" s="80"/>
      <c r="AE50" s="19"/>
    </row>
    <row r="51" spans="1:31" ht="9" customHeight="1" x14ac:dyDescent="0.2">
      <c r="A51" s="607"/>
      <c r="B51" s="607"/>
      <c r="C51" s="415"/>
      <c r="D51" s="418"/>
      <c r="E51" s="606"/>
      <c r="F51" s="606"/>
      <c r="G51" s="418"/>
      <c r="I51" s="607"/>
      <c r="J51" s="609"/>
      <c r="M51" s="606">
        <v>26</v>
      </c>
      <c r="N51" s="608" t="s">
        <v>599</v>
      </c>
      <c r="Q51" s="610"/>
      <c r="R51" s="417"/>
      <c r="S51" s="44"/>
      <c r="T51" s="366"/>
      <c r="U51" s="9"/>
      <c r="V51" s="80"/>
      <c r="W51" s="9"/>
      <c r="X51" s="80"/>
      <c r="Y51" s="9"/>
      <c r="Z51" s="133"/>
      <c r="AA51" s="566"/>
      <c r="AB51" s="42" t="s">
        <v>589</v>
      </c>
      <c r="AC51" s="565"/>
      <c r="AD51" s="80"/>
      <c r="AE51" s="19"/>
    </row>
    <row r="52" spans="1:31" ht="9" customHeight="1" x14ac:dyDescent="0.2">
      <c r="A52" s="606"/>
      <c r="B52" s="606"/>
      <c r="C52" s="418"/>
      <c r="E52" s="607"/>
      <c r="F52" s="607"/>
      <c r="I52" s="606">
        <v>26</v>
      </c>
      <c r="J52" s="608"/>
      <c r="M52" s="607"/>
      <c r="N52" s="609"/>
      <c r="O52" s="415"/>
      <c r="P52" s="416"/>
      <c r="Q52" s="610">
        <v>26</v>
      </c>
      <c r="R52" s="417"/>
      <c r="S52" s="44">
        <v>25</v>
      </c>
      <c r="T52" s="42" t="s">
        <v>598</v>
      </c>
      <c r="U52" s="14"/>
      <c r="V52" s="80"/>
      <c r="W52" s="9"/>
      <c r="X52" s="80"/>
      <c r="Y52" s="9"/>
      <c r="Z52" s="133"/>
      <c r="AA52" s="566"/>
      <c r="AB52" s="80"/>
      <c r="AC52" s="9"/>
      <c r="AD52" s="80"/>
      <c r="AE52" s="19"/>
    </row>
    <row r="53" spans="1:31" ht="9" customHeight="1" x14ac:dyDescent="0.2">
      <c r="A53" s="607"/>
      <c r="B53" s="607"/>
      <c r="E53" s="606">
        <v>26</v>
      </c>
      <c r="F53" s="606"/>
      <c r="I53" s="607"/>
      <c r="J53" s="609"/>
      <c r="K53" s="415"/>
      <c r="L53" s="418"/>
      <c r="M53" s="606"/>
      <c r="N53" s="608" t="s">
        <v>888</v>
      </c>
      <c r="O53" s="418"/>
      <c r="Q53" s="610"/>
      <c r="R53" s="417"/>
      <c r="S53" s="44"/>
      <c r="T53" s="13"/>
      <c r="U53" s="564">
        <v>13</v>
      </c>
      <c r="V53" s="42" t="s">
        <v>598</v>
      </c>
      <c r="W53" s="14"/>
      <c r="X53" s="80"/>
      <c r="Y53" s="9"/>
      <c r="Z53" s="133"/>
      <c r="AA53" s="566"/>
      <c r="AB53" s="80"/>
      <c r="AC53" s="9"/>
      <c r="AD53" s="84"/>
      <c r="AE53" s="48"/>
    </row>
    <row r="54" spans="1:31" ht="9" customHeight="1" x14ac:dyDescent="0.2">
      <c r="A54" s="606">
        <v>26</v>
      </c>
      <c r="B54" s="606"/>
      <c r="E54" s="607"/>
      <c r="F54" s="607"/>
      <c r="G54" s="415"/>
      <c r="H54" s="418"/>
      <c r="I54" s="606"/>
      <c r="J54" s="608"/>
      <c r="K54" s="418"/>
      <c r="M54" s="607"/>
      <c r="N54" s="609"/>
      <c r="Q54" s="610"/>
      <c r="R54" s="417"/>
      <c r="S54" s="44">
        <v>26</v>
      </c>
      <c r="T54" s="42" t="s">
        <v>599</v>
      </c>
      <c r="U54" s="565"/>
      <c r="V54" s="127" t="s">
        <v>889</v>
      </c>
      <c r="W54" s="564">
        <v>23</v>
      </c>
      <c r="X54" s="80"/>
      <c r="Y54" s="9"/>
      <c r="Z54" s="133"/>
      <c r="AA54" s="566"/>
      <c r="AB54" s="80"/>
      <c r="AC54" s="9"/>
      <c r="AD54" s="80"/>
      <c r="AE54" s="19"/>
    </row>
    <row r="55" spans="1:31" ht="9" customHeight="1" x14ac:dyDescent="0.15">
      <c r="A55" s="607"/>
      <c r="B55" s="607"/>
      <c r="C55" s="415"/>
      <c r="D55" s="418"/>
      <c r="E55" s="606"/>
      <c r="F55" s="606"/>
      <c r="G55" s="418"/>
      <c r="I55" s="607"/>
      <c r="J55" s="609"/>
      <c r="M55" s="606">
        <v>27</v>
      </c>
      <c r="N55" s="608"/>
      <c r="Q55" s="610"/>
      <c r="R55" s="417"/>
      <c r="S55" s="44"/>
      <c r="T55" s="366"/>
      <c r="U55" s="9"/>
      <c r="V55" s="84"/>
      <c r="W55" s="566"/>
      <c r="X55" s="42" t="s">
        <v>600</v>
      </c>
      <c r="Y55" s="14"/>
      <c r="Z55" s="133"/>
      <c r="AA55" s="566"/>
      <c r="AB55" s="80"/>
      <c r="AC55" s="33">
        <v>-31</v>
      </c>
      <c r="AD55" s="42" t="s">
        <v>572</v>
      </c>
      <c r="AE55" s="572">
        <v>2</v>
      </c>
    </row>
    <row r="56" spans="1:31" ht="9" customHeight="1" x14ac:dyDescent="0.15">
      <c r="A56" s="606"/>
      <c r="B56" s="606"/>
      <c r="C56" s="418"/>
      <c r="E56" s="607"/>
      <c r="F56" s="607"/>
      <c r="I56" s="606">
        <v>27</v>
      </c>
      <c r="J56" s="608"/>
      <c r="M56" s="607"/>
      <c r="N56" s="609"/>
      <c r="O56" s="415"/>
      <c r="P56" s="416"/>
      <c r="Q56" s="610">
        <v>27</v>
      </c>
      <c r="R56" s="417"/>
      <c r="S56" s="44">
        <v>27</v>
      </c>
      <c r="T56" s="42" t="s">
        <v>601</v>
      </c>
      <c r="U56" s="14"/>
      <c r="V56" s="84"/>
      <c r="W56" s="566"/>
      <c r="X56" s="127" t="s">
        <v>890</v>
      </c>
      <c r="Y56" s="564">
        <v>28</v>
      </c>
      <c r="Z56" s="133"/>
      <c r="AA56" s="566"/>
      <c r="AB56" s="80"/>
      <c r="AC56" s="9"/>
      <c r="AD56" s="80"/>
      <c r="AE56" s="572"/>
    </row>
    <row r="57" spans="1:31" ht="9" customHeight="1" x14ac:dyDescent="0.2">
      <c r="A57" s="607"/>
      <c r="B57" s="607"/>
      <c r="E57" s="606">
        <v>27</v>
      </c>
      <c r="F57" s="606"/>
      <c r="I57" s="607"/>
      <c r="J57" s="609"/>
      <c r="K57" s="415"/>
      <c r="L57" s="418"/>
      <c r="M57" s="606"/>
      <c r="N57" s="608"/>
      <c r="O57" s="418"/>
      <c r="Q57" s="610"/>
      <c r="R57" s="417"/>
      <c r="S57" s="44"/>
      <c r="T57" s="13"/>
      <c r="U57" s="564">
        <v>14</v>
      </c>
      <c r="V57" s="42" t="s">
        <v>600</v>
      </c>
      <c r="W57" s="565"/>
      <c r="X57" s="84"/>
      <c r="Y57" s="566"/>
      <c r="Z57" s="133"/>
      <c r="AA57" s="566"/>
      <c r="AB57" s="80"/>
      <c r="AC57" s="9"/>
      <c r="AD57" s="80"/>
      <c r="AE57" s="19"/>
    </row>
    <row r="58" spans="1:31" ht="9" customHeight="1" x14ac:dyDescent="0.2">
      <c r="A58" s="606">
        <v>27</v>
      </c>
      <c r="B58" s="606"/>
      <c r="E58" s="607"/>
      <c r="F58" s="607"/>
      <c r="G58" s="415"/>
      <c r="H58" s="418"/>
      <c r="I58" s="606"/>
      <c r="J58" s="608"/>
      <c r="K58" s="418"/>
      <c r="M58" s="607"/>
      <c r="N58" s="609"/>
      <c r="Q58" s="610"/>
      <c r="R58" s="417"/>
      <c r="S58" s="44">
        <v>28</v>
      </c>
      <c r="T58" s="42" t="s">
        <v>600</v>
      </c>
      <c r="U58" s="565"/>
      <c r="V58" s="80"/>
      <c r="W58" s="9"/>
      <c r="X58" s="84"/>
      <c r="Y58" s="566"/>
      <c r="Z58" s="133"/>
      <c r="AA58" s="566"/>
      <c r="AB58" s="80"/>
      <c r="AC58" s="9"/>
      <c r="AD58" s="80"/>
      <c r="AE58" s="19"/>
    </row>
    <row r="59" spans="1:31" ht="9" customHeight="1" x14ac:dyDescent="0.2">
      <c r="A59" s="607"/>
      <c r="B59" s="607"/>
      <c r="C59" s="415"/>
      <c r="D59" s="418"/>
      <c r="E59" s="606"/>
      <c r="F59" s="606"/>
      <c r="G59" s="418"/>
      <c r="I59" s="607"/>
      <c r="J59" s="609"/>
      <c r="M59" s="606">
        <v>30</v>
      </c>
      <c r="N59" s="608" t="s">
        <v>891</v>
      </c>
      <c r="Q59" s="610"/>
      <c r="R59" s="417"/>
      <c r="S59" s="44"/>
      <c r="T59" s="366"/>
      <c r="U59" s="9"/>
      <c r="V59" s="80"/>
      <c r="W59" s="9"/>
      <c r="X59" s="84"/>
      <c r="Y59" s="566"/>
      <c r="Z59" s="42" t="s">
        <v>589</v>
      </c>
      <c r="AA59" s="565"/>
      <c r="AB59" s="80"/>
      <c r="AC59" s="19"/>
      <c r="AD59" s="80"/>
      <c r="AE59" s="19"/>
    </row>
    <row r="60" spans="1:31" ht="9" customHeight="1" x14ac:dyDescent="0.2">
      <c r="A60" s="606"/>
      <c r="B60" s="606"/>
      <c r="C60" s="418"/>
      <c r="E60" s="607"/>
      <c r="F60" s="607"/>
      <c r="I60" s="606">
        <v>30</v>
      </c>
      <c r="J60" s="608"/>
      <c r="M60" s="607"/>
      <c r="N60" s="609"/>
      <c r="O60" s="415"/>
      <c r="P60" s="416"/>
      <c r="Q60" s="610">
        <v>30</v>
      </c>
      <c r="R60" s="417"/>
      <c r="S60" s="44">
        <v>29</v>
      </c>
      <c r="T60" s="42" t="s">
        <v>602</v>
      </c>
      <c r="U60" s="14"/>
      <c r="V60" s="80"/>
      <c r="W60" s="9"/>
      <c r="X60" s="84"/>
      <c r="Y60" s="566"/>
      <c r="Z60" s="80" t="s">
        <v>892</v>
      </c>
      <c r="AA60" s="19"/>
      <c r="AB60" s="80"/>
      <c r="AC60" s="19"/>
      <c r="AD60" s="19"/>
      <c r="AE60" s="19"/>
    </row>
    <row r="61" spans="1:31" ht="9" customHeight="1" x14ac:dyDescent="0.2">
      <c r="A61" s="607"/>
      <c r="B61" s="607"/>
      <c r="E61" s="606">
        <v>30</v>
      </c>
      <c r="F61" s="606"/>
      <c r="I61" s="607"/>
      <c r="J61" s="609"/>
      <c r="K61" s="415"/>
      <c r="L61" s="418"/>
      <c r="M61" s="606"/>
      <c r="N61" s="608" t="s">
        <v>603</v>
      </c>
      <c r="O61" s="418"/>
      <c r="Q61" s="610"/>
      <c r="R61" s="417"/>
      <c r="S61" s="44"/>
      <c r="T61" s="13"/>
      <c r="U61" s="564">
        <v>15</v>
      </c>
      <c r="V61" s="42" t="s">
        <v>602</v>
      </c>
      <c r="W61" s="14"/>
      <c r="X61" s="84"/>
      <c r="Y61" s="566"/>
      <c r="Z61" s="131"/>
      <c r="AA61" s="19"/>
      <c r="AB61" s="19"/>
      <c r="AC61" s="19"/>
      <c r="AD61" s="134"/>
      <c r="AE61" s="19"/>
    </row>
    <row r="62" spans="1:31" ht="9" customHeight="1" x14ac:dyDescent="0.2">
      <c r="A62" s="606">
        <v>30</v>
      </c>
      <c r="B62" s="606"/>
      <c r="E62" s="607"/>
      <c r="F62" s="607"/>
      <c r="G62" s="415"/>
      <c r="H62" s="418"/>
      <c r="I62" s="606"/>
      <c r="J62" s="608"/>
      <c r="K62" s="418"/>
      <c r="M62" s="607"/>
      <c r="N62" s="609"/>
      <c r="Q62" s="610"/>
      <c r="R62" s="417"/>
      <c r="S62" s="44">
        <v>30</v>
      </c>
      <c r="T62" s="42" t="s">
        <v>603</v>
      </c>
      <c r="U62" s="565"/>
      <c r="V62" s="127"/>
      <c r="W62" s="564">
        <v>24</v>
      </c>
      <c r="X62" s="84"/>
      <c r="Y62" s="566"/>
      <c r="Z62" s="131"/>
      <c r="AA62" s="19"/>
      <c r="AB62" s="19"/>
      <c r="AC62" s="19"/>
      <c r="AD62" s="84"/>
      <c r="AE62" s="605"/>
    </row>
    <row r="63" spans="1:31" ht="9" customHeight="1" x14ac:dyDescent="0.2">
      <c r="A63" s="607"/>
      <c r="B63" s="607"/>
      <c r="C63" s="415"/>
      <c r="D63" s="418"/>
      <c r="E63" s="606"/>
      <c r="F63" s="606"/>
      <c r="G63" s="418"/>
      <c r="I63" s="607"/>
      <c r="J63" s="609"/>
      <c r="M63" s="606">
        <v>31</v>
      </c>
      <c r="N63" s="608" t="s">
        <v>604</v>
      </c>
      <c r="Q63" s="610"/>
      <c r="R63" s="417"/>
      <c r="S63" s="44"/>
      <c r="T63" s="366"/>
      <c r="U63" s="9"/>
      <c r="V63" s="84"/>
      <c r="W63" s="566"/>
      <c r="X63" s="42" t="s">
        <v>589</v>
      </c>
      <c r="Y63" s="565"/>
      <c r="Z63" s="131"/>
      <c r="AA63" s="19"/>
      <c r="AB63" s="19"/>
      <c r="AC63" s="19"/>
      <c r="AD63" s="84"/>
      <c r="AE63" s="605"/>
    </row>
    <row r="64" spans="1:31" ht="9" customHeight="1" x14ac:dyDescent="0.2">
      <c r="A64" s="606"/>
      <c r="B64" s="606"/>
      <c r="C64" s="418"/>
      <c r="E64" s="607"/>
      <c r="F64" s="607"/>
      <c r="I64" s="606">
        <v>31</v>
      </c>
      <c r="J64" s="608"/>
      <c r="M64" s="607"/>
      <c r="N64" s="609"/>
      <c r="O64" s="415"/>
      <c r="P64" s="416"/>
      <c r="Q64" s="610">
        <v>31</v>
      </c>
      <c r="R64" s="417"/>
      <c r="S64" s="44">
        <v>31</v>
      </c>
      <c r="T64" s="42" t="s">
        <v>604</v>
      </c>
      <c r="U64" s="14"/>
      <c r="V64" s="84"/>
      <c r="W64" s="566"/>
      <c r="X64" s="80" t="s">
        <v>893</v>
      </c>
      <c r="Y64" s="19"/>
      <c r="Z64" s="131"/>
      <c r="AA64" s="367"/>
      <c r="AB64" s="131"/>
      <c r="AC64" s="9">
        <v>-29</v>
      </c>
      <c r="AD64" s="42" t="s">
        <v>581</v>
      </c>
      <c r="AE64" s="605">
        <v>3</v>
      </c>
    </row>
    <row r="65" spans="1:31" ht="9" customHeight="1" x14ac:dyDescent="0.2">
      <c r="A65" s="607"/>
      <c r="B65" s="607"/>
      <c r="E65" s="606">
        <v>31</v>
      </c>
      <c r="F65" s="608"/>
      <c r="I65" s="607"/>
      <c r="J65" s="609"/>
      <c r="K65" s="415"/>
      <c r="L65" s="418"/>
      <c r="M65" s="606"/>
      <c r="N65" s="608" t="s">
        <v>894</v>
      </c>
      <c r="O65" s="418"/>
      <c r="Q65" s="610"/>
      <c r="R65" s="417"/>
      <c r="S65" s="44"/>
      <c r="T65" s="13"/>
      <c r="U65" s="564">
        <v>16</v>
      </c>
      <c r="V65" s="42" t="s">
        <v>589</v>
      </c>
      <c r="W65" s="565"/>
      <c r="X65" s="80"/>
      <c r="Y65" s="19"/>
      <c r="Z65" s="131"/>
      <c r="AA65" s="368"/>
      <c r="AB65" s="133"/>
      <c r="AC65" s="14"/>
      <c r="AD65" s="84"/>
      <c r="AE65" s="605"/>
    </row>
    <row r="66" spans="1:31" ht="9" customHeight="1" x14ac:dyDescent="0.2">
      <c r="A66" s="606">
        <v>31</v>
      </c>
      <c r="B66" s="606"/>
      <c r="E66" s="607"/>
      <c r="F66" s="609"/>
      <c r="G66" s="415"/>
      <c r="H66" s="418"/>
      <c r="I66" s="606"/>
      <c r="J66" s="608"/>
      <c r="K66" s="418"/>
      <c r="M66" s="607"/>
      <c r="N66" s="609"/>
      <c r="Q66" s="417"/>
      <c r="R66" s="417"/>
      <c r="S66" s="44">
        <v>32</v>
      </c>
      <c r="T66" s="42" t="s">
        <v>589</v>
      </c>
      <c r="U66" s="565"/>
      <c r="V66" s="80" t="s">
        <v>895</v>
      </c>
      <c r="W66" s="19"/>
      <c r="X66" s="80"/>
      <c r="Y66" s="19"/>
      <c r="Z66" s="19"/>
      <c r="AA66" s="368"/>
      <c r="AB66" s="133"/>
      <c r="AC66" s="14">
        <v>-30</v>
      </c>
      <c r="AD66" s="42" t="s">
        <v>590</v>
      </c>
      <c r="AE66" s="576">
        <v>3</v>
      </c>
    </row>
    <row r="67" spans="1:31" ht="9" customHeight="1" x14ac:dyDescent="0.2">
      <c r="A67" s="607"/>
      <c r="B67" s="607"/>
      <c r="C67" s="415"/>
      <c r="D67" s="418"/>
      <c r="E67" s="606"/>
      <c r="F67" s="608"/>
      <c r="G67" s="418"/>
      <c r="I67" s="607"/>
      <c r="J67" s="609"/>
      <c r="N67" s="67"/>
      <c r="Q67" s="417"/>
      <c r="R67" s="417"/>
      <c r="S67" s="19"/>
      <c r="T67" s="19"/>
      <c r="U67" s="19"/>
      <c r="V67" s="80"/>
      <c r="W67" s="19"/>
      <c r="X67" s="19"/>
      <c r="Y67" s="19"/>
      <c r="Z67" s="19"/>
      <c r="AA67" s="368"/>
      <c r="AB67" s="84"/>
      <c r="AC67" s="135"/>
      <c r="AD67" s="84"/>
      <c r="AE67" s="576"/>
    </row>
    <row r="68" spans="1:31" ht="9" customHeight="1" x14ac:dyDescent="0.2">
      <c r="A68" s="606"/>
      <c r="B68" s="606"/>
      <c r="C68" s="418"/>
      <c r="E68" s="607"/>
      <c r="F68" s="609"/>
      <c r="J68" s="67"/>
      <c r="S68" s="19"/>
      <c r="T68" s="87" t="s">
        <v>70</v>
      </c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19"/>
    </row>
    <row r="69" spans="1:31" ht="9" customHeight="1" x14ac:dyDescent="0.2">
      <c r="A69" s="607"/>
      <c r="B69" s="607"/>
      <c r="S69" s="19"/>
      <c r="T69" s="88" t="s">
        <v>71</v>
      </c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19"/>
    </row>
    <row r="70" spans="1:31" ht="9" customHeight="1" x14ac:dyDescent="0.25">
      <c r="F70" s="87" t="s">
        <v>70</v>
      </c>
      <c r="S70"/>
      <c r="T70"/>
      <c r="U70"/>
      <c r="V70"/>
      <c r="W70"/>
      <c r="X70"/>
      <c r="Y70"/>
      <c r="Z70" s="19"/>
      <c r="AA70"/>
      <c r="AB70" s="19"/>
      <c r="AC70"/>
      <c r="AD70" s="19"/>
      <c r="AE70"/>
    </row>
    <row r="71" spans="1:31" ht="9" customHeight="1" x14ac:dyDescent="0.15">
      <c r="F71" s="88" t="s">
        <v>71</v>
      </c>
      <c r="AB71" s="67"/>
    </row>
    <row r="72" spans="1:31" ht="9" customHeight="1" x14ac:dyDescent="0.15">
      <c r="AB72" s="67"/>
    </row>
    <row r="73" spans="1:31" ht="9" customHeight="1" x14ac:dyDescent="0.15"/>
    <row r="74" spans="1:31" ht="9" customHeight="1" x14ac:dyDescent="0.15"/>
  </sheetData>
  <mergeCells count="330">
    <mergeCell ref="A1:K1"/>
    <mergeCell ref="T1:AD1"/>
    <mergeCell ref="A2:C2"/>
    <mergeCell ref="T2:V2"/>
    <mergeCell ref="B3:B4"/>
    <mergeCell ref="M3:M4"/>
    <mergeCell ref="N3:N4"/>
    <mergeCell ref="T3:AD3"/>
    <mergeCell ref="I4:I5"/>
    <mergeCell ref="J4:J5"/>
    <mergeCell ref="Q4:Q5"/>
    <mergeCell ref="E5:E6"/>
    <mergeCell ref="F5:F6"/>
    <mergeCell ref="M5:M6"/>
    <mergeCell ref="N5:N6"/>
    <mergeCell ref="U5:U6"/>
    <mergeCell ref="AB5:AD6"/>
    <mergeCell ref="A6:A7"/>
    <mergeCell ref="B6:B7"/>
    <mergeCell ref="I6:I7"/>
    <mergeCell ref="J6:J7"/>
    <mergeCell ref="Q6:Q7"/>
    <mergeCell ref="W6:W9"/>
    <mergeCell ref="E7:E8"/>
    <mergeCell ref="F7:F8"/>
    <mergeCell ref="M7:M8"/>
    <mergeCell ref="N7:N8"/>
    <mergeCell ref="A8:A9"/>
    <mergeCell ref="B8:B9"/>
    <mergeCell ref="I8:I9"/>
    <mergeCell ref="J8:J9"/>
    <mergeCell ref="Q8:Q9"/>
    <mergeCell ref="Q14:Q15"/>
    <mergeCell ref="E15:E16"/>
    <mergeCell ref="F15:F16"/>
    <mergeCell ref="Y8:Y15"/>
    <mergeCell ref="E9:E10"/>
    <mergeCell ref="F9:F10"/>
    <mergeCell ref="M9:M10"/>
    <mergeCell ref="N9:N10"/>
    <mergeCell ref="U9:U10"/>
    <mergeCell ref="U13:U14"/>
    <mergeCell ref="W14:W17"/>
    <mergeCell ref="Q16:Q17"/>
    <mergeCell ref="E17:E18"/>
    <mergeCell ref="F17:F18"/>
    <mergeCell ref="M17:M18"/>
    <mergeCell ref="N17:N18"/>
    <mergeCell ref="U17:U18"/>
    <mergeCell ref="A10:A11"/>
    <mergeCell ref="B10:B11"/>
    <mergeCell ref="I10:I11"/>
    <mergeCell ref="J10:J11"/>
    <mergeCell ref="Q10:Q11"/>
    <mergeCell ref="E11:E12"/>
    <mergeCell ref="F11:F12"/>
    <mergeCell ref="M11:M12"/>
    <mergeCell ref="N11:N12"/>
    <mergeCell ref="A12:A13"/>
    <mergeCell ref="B12:B13"/>
    <mergeCell ref="I12:I13"/>
    <mergeCell ref="J12:J13"/>
    <mergeCell ref="Q12:Q13"/>
    <mergeCell ref="A14:A15"/>
    <mergeCell ref="B14:B15"/>
    <mergeCell ref="I14:I15"/>
    <mergeCell ref="J14:J15"/>
    <mergeCell ref="E13:E14"/>
    <mergeCell ref="F13:F14"/>
    <mergeCell ref="M13:M14"/>
    <mergeCell ref="N13:N14"/>
    <mergeCell ref="A18:A19"/>
    <mergeCell ref="B18:B19"/>
    <mergeCell ref="I18:I19"/>
    <mergeCell ref="J18:J19"/>
    <mergeCell ref="Q18:Q19"/>
    <mergeCell ref="E19:E20"/>
    <mergeCell ref="F19:F20"/>
    <mergeCell ref="M19:M20"/>
    <mergeCell ref="N19:N20"/>
    <mergeCell ref="A20:A21"/>
    <mergeCell ref="B20:B21"/>
    <mergeCell ref="I20:I21"/>
    <mergeCell ref="J20:J21"/>
    <mergeCell ref="Q20:Q21"/>
    <mergeCell ref="M15:M16"/>
    <mergeCell ref="N15:N16"/>
    <mergeCell ref="A16:A17"/>
    <mergeCell ref="B16:B17"/>
    <mergeCell ref="I16:I17"/>
    <mergeCell ref="J16:J17"/>
    <mergeCell ref="A22:A23"/>
    <mergeCell ref="B22:B23"/>
    <mergeCell ref="I22:I23"/>
    <mergeCell ref="J22:J23"/>
    <mergeCell ref="Q22:Q23"/>
    <mergeCell ref="E23:E24"/>
    <mergeCell ref="F23:F24"/>
    <mergeCell ref="M23:M24"/>
    <mergeCell ref="N23:N24"/>
    <mergeCell ref="A24:A25"/>
    <mergeCell ref="B24:B25"/>
    <mergeCell ref="I24:I25"/>
    <mergeCell ref="J24:J25"/>
    <mergeCell ref="Q24:Q25"/>
    <mergeCell ref="E25:E26"/>
    <mergeCell ref="F25:F26"/>
    <mergeCell ref="E21:E22"/>
    <mergeCell ref="F21:F22"/>
    <mergeCell ref="M21:M22"/>
    <mergeCell ref="N21:N22"/>
    <mergeCell ref="M25:M26"/>
    <mergeCell ref="N25:N26"/>
    <mergeCell ref="A26:A27"/>
    <mergeCell ref="B26:B27"/>
    <mergeCell ref="I26:I27"/>
    <mergeCell ref="J26:J27"/>
    <mergeCell ref="Q26:Q27"/>
    <mergeCell ref="E27:E28"/>
    <mergeCell ref="F27:F28"/>
    <mergeCell ref="M27:M28"/>
    <mergeCell ref="N27:N28"/>
    <mergeCell ref="A28:A29"/>
    <mergeCell ref="B28:B29"/>
    <mergeCell ref="I28:I29"/>
    <mergeCell ref="J28:J29"/>
    <mergeCell ref="Q28:Q29"/>
    <mergeCell ref="E29:E30"/>
    <mergeCell ref="F29:F30"/>
    <mergeCell ref="M29:M30"/>
    <mergeCell ref="N29:N30"/>
    <mergeCell ref="A30:A31"/>
    <mergeCell ref="B30:B31"/>
    <mergeCell ref="I30:I31"/>
    <mergeCell ref="J30:J31"/>
    <mergeCell ref="Q30:Q31"/>
    <mergeCell ref="E31:E32"/>
    <mergeCell ref="F31:F32"/>
    <mergeCell ref="M31:M32"/>
    <mergeCell ref="N31:N32"/>
    <mergeCell ref="A32:A33"/>
    <mergeCell ref="B32:B33"/>
    <mergeCell ref="I32:I33"/>
    <mergeCell ref="J32:J33"/>
    <mergeCell ref="Q32:Q33"/>
    <mergeCell ref="E33:E34"/>
    <mergeCell ref="F33:F34"/>
    <mergeCell ref="M33:M34"/>
    <mergeCell ref="N33:N34"/>
    <mergeCell ref="U33:U34"/>
    <mergeCell ref="A34:A35"/>
    <mergeCell ref="B34:B35"/>
    <mergeCell ref="I34:I35"/>
    <mergeCell ref="J34:J35"/>
    <mergeCell ref="Q34:Q35"/>
    <mergeCell ref="E35:E36"/>
    <mergeCell ref="F35:F36"/>
    <mergeCell ref="M35:M36"/>
    <mergeCell ref="N35:N36"/>
    <mergeCell ref="AE35:AE36"/>
    <mergeCell ref="A36:A37"/>
    <mergeCell ref="B36:B37"/>
    <mergeCell ref="I36:I37"/>
    <mergeCell ref="J36:J37"/>
    <mergeCell ref="Q36:Q37"/>
    <mergeCell ref="E37:E38"/>
    <mergeCell ref="F37:F38"/>
    <mergeCell ref="M37:M38"/>
    <mergeCell ref="N37:N38"/>
    <mergeCell ref="U37:U38"/>
    <mergeCell ref="A38:A39"/>
    <mergeCell ref="B38:B39"/>
    <mergeCell ref="I38:I39"/>
    <mergeCell ref="J38:J39"/>
    <mergeCell ref="Q38:Q39"/>
    <mergeCell ref="AC20:AC51"/>
    <mergeCell ref="U21:U22"/>
    <mergeCell ref="W22:W25"/>
    <mergeCell ref="Y24:Y31"/>
    <mergeCell ref="U25:U26"/>
    <mergeCell ref="U29:U30"/>
    <mergeCell ref="W30:W33"/>
    <mergeCell ref="AA12:AA27"/>
    <mergeCell ref="A42:A43"/>
    <mergeCell ref="B42:B43"/>
    <mergeCell ref="I42:I43"/>
    <mergeCell ref="J42:J43"/>
    <mergeCell ref="Q42:Q43"/>
    <mergeCell ref="E43:E44"/>
    <mergeCell ref="F43:F44"/>
    <mergeCell ref="M43:M44"/>
    <mergeCell ref="N43:N44"/>
    <mergeCell ref="A44:A45"/>
    <mergeCell ref="B44:B45"/>
    <mergeCell ref="I44:I45"/>
    <mergeCell ref="J44:J45"/>
    <mergeCell ref="Q44:Q45"/>
    <mergeCell ref="E41:E42"/>
    <mergeCell ref="F41:F42"/>
    <mergeCell ref="M41:M42"/>
    <mergeCell ref="N41:N42"/>
    <mergeCell ref="A40:A41"/>
    <mergeCell ref="B40:B41"/>
    <mergeCell ref="I40:I41"/>
    <mergeCell ref="J40:J41"/>
    <mergeCell ref="Q40:Q41"/>
    <mergeCell ref="E39:E40"/>
    <mergeCell ref="AA44:AA59"/>
    <mergeCell ref="E45:E46"/>
    <mergeCell ref="F45:F46"/>
    <mergeCell ref="M45:M46"/>
    <mergeCell ref="N45:N46"/>
    <mergeCell ref="U45:U46"/>
    <mergeCell ref="W46:W49"/>
    <mergeCell ref="M49:M50"/>
    <mergeCell ref="N49:N50"/>
    <mergeCell ref="U49:U50"/>
    <mergeCell ref="M53:M54"/>
    <mergeCell ref="N53:N54"/>
    <mergeCell ref="U53:U54"/>
    <mergeCell ref="W54:W57"/>
    <mergeCell ref="Q58:Q59"/>
    <mergeCell ref="E59:E60"/>
    <mergeCell ref="Y40:Y47"/>
    <mergeCell ref="U41:U42"/>
    <mergeCell ref="W38:W41"/>
    <mergeCell ref="F39:F40"/>
    <mergeCell ref="M39:M40"/>
    <mergeCell ref="N39:N40"/>
    <mergeCell ref="N55:N56"/>
    <mergeCell ref="N51:N52"/>
    <mergeCell ref="A46:A47"/>
    <mergeCell ref="B46:B47"/>
    <mergeCell ref="I46:I47"/>
    <mergeCell ref="J46:J47"/>
    <mergeCell ref="Q46:Q47"/>
    <mergeCell ref="E47:E48"/>
    <mergeCell ref="F47:F48"/>
    <mergeCell ref="M47:M48"/>
    <mergeCell ref="N47:N48"/>
    <mergeCell ref="A48:A49"/>
    <mergeCell ref="B48:B49"/>
    <mergeCell ref="I48:I49"/>
    <mergeCell ref="J48:J49"/>
    <mergeCell ref="Q48:Q49"/>
    <mergeCell ref="E49:E50"/>
    <mergeCell ref="F49:F50"/>
    <mergeCell ref="A50:A51"/>
    <mergeCell ref="B50:B51"/>
    <mergeCell ref="I50:I51"/>
    <mergeCell ref="J50:J51"/>
    <mergeCell ref="Q50:Q51"/>
    <mergeCell ref="E51:E52"/>
    <mergeCell ref="F51:F52"/>
    <mergeCell ref="M51:M52"/>
    <mergeCell ref="A52:A53"/>
    <mergeCell ref="B52:B53"/>
    <mergeCell ref="I52:I53"/>
    <mergeCell ref="J52:J53"/>
    <mergeCell ref="Q52:Q53"/>
    <mergeCell ref="E53:E54"/>
    <mergeCell ref="F53:F54"/>
    <mergeCell ref="AE55:AE56"/>
    <mergeCell ref="A56:A57"/>
    <mergeCell ref="B56:B57"/>
    <mergeCell ref="I56:I57"/>
    <mergeCell ref="J56:J57"/>
    <mergeCell ref="Q56:Q57"/>
    <mergeCell ref="Y56:Y63"/>
    <mergeCell ref="E57:E58"/>
    <mergeCell ref="F57:F58"/>
    <mergeCell ref="M57:M58"/>
    <mergeCell ref="N57:N58"/>
    <mergeCell ref="U57:U58"/>
    <mergeCell ref="A58:A59"/>
    <mergeCell ref="B58:B59"/>
    <mergeCell ref="I58:I59"/>
    <mergeCell ref="J58:J59"/>
    <mergeCell ref="A54:A55"/>
    <mergeCell ref="B54:B55"/>
    <mergeCell ref="I54:I55"/>
    <mergeCell ref="J54:J55"/>
    <mergeCell ref="Q54:Q55"/>
    <mergeCell ref="E55:E56"/>
    <mergeCell ref="F55:F56"/>
    <mergeCell ref="M55:M56"/>
    <mergeCell ref="Q60:Q61"/>
    <mergeCell ref="E61:E62"/>
    <mergeCell ref="F61:F62"/>
    <mergeCell ref="N61:N62"/>
    <mergeCell ref="I64:I65"/>
    <mergeCell ref="J64:J65"/>
    <mergeCell ref="Q64:Q65"/>
    <mergeCell ref="E65:E66"/>
    <mergeCell ref="F65:F66"/>
    <mergeCell ref="N65:N66"/>
    <mergeCell ref="A66:A67"/>
    <mergeCell ref="U61:U62"/>
    <mergeCell ref="F59:F60"/>
    <mergeCell ref="M59:M60"/>
    <mergeCell ref="N59:N60"/>
    <mergeCell ref="A60:A61"/>
    <mergeCell ref="B60:B61"/>
    <mergeCell ref="I60:I61"/>
    <mergeCell ref="J60:J61"/>
    <mergeCell ref="M61:M62"/>
    <mergeCell ref="B66:B67"/>
    <mergeCell ref="I66:I67"/>
    <mergeCell ref="J66:J67"/>
    <mergeCell ref="E67:E68"/>
    <mergeCell ref="F67:F68"/>
    <mergeCell ref="A68:A69"/>
    <mergeCell ref="B68:B69"/>
    <mergeCell ref="W62:W65"/>
    <mergeCell ref="AE62:AE63"/>
    <mergeCell ref="E63:E64"/>
    <mergeCell ref="F63:F64"/>
    <mergeCell ref="N63:N64"/>
    <mergeCell ref="AE64:AE65"/>
    <mergeCell ref="U65:U66"/>
    <mergeCell ref="AE66:AE67"/>
    <mergeCell ref="A62:A63"/>
    <mergeCell ref="B62:B63"/>
    <mergeCell ref="I62:I63"/>
    <mergeCell ref="J62:J63"/>
    <mergeCell ref="Q62:Q63"/>
    <mergeCell ref="M63:M64"/>
    <mergeCell ref="M65:M66"/>
    <mergeCell ref="A64:A65"/>
    <mergeCell ref="B64:B65"/>
  </mergeCells>
  <pageMargins left="0.7" right="0.7" top="0.75" bottom="0.75" header="0.3" footer="0.3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workbookViewId="0">
      <selection activeCell="L18" sqref="L18"/>
    </sheetView>
  </sheetViews>
  <sheetFormatPr defaultRowHeight="15" outlineLevelCol="1" x14ac:dyDescent="0.25"/>
  <cols>
    <col min="1" max="2" width="5.140625" customWidth="1"/>
    <col min="3" max="3" width="3.5703125" customWidth="1"/>
    <col min="4" max="4" width="4.42578125" hidden="1" customWidth="1" outlineLevel="1"/>
    <col min="5" max="5" width="32.42578125" customWidth="1" collapsed="1"/>
    <col min="6" max="6" width="17.85546875" style="4" customWidth="1"/>
    <col min="7" max="7" width="13.5703125" style="4" customWidth="1"/>
    <col min="8" max="8" width="12.7109375" hidden="1" customWidth="1" outlineLevel="1"/>
    <col min="9" max="9" width="30.28515625" style="4" hidden="1" customWidth="1" outlineLevel="1"/>
    <col min="10" max="10" width="45.42578125" style="5" hidden="1" customWidth="1" outlineLevel="1"/>
    <col min="11" max="11" width="6.7109375" customWidth="1" collapsed="1"/>
  </cols>
  <sheetData>
    <row r="1" spans="1:25" ht="11.1" customHeight="1" x14ac:dyDescent="0.25">
      <c r="C1" s="617" t="s">
        <v>93</v>
      </c>
      <c r="D1" s="617"/>
      <c r="E1" s="617"/>
      <c r="F1" s="617"/>
      <c r="G1" s="617"/>
      <c r="H1" s="617"/>
      <c r="I1" s="617"/>
      <c r="J1" s="617"/>
      <c r="K1" s="113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1.1" customHeight="1" x14ac:dyDescent="0.25">
      <c r="C2" s="617" t="s">
        <v>0</v>
      </c>
      <c r="D2" s="617"/>
      <c r="E2" s="617"/>
      <c r="F2" s="617"/>
      <c r="G2" s="617"/>
      <c r="H2" s="617"/>
      <c r="I2" s="617"/>
      <c r="J2" s="617"/>
      <c r="K2" s="113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1.1" customHeight="1" x14ac:dyDescent="0.3">
      <c r="C3" s="618" t="s">
        <v>94</v>
      </c>
      <c r="D3" s="618"/>
      <c r="E3" s="618"/>
      <c r="F3" s="328" t="s">
        <v>95</v>
      </c>
      <c r="G3" s="8"/>
      <c r="H3" s="423" t="s">
        <v>95</v>
      </c>
      <c r="I3" s="423"/>
      <c r="J3" s="423"/>
      <c r="K3" s="113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</row>
    <row r="4" spans="1:25" ht="9.9499999999999993" customHeight="1" x14ac:dyDescent="0.25">
      <c r="C4" s="625" t="s">
        <v>605</v>
      </c>
      <c r="D4" s="625"/>
      <c r="E4" s="625"/>
      <c r="F4" s="625"/>
      <c r="G4" s="625"/>
      <c r="H4" s="625"/>
      <c r="I4" s="625"/>
      <c r="J4" s="625"/>
      <c r="K4" s="118"/>
    </row>
    <row r="5" spans="1:25" ht="9.6" customHeight="1" x14ac:dyDescent="0.25">
      <c r="C5" s="626" t="s">
        <v>90</v>
      </c>
      <c r="D5" s="626"/>
      <c r="E5" s="626"/>
      <c r="F5" s="626"/>
      <c r="G5" s="626"/>
      <c r="H5" s="626"/>
      <c r="I5" s="626"/>
      <c r="J5" s="626"/>
    </row>
    <row r="6" spans="1:25" ht="9.6" customHeight="1" x14ac:dyDescent="0.25">
      <c r="A6" s="1"/>
      <c r="B6" s="1"/>
      <c r="C6" s="615" t="s">
        <v>1</v>
      </c>
      <c r="D6" s="616"/>
      <c r="E6" s="616"/>
      <c r="F6" s="627"/>
      <c r="G6" s="616"/>
      <c r="H6" s="616"/>
      <c r="I6" s="616"/>
      <c r="J6" s="329">
        <f>H9+H10+H11</f>
        <v>175</v>
      </c>
      <c r="K6" s="119"/>
    </row>
    <row r="7" spans="1:25" ht="9.6" customHeight="1" x14ac:dyDescent="0.25">
      <c r="C7" s="619" t="s">
        <v>2</v>
      </c>
      <c r="D7" s="330"/>
      <c r="E7" s="621" t="s">
        <v>3</v>
      </c>
      <c r="F7" s="331" t="s">
        <v>4</v>
      </c>
      <c r="G7" s="622" t="s">
        <v>5</v>
      </c>
      <c r="H7" s="619" t="s">
        <v>6</v>
      </c>
      <c r="I7" s="623" t="s">
        <v>7</v>
      </c>
      <c r="J7" s="624"/>
    </row>
    <row r="8" spans="1:25" ht="9.6" customHeight="1" x14ac:dyDescent="0.25">
      <c r="C8" s="619"/>
      <c r="D8" s="330"/>
      <c r="E8" s="621"/>
      <c r="F8" s="332" t="s">
        <v>8</v>
      </c>
      <c r="G8" s="622"/>
      <c r="H8" s="619"/>
      <c r="I8" s="623"/>
      <c r="J8" s="624"/>
    </row>
    <row r="9" spans="1:25" ht="9.6" customHeight="1" x14ac:dyDescent="0.25">
      <c r="C9" s="155">
        <v>1</v>
      </c>
      <c r="D9" s="333">
        <f>B12*5-4</f>
        <v>-4</v>
      </c>
      <c r="E9" s="334" t="s">
        <v>606</v>
      </c>
      <c r="F9" s="122" t="s">
        <v>607</v>
      </c>
      <c r="G9" s="122" t="s">
        <v>46</v>
      </c>
      <c r="H9" s="335">
        <v>69</v>
      </c>
      <c r="I9" s="335" t="s">
        <v>10</v>
      </c>
      <c r="J9" s="336" t="str">
        <f>IF($B9="","",VLOOKUP($B9,[2]Список!$A:$W,8,FALSE))</f>
        <v/>
      </c>
    </row>
    <row r="10" spans="1:25" ht="9.6" customHeight="1" x14ac:dyDescent="0.25">
      <c r="C10" s="155">
        <v>2</v>
      </c>
      <c r="D10" s="333">
        <f>1+D9</f>
        <v>-3</v>
      </c>
      <c r="E10" s="334" t="s">
        <v>608</v>
      </c>
      <c r="F10" s="122" t="s">
        <v>609</v>
      </c>
      <c r="G10" s="122" t="s">
        <v>11</v>
      </c>
      <c r="H10" s="335">
        <v>65</v>
      </c>
      <c r="I10" s="335" t="s">
        <v>10</v>
      </c>
      <c r="J10" s="336" t="str">
        <f>IF($B10="","",VLOOKUP($B10,[2]Список!$A:$W,8,FALSE))</f>
        <v/>
      </c>
    </row>
    <row r="11" spans="1:25" ht="9.6" customHeight="1" x14ac:dyDescent="0.25">
      <c r="C11" s="155">
        <v>3</v>
      </c>
      <c r="D11" s="333">
        <f>1+D10</f>
        <v>-2</v>
      </c>
      <c r="E11" s="334" t="s">
        <v>24</v>
      </c>
      <c r="F11" s="122" t="s">
        <v>25</v>
      </c>
      <c r="G11" s="122" t="s">
        <v>11</v>
      </c>
      <c r="H11" s="335">
        <v>41</v>
      </c>
      <c r="I11" s="335" t="s">
        <v>10</v>
      </c>
      <c r="J11" s="336" t="str">
        <f>IF($B11="","",VLOOKUP($B11,[2]Список!$A:$W,8,FALSE))</f>
        <v/>
      </c>
    </row>
    <row r="12" spans="1:25" ht="9.6" customHeight="1" x14ac:dyDescent="0.25">
      <c r="C12" s="155">
        <v>4</v>
      </c>
      <c r="D12" s="333">
        <f>1+D11</f>
        <v>-1</v>
      </c>
      <c r="E12" s="334" t="s">
        <v>22</v>
      </c>
      <c r="F12" s="122" t="s">
        <v>23</v>
      </c>
      <c r="G12" s="122" t="s">
        <v>11</v>
      </c>
      <c r="H12" s="337">
        <v>29</v>
      </c>
      <c r="I12" s="335" t="s">
        <v>10</v>
      </c>
      <c r="J12" s="336" t="str">
        <f>IF($B12="","",VLOOKUP($B12,[2]Список!$A:$W,8,FALSE))</f>
        <v/>
      </c>
    </row>
    <row r="13" spans="1:25" ht="9.6" customHeight="1" x14ac:dyDescent="0.25">
      <c r="C13" s="155">
        <v>5</v>
      </c>
      <c r="D13" s="338">
        <f>1+D12</f>
        <v>0</v>
      </c>
      <c r="E13" s="339" t="s">
        <v>26</v>
      </c>
      <c r="F13" s="340">
        <v>39385</v>
      </c>
      <c r="G13" s="341">
        <v>1</v>
      </c>
      <c r="H13" s="342"/>
      <c r="I13" s="335" t="s">
        <v>10</v>
      </c>
      <c r="J13" s="336" t="str">
        <f>IF($B13="","",VLOOKUP($B13,[2]Список!$A:$W,8,FALSE))</f>
        <v/>
      </c>
    </row>
    <row r="14" spans="1:25" ht="9.6" customHeight="1" x14ac:dyDescent="0.25">
      <c r="C14" s="626" t="s">
        <v>91</v>
      </c>
      <c r="D14" s="626"/>
      <c r="E14" s="626"/>
      <c r="F14" s="626"/>
      <c r="G14" s="626"/>
      <c r="H14" s="626"/>
      <c r="I14" s="626"/>
      <c r="J14" s="626"/>
    </row>
    <row r="15" spans="1:25" ht="9.6" customHeight="1" x14ac:dyDescent="0.25">
      <c r="A15" s="1"/>
      <c r="B15" s="1"/>
      <c r="C15" s="628" t="s">
        <v>610</v>
      </c>
      <c r="D15" s="629"/>
      <c r="E15" s="629"/>
      <c r="F15" s="630"/>
      <c r="G15" s="629"/>
      <c r="H15" s="629"/>
      <c r="I15" s="629"/>
      <c r="J15" s="329">
        <f>H18+H19+H20</f>
        <v>154</v>
      </c>
    </row>
    <row r="16" spans="1:25" ht="9.6" customHeight="1" x14ac:dyDescent="0.25">
      <c r="C16" s="619" t="s">
        <v>2</v>
      </c>
      <c r="D16" s="330"/>
      <c r="E16" s="621" t="s">
        <v>3</v>
      </c>
      <c r="F16" s="331" t="s">
        <v>4</v>
      </c>
      <c r="G16" s="622" t="s">
        <v>5</v>
      </c>
      <c r="H16" s="619" t="s">
        <v>6</v>
      </c>
      <c r="I16" s="623" t="s">
        <v>7</v>
      </c>
      <c r="J16" s="624"/>
    </row>
    <row r="17" spans="1:11" ht="9.6" customHeight="1" x14ac:dyDescent="0.25">
      <c r="C17" s="619"/>
      <c r="D17" s="330"/>
      <c r="E17" s="621"/>
      <c r="F17" s="332" t="s">
        <v>8</v>
      </c>
      <c r="G17" s="622"/>
      <c r="H17" s="619"/>
      <c r="I17" s="623"/>
      <c r="J17" s="624"/>
    </row>
    <row r="18" spans="1:11" ht="9.6" customHeight="1" x14ac:dyDescent="0.25">
      <c r="C18" s="155">
        <v>1</v>
      </c>
      <c r="D18" s="333">
        <f>B21*5-4</f>
        <v>-4</v>
      </c>
      <c r="E18" s="334" t="s">
        <v>611</v>
      </c>
      <c r="F18" s="122" t="s">
        <v>612</v>
      </c>
      <c r="G18" s="122" t="s">
        <v>46</v>
      </c>
      <c r="H18" s="335">
        <v>54</v>
      </c>
      <c r="I18" s="335" t="s">
        <v>21</v>
      </c>
      <c r="J18" s="336"/>
    </row>
    <row r="19" spans="1:11" ht="9.6" customHeight="1" x14ac:dyDescent="0.25">
      <c r="C19" s="155">
        <v>2</v>
      </c>
      <c r="D19" s="333">
        <f>1+D18</f>
        <v>-3</v>
      </c>
      <c r="E19" s="334" t="s">
        <v>613</v>
      </c>
      <c r="F19" s="122" t="s">
        <v>614</v>
      </c>
      <c r="G19" s="122" t="s">
        <v>46</v>
      </c>
      <c r="H19" s="335">
        <v>52</v>
      </c>
      <c r="I19" s="335" t="s">
        <v>21</v>
      </c>
      <c r="J19" s="336"/>
    </row>
    <row r="20" spans="1:11" ht="9.6" customHeight="1" x14ac:dyDescent="0.25">
      <c r="C20" s="155">
        <v>3</v>
      </c>
      <c r="D20" s="333">
        <f>1+D19</f>
        <v>-2</v>
      </c>
      <c r="E20" s="343" t="s">
        <v>615</v>
      </c>
      <c r="F20" s="123">
        <v>34432</v>
      </c>
      <c r="G20" s="122" t="s">
        <v>616</v>
      </c>
      <c r="H20" s="335">
        <v>48</v>
      </c>
      <c r="I20" s="335" t="s">
        <v>21</v>
      </c>
      <c r="J20" s="336"/>
    </row>
    <row r="21" spans="1:11" ht="9.6" customHeight="1" x14ac:dyDescent="0.25">
      <c r="C21" s="155">
        <v>4</v>
      </c>
      <c r="D21" s="333">
        <f>1+D20</f>
        <v>-1</v>
      </c>
      <c r="E21" s="334" t="s">
        <v>617</v>
      </c>
      <c r="F21" s="122" t="s">
        <v>618</v>
      </c>
      <c r="G21" s="122" t="s">
        <v>616</v>
      </c>
      <c r="H21" s="335">
        <v>34</v>
      </c>
      <c r="I21" s="335" t="s">
        <v>21</v>
      </c>
      <c r="J21" s="336"/>
    </row>
    <row r="22" spans="1:11" ht="9.6" customHeight="1" x14ac:dyDescent="0.25">
      <c r="C22" s="155">
        <v>5</v>
      </c>
      <c r="D22" s="338">
        <f>1+D21</f>
        <v>0</v>
      </c>
      <c r="E22" s="334" t="s">
        <v>619</v>
      </c>
      <c r="F22" s="122" t="s">
        <v>620</v>
      </c>
      <c r="G22" s="122" t="s">
        <v>11</v>
      </c>
      <c r="H22" s="344"/>
      <c r="I22" s="344"/>
      <c r="J22" s="345"/>
    </row>
    <row r="23" spans="1:11" ht="9.6" customHeight="1" x14ac:dyDescent="0.25">
      <c r="C23" s="626" t="s">
        <v>92</v>
      </c>
      <c r="D23" s="626"/>
      <c r="E23" s="626"/>
      <c r="F23" s="626"/>
      <c r="G23" s="626"/>
      <c r="H23" s="626"/>
      <c r="I23" s="626"/>
      <c r="J23" s="626"/>
    </row>
    <row r="24" spans="1:11" ht="9.6" customHeight="1" x14ac:dyDescent="0.25">
      <c r="A24" s="1"/>
      <c r="B24" s="1"/>
      <c r="C24" s="615" t="s">
        <v>18</v>
      </c>
      <c r="D24" s="616"/>
      <c r="E24" s="616"/>
      <c r="F24" s="627"/>
      <c r="G24" s="616"/>
      <c r="H24" s="616"/>
      <c r="I24" s="616"/>
      <c r="J24" s="329">
        <f>H27+H28+H29</f>
        <v>121</v>
      </c>
      <c r="K24" s="119"/>
    </row>
    <row r="25" spans="1:11" ht="9.6" customHeight="1" x14ac:dyDescent="0.25">
      <c r="C25" s="619" t="s">
        <v>2</v>
      </c>
      <c r="D25" s="330"/>
      <c r="E25" s="621" t="s">
        <v>3</v>
      </c>
      <c r="F25" s="331" t="s">
        <v>4</v>
      </c>
      <c r="G25" s="622" t="s">
        <v>5</v>
      </c>
      <c r="H25" s="623" t="s">
        <v>6</v>
      </c>
      <c r="I25" s="623" t="s">
        <v>7</v>
      </c>
      <c r="J25" s="624"/>
    </row>
    <row r="26" spans="1:11" ht="9.6" customHeight="1" x14ac:dyDescent="0.25">
      <c r="C26" s="619"/>
      <c r="D26" s="330"/>
      <c r="E26" s="621"/>
      <c r="F26" s="332" t="s">
        <v>8</v>
      </c>
      <c r="G26" s="622"/>
      <c r="H26" s="623"/>
      <c r="I26" s="623"/>
      <c r="J26" s="624"/>
    </row>
    <row r="27" spans="1:11" ht="9.6" customHeight="1" x14ac:dyDescent="0.25">
      <c r="C27" s="155">
        <v>1</v>
      </c>
      <c r="D27" s="333">
        <f>B30*5-4</f>
        <v>-4</v>
      </c>
      <c r="E27" s="334" t="s">
        <v>621</v>
      </c>
      <c r="F27" s="122" t="s">
        <v>622</v>
      </c>
      <c r="G27" s="122" t="s">
        <v>46</v>
      </c>
      <c r="H27" s="341">
        <v>45</v>
      </c>
      <c r="I27" s="341" t="s">
        <v>9</v>
      </c>
      <c r="J27" s="346" t="str">
        <f>IF($B27="","",VLOOKUP($B27,[2]Список!$A:$W,8,FALSE))</f>
        <v/>
      </c>
    </row>
    <row r="28" spans="1:11" ht="9.6" customHeight="1" x14ac:dyDescent="0.25">
      <c r="C28" s="155">
        <v>2</v>
      </c>
      <c r="D28" s="333">
        <f>1+D27</f>
        <v>-3</v>
      </c>
      <c r="E28" s="334" t="s">
        <v>623</v>
      </c>
      <c r="F28" s="122" t="s">
        <v>624</v>
      </c>
      <c r="G28" s="122" t="s">
        <v>616</v>
      </c>
      <c r="H28" s="341">
        <v>39</v>
      </c>
      <c r="I28" s="341" t="s">
        <v>9</v>
      </c>
      <c r="J28" s="346" t="str">
        <f>IF($B28="","",VLOOKUP($B28,[2]Список!$A:$W,8,FALSE))</f>
        <v/>
      </c>
    </row>
    <row r="29" spans="1:11" ht="9.6" customHeight="1" x14ac:dyDescent="0.25">
      <c r="C29" s="155">
        <v>3</v>
      </c>
      <c r="D29" s="333">
        <f>1+D28</f>
        <v>-2</v>
      </c>
      <c r="E29" s="334" t="s">
        <v>625</v>
      </c>
      <c r="F29" s="122" t="s">
        <v>626</v>
      </c>
      <c r="G29" s="122" t="s">
        <v>616</v>
      </c>
      <c r="H29" s="341">
        <v>37</v>
      </c>
      <c r="I29" s="341" t="s">
        <v>9</v>
      </c>
      <c r="J29" s="346" t="str">
        <f>IF($B29="","",VLOOKUP($B29,[2]Список!$A:$W,8,FALSE))</f>
        <v/>
      </c>
    </row>
    <row r="30" spans="1:11" ht="9.6" customHeight="1" x14ac:dyDescent="0.25">
      <c r="C30" s="155">
        <v>4</v>
      </c>
      <c r="D30" s="333">
        <f>1+D29</f>
        <v>-1</v>
      </c>
      <c r="E30" s="334" t="s">
        <v>627</v>
      </c>
      <c r="F30" s="122" t="s">
        <v>628</v>
      </c>
      <c r="G30" s="122" t="s">
        <v>11</v>
      </c>
      <c r="H30" s="341">
        <v>35</v>
      </c>
      <c r="I30" s="341" t="s">
        <v>9</v>
      </c>
      <c r="J30" s="346" t="str">
        <f>IF($B30="","",VLOOKUP($B30,[2]Список!$A:$W,8,FALSE))</f>
        <v/>
      </c>
    </row>
    <row r="31" spans="1:11" ht="9.6" customHeight="1" x14ac:dyDescent="0.25">
      <c r="C31" s="155">
        <v>5</v>
      </c>
      <c r="D31" s="338">
        <f>1+D30</f>
        <v>0</v>
      </c>
      <c r="E31" s="334" t="s">
        <v>27</v>
      </c>
      <c r="F31" s="122" t="s">
        <v>28</v>
      </c>
      <c r="G31" s="122" t="s">
        <v>11</v>
      </c>
      <c r="H31" s="120"/>
      <c r="I31" s="120"/>
      <c r="J31" s="347"/>
    </row>
    <row r="32" spans="1:11" ht="9.6" customHeight="1" x14ac:dyDescent="0.25">
      <c r="C32" s="626" t="s">
        <v>92</v>
      </c>
      <c r="D32" s="626"/>
      <c r="E32" s="626"/>
      <c r="F32" s="626"/>
      <c r="G32" s="626"/>
      <c r="H32" s="626"/>
      <c r="I32" s="626"/>
      <c r="J32" s="626"/>
    </row>
    <row r="33" spans="3:10" ht="9.6" customHeight="1" x14ac:dyDescent="0.25">
      <c r="C33" s="620" t="s">
        <v>629</v>
      </c>
      <c r="D33" s="620"/>
      <c r="E33" s="620"/>
      <c r="F33" s="620"/>
      <c r="G33" s="620"/>
      <c r="H33" s="620"/>
      <c r="I33" s="615"/>
      <c r="J33" s="329">
        <f>H36+H37+H38</f>
        <v>121</v>
      </c>
    </row>
    <row r="34" spans="3:10" ht="9.6" customHeight="1" x14ac:dyDescent="0.25">
      <c r="C34" s="619" t="s">
        <v>2</v>
      </c>
      <c r="D34" s="330"/>
      <c r="E34" s="621" t="s">
        <v>3</v>
      </c>
      <c r="F34" s="331" t="s">
        <v>4</v>
      </c>
      <c r="G34" s="622" t="s">
        <v>5</v>
      </c>
      <c r="H34" s="623" t="s">
        <v>6</v>
      </c>
      <c r="I34" s="623" t="s">
        <v>7</v>
      </c>
      <c r="J34" s="624"/>
    </row>
    <row r="35" spans="3:10" ht="9.6" customHeight="1" x14ac:dyDescent="0.25">
      <c r="C35" s="619"/>
      <c r="D35" s="330"/>
      <c r="E35" s="621"/>
      <c r="F35" s="332" t="s">
        <v>8</v>
      </c>
      <c r="G35" s="622"/>
      <c r="H35" s="623"/>
      <c r="I35" s="623"/>
      <c r="J35" s="624"/>
    </row>
    <row r="36" spans="3:10" ht="9.6" customHeight="1" x14ac:dyDescent="0.25">
      <c r="C36" s="155">
        <v>1</v>
      </c>
      <c r="D36" s="333">
        <f>B39*5-4</f>
        <v>-4</v>
      </c>
      <c r="E36" s="334" t="s">
        <v>630</v>
      </c>
      <c r="F36" s="122" t="s">
        <v>631</v>
      </c>
      <c r="G36" s="122" t="s">
        <v>616</v>
      </c>
      <c r="H36" s="341">
        <v>45</v>
      </c>
      <c r="I36" s="341" t="s">
        <v>9</v>
      </c>
      <c r="J36" s="346" t="str">
        <f>IF($B36="","",VLOOKUP($B36,[2]Список!$A:$W,8,FALSE))</f>
        <v/>
      </c>
    </row>
    <row r="37" spans="3:10" ht="9.6" customHeight="1" x14ac:dyDescent="0.25">
      <c r="C37" s="155">
        <v>2</v>
      </c>
      <c r="D37" s="333">
        <f>1+D36</f>
        <v>-3</v>
      </c>
      <c r="E37" s="334" t="s">
        <v>632</v>
      </c>
      <c r="F37" s="122" t="s">
        <v>633</v>
      </c>
      <c r="G37" s="122" t="s">
        <v>616</v>
      </c>
      <c r="H37" s="341">
        <v>39</v>
      </c>
      <c r="I37" s="341" t="s">
        <v>9</v>
      </c>
      <c r="J37" s="346" t="str">
        <f>IF($B37="","",VLOOKUP($B37,[2]Список!$A:$W,8,FALSE))</f>
        <v/>
      </c>
    </row>
    <row r="38" spans="3:10" ht="9.6" customHeight="1" x14ac:dyDescent="0.25">
      <c r="C38" s="155">
        <v>3</v>
      </c>
      <c r="D38" s="333">
        <f>1+D37</f>
        <v>-2</v>
      </c>
      <c r="E38" s="334" t="s">
        <v>634</v>
      </c>
      <c r="F38" s="122" t="s">
        <v>635</v>
      </c>
      <c r="G38" s="122" t="s">
        <v>11</v>
      </c>
      <c r="H38" s="341">
        <v>37</v>
      </c>
      <c r="I38" s="341" t="s">
        <v>9</v>
      </c>
      <c r="J38" s="346" t="str">
        <f>IF($B38="","",VLOOKUP($B38,[2]Список!$A:$W,8,FALSE))</f>
        <v/>
      </c>
    </row>
    <row r="39" spans="3:10" ht="9.6" customHeight="1" x14ac:dyDescent="0.25">
      <c r="C39" s="155">
        <v>4</v>
      </c>
      <c r="D39" s="333">
        <f>1+D38</f>
        <v>-1</v>
      </c>
      <c r="E39" s="334" t="s">
        <v>636</v>
      </c>
      <c r="F39" s="123">
        <v>37966</v>
      </c>
      <c r="G39" s="123" t="s">
        <v>11</v>
      </c>
      <c r="H39" s="341">
        <v>35</v>
      </c>
      <c r="I39" s="341" t="s">
        <v>9</v>
      </c>
      <c r="J39" s="346" t="str">
        <f>IF($B39="","",VLOOKUP($B39,[2]Список!$A:$W,8,FALSE))</f>
        <v/>
      </c>
    </row>
    <row r="40" spans="3:10" ht="9.6" customHeight="1" x14ac:dyDescent="0.25">
      <c r="C40" s="155">
        <v>5</v>
      </c>
      <c r="D40" s="338">
        <f>1+D39</f>
        <v>0</v>
      </c>
      <c r="E40" s="334" t="s">
        <v>637</v>
      </c>
      <c r="F40" s="122" t="s">
        <v>638</v>
      </c>
      <c r="G40" s="122" t="s">
        <v>11</v>
      </c>
      <c r="H40" s="120"/>
      <c r="I40" s="120"/>
      <c r="J40" s="347"/>
    </row>
    <row r="41" spans="3:10" ht="9.6" customHeight="1" x14ac:dyDescent="0.25">
      <c r="C41" s="626" t="s">
        <v>639</v>
      </c>
      <c r="D41" s="626"/>
      <c r="E41" s="626"/>
      <c r="F41" s="626"/>
      <c r="G41" s="626"/>
      <c r="H41" s="626"/>
      <c r="I41" s="626"/>
      <c r="J41" s="626"/>
    </row>
    <row r="42" spans="3:10" ht="9.6" customHeight="1" x14ac:dyDescent="0.25">
      <c r="C42" s="626" t="s">
        <v>90</v>
      </c>
      <c r="D42" s="626"/>
      <c r="E42" s="626"/>
      <c r="F42" s="626"/>
      <c r="G42" s="626"/>
      <c r="H42" s="626"/>
      <c r="I42" s="626"/>
      <c r="J42" s="626"/>
    </row>
    <row r="43" spans="3:10" ht="9.6" customHeight="1" x14ac:dyDescent="0.25">
      <c r="C43" s="631" t="s">
        <v>1</v>
      </c>
      <c r="D43" s="631"/>
      <c r="E43" s="631"/>
      <c r="F43" s="631"/>
      <c r="G43" s="631"/>
      <c r="H43" s="156"/>
      <c r="I43" s="156"/>
      <c r="J43" s="156"/>
    </row>
    <row r="44" spans="3:10" ht="9.6" customHeight="1" x14ac:dyDescent="0.25">
      <c r="C44" s="619" t="s">
        <v>2</v>
      </c>
      <c r="D44" s="330"/>
      <c r="E44" s="621" t="s">
        <v>3</v>
      </c>
      <c r="F44" s="331" t="s">
        <v>4</v>
      </c>
      <c r="G44" s="622" t="s">
        <v>5</v>
      </c>
      <c r="H44" s="623" t="s">
        <v>6</v>
      </c>
      <c r="I44" s="623" t="s">
        <v>7</v>
      </c>
      <c r="J44" s="624"/>
    </row>
    <row r="45" spans="3:10" ht="9.6" customHeight="1" x14ac:dyDescent="0.25">
      <c r="C45" s="619"/>
      <c r="D45" s="330"/>
      <c r="E45" s="621"/>
      <c r="F45" s="332" t="s">
        <v>8</v>
      </c>
      <c r="G45" s="622"/>
      <c r="H45" s="623"/>
      <c r="I45" s="623"/>
      <c r="J45" s="624"/>
    </row>
    <row r="46" spans="3:10" ht="9.6" customHeight="1" x14ac:dyDescent="0.25">
      <c r="C46" s="155">
        <v>1</v>
      </c>
      <c r="D46" s="333">
        <f>B49*5-4</f>
        <v>-4</v>
      </c>
      <c r="E46" s="334" t="s">
        <v>640</v>
      </c>
      <c r="F46" s="122" t="s">
        <v>641</v>
      </c>
      <c r="G46" s="122" t="s">
        <v>46</v>
      </c>
      <c r="H46" s="341">
        <v>62</v>
      </c>
      <c r="I46" s="121" t="s">
        <v>21</v>
      </c>
      <c r="J46" s="346" t="str">
        <f>IF($B46="","",VLOOKUP($B46,[3]Список!$A:$W,8,FALSE))</f>
        <v/>
      </c>
    </row>
    <row r="47" spans="3:10" ht="9.6" customHeight="1" x14ac:dyDescent="0.25">
      <c r="C47" s="155">
        <v>2</v>
      </c>
      <c r="D47" s="333">
        <f>1+D46</f>
        <v>-3</v>
      </c>
      <c r="E47" s="334" t="s">
        <v>642</v>
      </c>
      <c r="F47" s="122" t="s">
        <v>643</v>
      </c>
      <c r="G47" s="122" t="s">
        <v>616</v>
      </c>
      <c r="H47" s="341">
        <v>52</v>
      </c>
      <c r="I47" s="121" t="s">
        <v>21</v>
      </c>
      <c r="J47" s="346" t="str">
        <f>IF($B47="","",VLOOKUP($B47,[3]Список!$A:$W,8,FALSE))</f>
        <v/>
      </c>
    </row>
    <row r="48" spans="3:10" ht="9.6" customHeight="1" x14ac:dyDescent="0.25">
      <c r="C48" s="155">
        <v>3</v>
      </c>
      <c r="D48" s="333">
        <f>1+D47</f>
        <v>-2</v>
      </c>
      <c r="E48" s="334" t="s">
        <v>644</v>
      </c>
      <c r="F48" s="122" t="s">
        <v>645</v>
      </c>
      <c r="G48" s="122" t="s">
        <v>616</v>
      </c>
      <c r="H48" s="341">
        <v>29</v>
      </c>
      <c r="I48" s="121" t="s">
        <v>21</v>
      </c>
      <c r="J48" s="346" t="str">
        <f>IF($B48="","",VLOOKUP($B48,[3]Список!$A:$W,8,FALSE))</f>
        <v/>
      </c>
    </row>
    <row r="49" spans="1:10" ht="9.6" customHeight="1" x14ac:dyDescent="0.25">
      <c r="C49" s="155">
        <v>4</v>
      </c>
      <c r="D49" s="333">
        <f>1+D48</f>
        <v>-1</v>
      </c>
      <c r="E49" s="334" t="s">
        <v>646</v>
      </c>
      <c r="F49" s="122" t="s">
        <v>647</v>
      </c>
      <c r="G49" s="122" t="s">
        <v>11</v>
      </c>
      <c r="H49" s="341">
        <v>22</v>
      </c>
      <c r="I49" s="121" t="s">
        <v>21</v>
      </c>
      <c r="J49" s="346" t="str">
        <f>IF($B49="","",VLOOKUP($B49,[3]Список!$A:$W,8,FALSE))</f>
        <v/>
      </c>
    </row>
    <row r="50" spans="1:10" ht="9.6" customHeight="1" x14ac:dyDescent="0.25">
      <c r="C50" s="155">
        <v>5</v>
      </c>
      <c r="D50" s="338">
        <f>1+D49</f>
        <v>0</v>
      </c>
      <c r="E50" s="334" t="s">
        <v>648</v>
      </c>
      <c r="F50" s="122" t="s">
        <v>649</v>
      </c>
      <c r="G50" s="122" t="s">
        <v>11</v>
      </c>
      <c r="H50" s="120"/>
      <c r="I50" s="348"/>
      <c r="J50" s="347"/>
    </row>
    <row r="51" spans="1:10" ht="9.6" customHeight="1" x14ac:dyDescent="0.25">
      <c r="C51" s="614" t="s">
        <v>91</v>
      </c>
      <c r="D51" s="614"/>
      <c r="E51" s="614"/>
      <c r="F51" s="614"/>
      <c r="G51" s="614"/>
      <c r="H51" s="614"/>
      <c r="I51" s="614"/>
      <c r="J51" s="614"/>
    </row>
    <row r="52" spans="1:10" ht="9.6" customHeight="1" x14ac:dyDescent="0.25">
      <c r="A52" s="1"/>
      <c r="B52" s="1"/>
      <c r="C52" s="620" t="s">
        <v>13</v>
      </c>
      <c r="D52" s="620"/>
      <c r="E52" s="620"/>
      <c r="F52" s="620"/>
      <c r="G52" s="620"/>
      <c r="H52" s="620"/>
      <c r="I52" s="615"/>
      <c r="J52" s="349">
        <f>H55+H56+H57</f>
        <v>118</v>
      </c>
    </row>
    <row r="53" spans="1:10" ht="9.6" customHeight="1" x14ac:dyDescent="0.25">
      <c r="C53" s="619" t="s">
        <v>2</v>
      </c>
      <c r="D53" s="330"/>
      <c r="E53" s="621" t="s">
        <v>3</v>
      </c>
      <c r="F53" s="331" t="s">
        <v>4</v>
      </c>
      <c r="G53" s="622" t="s">
        <v>5</v>
      </c>
      <c r="H53" s="623" t="s">
        <v>6</v>
      </c>
      <c r="I53" s="623" t="s">
        <v>7</v>
      </c>
      <c r="J53" s="624"/>
    </row>
    <row r="54" spans="1:10" ht="9.6" customHeight="1" x14ac:dyDescent="0.25">
      <c r="C54" s="619"/>
      <c r="D54" s="330"/>
      <c r="E54" s="621"/>
      <c r="F54" s="332" t="s">
        <v>8</v>
      </c>
      <c r="G54" s="622"/>
      <c r="H54" s="623"/>
      <c r="I54" s="623"/>
      <c r="J54" s="624"/>
    </row>
    <row r="55" spans="1:10" ht="9.6" customHeight="1" x14ac:dyDescent="0.25">
      <c r="C55" s="155">
        <v>1</v>
      </c>
      <c r="D55" s="333">
        <f>B58*5-4</f>
        <v>-4</v>
      </c>
      <c r="E55" s="334" t="s">
        <v>650</v>
      </c>
      <c r="F55" s="122" t="s">
        <v>651</v>
      </c>
      <c r="G55" s="122" t="s">
        <v>616</v>
      </c>
      <c r="H55" s="342">
        <v>55</v>
      </c>
      <c r="I55" s="350" t="s">
        <v>15</v>
      </c>
      <c r="J55" s="351" t="str">
        <f>IF($B55="","",VLOOKUP($B55,[3]Список!$A:$W,8,FALSE))</f>
        <v/>
      </c>
    </row>
    <row r="56" spans="1:10" ht="9.6" customHeight="1" x14ac:dyDescent="0.25">
      <c r="C56" s="155">
        <v>2</v>
      </c>
      <c r="D56" s="333">
        <f>1+D55</f>
        <v>-3</v>
      </c>
      <c r="E56" s="334" t="s">
        <v>652</v>
      </c>
      <c r="F56" s="122" t="s">
        <v>653</v>
      </c>
      <c r="G56" s="122" t="s">
        <v>616</v>
      </c>
      <c r="H56" s="342">
        <v>33</v>
      </c>
      <c r="I56" s="350" t="s">
        <v>15</v>
      </c>
      <c r="J56" s="351" t="str">
        <f>IF($B56="","",VLOOKUP($B56,[3]Список!$A:$W,8,FALSE))</f>
        <v/>
      </c>
    </row>
    <row r="57" spans="1:10" ht="9.6" customHeight="1" x14ac:dyDescent="0.25">
      <c r="C57" s="155">
        <v>3</v>
      </c>
      <c r="D57" s="333">
        <f>1+D56</f>
        <v>-2</v>
      </c>
      <c r="E57" s="334" t="s">
        <v>654</v>
      </c>
      <c r="F57" s="122" t="s">
        <v>655</v>
      </c>
      <c r="G57" s="122" t="s">
        <v>616</v>
      </c>
      <c r="H57" s="342">
        <v>30</v>
      </c>
      <c r="I57" s="350" t="s">
        <v>15</v>
      </c>
      <c r="J57" s="351" t="str">
        <f>IF($B57="","",VLOOKUP($B57,[3]Список!$A:$W,8,FALSE))</f>
        <v/>
      </c>
    </row>
    <row r="58" spans="1:10" ht="9.6" customHeight="1" x14ac:dyDescent="0.25">
      <c r="C58" s="155">
        <v>4</v>
      </c>
      <c r="D58" s="333">
        <f>1+D57</f>
        <v>-1</v>
      </c>
      <c r="E58" s="334" t="s">
        <v>656</v>
      </c>
      <c r="F58" s="122" t="s">
        <v>657</v>
      </c>
      <c r="G58" s="122" t="s">
        <v>11</v>
      </c>
      <c r="H58" s="342">
        <v>30</v>
      </c>
      <c r="I58" s="350" t="s">
        <v>15</v>
      </c>
      <c r="J58" s="351" t="str">
        <f>IF($B58="","",VLOOKUP($B58,[3]Список!$A:$W,8,FALSE))</f>
        <v/>
      </c>
    </row>
    <row r="59" spans="1:10" ht="9.6" customHeight="1" x14ac:dyDescent="0.25">
      <c r="C59" s="155">
        <v>5</v>
      </c>
      <c r="D59" s="338">
        <f>1+D58</f>
        <v>0</v>
      </c>
      <c r="E59" s="334" t="s">
        <v>39</v>
      </c>
      <c r="F59" s="122" t="s">
        <v>40</v>
      </c>
      <c r="G59" s="122" t="s">
        <v>11</v>
      </c>
      <c r="H59" s="352"/>
      <c r="I59" s="353"/>
      <c r="J59" s="354"/>
    </row>
    <row r="60" spans="1:10" ht="9.6" customHeight="1" x14ac:dyDescent="0.25">
      <c r="C60" s="614" t="s">
        <v>92</v>
      </c>
      <c r="D60" s="614"/>
      <c r="E60" s="614"/>
      <c r="F60" s="614"/>
      <c r="G60" s="614"/>
      <c r="H60" s="614"/>
      <c r="I60" s="614"/>
      <c r="J60" s="614"/>
    </row>
    <row r="61" spans="1:10" ht="9.6" customHeight="1" x14ac:dyDescent="0.25">
      <c r="A61" s="1"/>
      <c r="B61" s="1"/>
      <c r="C61" s="615" t="s">
        <v>18</v>
      </c>
      <c r="D61" s="616"/>
      <c r="E61" s="616"/>
      <c r="F61" s="616"/>
      <c r="G61" s="616"/>
      <c r="H61" s="616"/>
      <c r="I61" s="616"/>
      <c r="J61" s="329">
        <f>H64+H65+H66</f>
        <v>108</v>
      </c>
    </row>
    <row r="62" spans="1:10" ht="9.6" customHeight="1" x14ac:dyDescent="0.25">
      <c r="C62" s="619" t="s">
        <v>2</v>
      </c>
      <c r="D62" s="330"/>
      <c r="E62" s="621" t="s">
        <v>3</v>
      </c>
      <c r="F62" s="331" t="s">
        <v>4</v>
      </c>
      <c r="G62" s="622" t="s">
        <v>5</v>
      </c>
      <c r="H62" s="619" t="s">
        <v>6</v>
      </c>
      <c r="I62" s="623" t="s">
        <v>7</v>
      </c>
      <c r="J62" s="624"/>
    </row>
    <row r="63" spans="1:10" ht="9.6" customHeight="1" x14ac:dyDescent="0.25">
      <c r="C63" s="619"/>
      <c r="D63" s="330"/>
      <c r="E63" s="621"/>
      <c r="F63" s="332" t="s">
        <v>8</v>
      </c>
      <c r="G63" s="622"/>
      <c r="H63" s="619"/>
      <c r="I63" s="623"/>
      <c r="J63" s="624"/>
    </row>
    <row r="64" spans="1:10" ht="9.6" customHeight="1" x14ac:dyDescent="0.25">
      <c r="C64" s="155">
        <v>1</v>
      </c>
      <c r="D64" s="333">
        <f>B67*5-4</f>
        <v>-4</v>
      </c>
      <c r="E64" s="334" t="s">
        <v>19</v>
      </c>
      <c r="F64" s="122" t="s">
        <v>20</v>
      </c>
      <c r="G64" s="122" t="s">
        <v>46</v>
      </c>
      <c r="H64" s="342">
        <v>58</v>
      </c>
      <c r="I64" s="350" t="s">
        <v>658</v>
      </c>
      <c r="J64" s="351" t="str">
        <f>IF($B64="","",VLOOKUP($B64,[3]Список!$A:$W,8,FALSE))</f>
        <v/>
      </c>
    </row>
    <row r="65" spans="3:11" ht="9.6" customHeight="1" x14ac:dyDescent="0.25">
      <c r="C65" s="155">
        <v>2</v>
      </c>
      <c r="D65" s="333">
        <f>1+D64</f>
        <v>-3</v>
      </c>
      <c r="E65" s="334" t="s">
        <v>659</v>
      </c>
      <c r="F65" s="122" t="s">
        <v>660</v>
      </c>
      <c r="G65" s="122" t="s">
        <v>616</v>
      </c>
      <c r="H65" s="342">
        <v>38</v>
      </c>
      <c r="I65" s="350" t="s">
        <v>658</v>
      </c>
      <c r="J65" s="351" t="str">
        <f>IF($B65="","",VLOOKUP($B65,[3]Список!$A:$W,8,FALSE))</f>
        <v/>
      </c>
    </row>
    <row r="66" spans="3:11" ht="9.6" customHeight="1" x14ac:dyDescent="0.25">
      <c r="C66" s="155">
        <v>3</v>
      </c>
      <c r="D66" s="333">
        <f>1+D65</f>
        <v>-2</v>
      </c>
      <c r="E66" s="334" t="s">
        <v>661</v>
      </c>
      <c r="F66" s="122" t="s">
        <v>662</v>
      </c>
      <c r="G66" s="122" t="s">
        <v>616</v>
      </c>
      <c r="H66" s="342">
        <v>12</v>
      </c>
      <c r="I66" s="350" t="s">
        <v>658</v>
      </c>
      <c r="J66" s="351" t="str">
        <f>IF($B66="","",VLOOKUP($B66,[3]Список!$A:$W,8,FALSE))</f>
        <v/>
      </c>
    </row>
    <row r="67" spans="3:11" ht="9.6" customHeight="1" x14ac:dyDescent="0.25">
      <c r="C67" s="155">
        <v>4</v>
      </c>
      <c r="D67" s="333">
        <f>1+D66</f>
        <v>-1</v>
      </c>
      <c r="E67" s="334" t="s">
        <v>663</v>
      </c>
      <c r="F67" s="122" t="s">
        <v>664</v>
      </c>
      <c r="G67" s="122" t="s">
        <v>11</v>
      </c>
      <c r="H67" s="342"/>
      <c r="I67" s="350" t="s">
        <v>658</v>
      </c>
      <c r="J67" s="351" t="str">
        <f>IF($B67="","",VLOOKUP($B67,[3]Список!$A:$W,8,FALSE))</f>
        <v/>
      </c>
    </row>
    <row r="68" spans="3:11" ht="9.6" customHeight="1" x14ac:dyDescent="0.25">
      <c r="C68" s="155">
        <v>5</v>
      </c>
      <c r="D68" s="333">
        <f>1+D67</f>
        <v>0</v>
      </c>
      <c r="E68" s="339"/>
      <c r="F68" s="341"/>
      <c r="G68" s="341"/>
      <c r="H68" s="352"/>
      <c r="I68" s="353"/>
      <c r="J68" s="354"/>
    </row>
    <row r="69" spans="3:11" ht="9.6" customHeight="1" x14ac:dyDescent="0.25">
      <c r="C69" s="614" t="s">
        <v>92</v>
      </c>
      <c r="D69" s="614"/>
      <c r="E69" s="614"/>
      <c r="F69" s="614"/>
      <c r="G69" s="614"/>
      <c r="H69" s="614"/>
      <c r="I69" s="614"/>
      <c r="J69" s="614"/>
    </row>
    <row r="70" spans="3:11" ht="9.6" customHeight="1" x14ac:dyDescent="0.25">
      <c r="C70" s="620" t="s">
        <v>629</v>
      </c>
      <c r="D70" s="620"/>
      <c r="E70" s="620"/>
      <c r="F70" s="620"/>
      <c r="G70" s="620"/>
      <c r="H70" s="620"/>
      <c r="I70" s="615"/>
      <c r="J70" s="349">
        <f>H73+H74+H75</f>
        <v>118</v>
      </c>
    </row>
    <row r="71" spans="3:11" ht="9.6" customHeight="1" x14ac:dyDescent="0.25">
      <c r="C71" s="619" t="s">
        <v>2</v>
      </c>
      <c r="D71" s="330"/>
      <c r="E71" s="621" t="s">
        <v>3</v>
      </c>
      <c r="F71" s="331" t="s">
        <v>4</v>
      </c>
      <c r="G71" s="622" t="s">
        <v>5</v>
      </c>
      <c r="H71" s="623" t="s">
        <v>6</v>
      </c>
      <c r="I71" s="623" t="s">
        <v>7</v>
      </c>
      <c r="J71" s="624"/>
    </row>
    <row r="72" spans="3:11" ht="9.6" customHeight="1" x14ac:dyDescent="0.25">
      <c r="C72" s="619"/>
      <c r="D72" s="330"/>
      <c r="E72" s="621"/>
      <c r="F72" s="332" t="s">
        <v>8</v>
      </c>
      <c r="G72" s="622"/>
      <c r="H72" s="623"/>
      <c r="I72" s="623"/>
      <c r="J72" s="624"/>
    </row>
    <row r="73" spans="3:11" ht="9.6" customHeight="1" x14ac:dyDescent="0.25">
      <c r="C73" s="155">
        <v>1</v>
      </c>
      <c r="D73" s="333">
        <f>B76*5-4</f>
        <v>-4</v>
      </c>
      <c r="E73" s="334" t="s">
        <v>665</v>
      </c>
      <c r="F73" s="122" t="s">
        <v>666</v>
      </c>
      <c r="G73" s="122" t="s">
        <v>616</v>
      </c>
      <c r="H73" s="342">
        <v>55</v>
      </c>
      <c r="I73" s="350" t="s">
        <v>15</v>
      </c>
      <c r="J73" s="351" t="str">
        <f>IF($B73="","",VLOOKUP($B73,[3]Список!$A:$W,8,FALSE))</f>
        <v/>
      </c>
    </row>
    <row r="74" spans="3:11" ht="9.6" customHeight="1" x14ac:dyDescent="0.25">
      <c r="C74" s="155">
        <v>2</v>
      </c>
      <c r="D74" s="333">
        <f>1+D73</f>
        <v>-3</v>
      </c>
      <c r="E74" s="334" t="s">
        <v>667</v>
      </c>
      <c r="F74" s="122" t="s">
        <v>668</v>
      </c>
      <c r="G74" s="122" t="s">
        <v>616</v>
      </c>
      <c r="H74" s="342">
        <v>33</v>
      </c>
      <c r="I74" s="350" t="s">
        <v>15</v>
      </c>
      <c r="J74" s="351" t="str">
        <f>IF($B74="","",VLOOKUP($B74,[3]Список!$A:$W,8,FALSE))</f>
        <v/>
      </c>
    </row>
    <row r="75" spans="3:11" ht="9.6" customHeight="1" x14ac:dyDescent="0.25">
      <c r="C75" s="155">
        <v>3</v>
      </c>
      <c r="D75" s="333">
        <f>1+D74</f>
        <v>-2</v>
      </c>
      <c r="E75" s="334" t="s">
        <v>669</v>
      </c>
      <c r="F75" s="122" t="s">
        <v>670</v>
      </c>
      <c r="G75" s="122" t="s">
        <v>616</v>
      </c>
      <c r="H75" s="342">
        <v>30</v>
      </c>
      <c r="I75" s="350" t="s">
        <v>15</v>
      </c>
      <c r="J75" s="351" t="str">
        <f>IF($B75="","",VLOOKUP($B75,[3]Список!$A:$W,8,FALSE))</f>
        <v/>
      </c>
    </row>
    <row r="76" spans="3:11" ht="9.6" customHeight="1" x14ac:dyDescent="0.25">
      <c r="C76" s="155">
        <v>4</v>
      </c>
      <c r="D76" s="333">
        <f>1+D75</f>
        <v>-1</v>
      </c>
      <c r="E76" s="334" t="s">
        <v>671</v>
      </c>
      <c r="F76" s="122" t="s">
        <v>672</v>
      </c>
      <c r="G76" s="122" t="s">
        <v>11</v>
      </c>
      <c r="H76" s="342">
        <v>30</v>
      </c>
      <c r="I76" s="350" t="s">
        <v>15</v>
      </c>
      <c r="J76" s="351" t="str">
        <f>IF($B76="","",VLOOKUP($B76,[3]Список!$A:$W,8,FALSE))</f>
        <v/>
      </c>
    </row>
    <row r="77" spans="3:11" ht="9.6" customHeight="1" x14ac:dyDescent="0.25">
      <c r="C77" s="155">
        <v>5</v>
      </c>
      <c r="D77" s="338">
        <f>1+D76</f>
        <v>0</v>
      </c>
      <c r="E77" s="334" t="s">
        <v>673</v>
      </c>
      <c r="F77" s="122" t="s">
        <v>674</v>
      </c>
      <c r="G77" s="122" t="s">
        <v>11</v>
      </c>
      <c r="H77" s="352"/>
      <c r="I77" s="353"/>
      <c r="J77" s="354"/>
    </row>
    <row r="78" spans="3:11" ht="9.6" customHeight="1" x14ac:dyDescent="0.25">
      <c r="C78" s="124"/>
      <c r="D78" s="355"/>
      <c r="E78" s="356"/>
      <c r="F78" s="120"/>
      <c r="G78" s="120"/>
      <c r="H78" s="352"/>
      <c r="I78" s="353"/>
      <c r="J78" s="354"/>
    </row>
    <row r="79" spans="3:11" ht="9.6" customHeight="1" x14ac:dyDescent="0.25">
      <c r="C79" s="105" t="s">
        <v>675</v>
      </c>
      <c r="D79" s="105"/>
      <c r="E79" s="105"/>
      <c r="F79" s="105"/>
      <c r="G79" s="105"/>
      <c r="H79" s="352"/>
      <c r="I79" s="353"/>
      <c r="J79" s="354"/>
    </row>
    <row r="80" spans="3:11" ht="9.6" customHeight="1" x14ac:dyDescent="0.25">
      <c r="C80" s="632" t="s">
        <v>676</v>
      </c>
      <c r="D80" s="632"/>
      <c r="E80" s="632"/>
      <c r="F80" s="632"/>
      <c r="G80" s="632"/>
      <c r="H80" s="105"/>
      <c r="I80" s="105"/>
      <c r="J80" s="105"/>
      <c r="K80" s="106"/>
    </row>
    <row r="81" spans="3:11" ht="9.6" customHeight="1" x14ac:dyDescent="0.25">
      <c r="C81" s="632"/>
      <c r="D81" s="632"/>
      <c r="E81" s="632"/>
      <c r="F81" s="632"/>
      <c r="G81" s="632"/>
      <c r="H81" s="107"/>
      <c r="I81" s="107"/>
      <c r="J81" s="108"/>
      <c r="K81" s="109"/>
    </row>
    <row r="82" spans="3:11" ht="9.6" customHeight="1" x14ac:dyDescent="0.25">
      <c r="C82" s="110"/>
      <c r="D82" s="110"/>
      <c r="E82" s="110"/>
      <c r="F82" s="111"/>
      <c r="G82" s="111"/>
      <c r="H82" s="110"/>
      <c r="I82" s="111"/>
      <c r="J82" s="112"/>
    </row>
    <row r="83" spans="3:11" ht="9.6" customHeight="1" x14ac:dyDescent="0.25">
      <c r="C83" s="110"/>
      <c r="D83" s="110"/>
      <c r="E83" s="110"/>
      <c r="F83" s="111"/>
      <c r="G83" s="111"/>
      <c r="H83" s="110"/>
      <c r="I83" s="111"/>
      <c r="J83" s="112"/>
    </row>
    <row r="84" spans="3:11" ht="9.6" customHeight="1" x14ac:dyDescent="0.25">
      <c r="C84" s="110"/>
      <c r="D84" s="110"/>
      <c r="E84" s="110"/>
      <c r="F84" s="111"/>
      <c r="G84" s="111"/>
      <c r="H84" s="110"/>
      <c r="I84" s="111"/>
      <c r="J84" s="112"/>
    </row>
    <row r="85" spans="3:11" ht="9.9499999999999993" customHeight="1" x14ac:dyDescent="0.25">
      <c r="C85" s="110"/>
      <c r="D85" s="110"/>
      <c r="E85" s="110"/>
      <c r="F85" s="111"/>
      <c r="G85" s="111"/>
      <c r="H85" s="110"/>
      <c r="I85" s="111"/>
      <c r="J85" s="112"/>
    </row>
    <row r="86" spans="3:11" ht="9.9499999999999993" customHeight="1" x14ac:dyDescent="0.25"/>
    <row r="87" spans="3:11" ht="9.9499999999999993" customHeight="1" x14ac:dyDescent="0.25"/>
    <row r="88" spans="3:11" ht="9.9499999999999993" customHeight="1" x14ac:dyDescent="0.25"/>
    <row r="89" spans="3:11" ht="9.9499999999999993" customHeight="1" x14ac:dyDescent="0.25"/>
    <row r="90" spans="3:11" ht="9.9499999999999993" customHeight="1" x14ac:dyDescent="0.25"/>
  </sheetData>
  <mergeCells count="72">
    <mergeCell ref="C80:G80"/>
    <mergeCell ref="C81:G81"/>
    <mergeCell ref="J62:J63"/>
    <mergeCell ref="C69:J69"/>
    <mergeCell ref="C70:I70"/>
    <mergeCell ref="C71:C72"/>
    <mergeCell ref="E71:E72"/>
    <mergeCell ref="G71:G72"/>
    <mergeCell ref="H71:H72"/>
    <mergeCell ref="I71:I72"/>
    <mergeCell ref="J71:J72"/>
    <mergeCell ref="C62:C63"/>
    <mergeCell ref="E62:E63"/>
    <mergeCell ref="G62:G63"/>
    <mergeCell ref="H62:H63"/>
    <mergeCell ref="I62:I63"/>
    <mergeCell ref="C41:J41"/>
    <mergeCell ref="C42:J42"/>
    <mergeCell ref="C43:G43"/>
    <mergeCell ref="C44:C45"/>
    <mergeCell ref="E44:E45"/>
    <mergeCell ref="G44:G45"/>
    <mergeCell ref="H44:H45"/>
    <mergeCell ref="I44:I45"/>
    <mergeCell ref="J44:J45"/>
    <mergeCell ref="C32:J32"/>
    <mergeCell ref="C33:I33"/>
    <mergeCell ref="C34:C35"/>
    <mergeCell ref="E34:E35"/>
    <mergeCell ref="G34:G35"/>
    <mergeCell ref="H34:H35"/>
    <mergeCell ref="I34:I35"/>
    <mergeCell ref="J34:J35"/>
    <mergeCell ref="C23:J23"/>
    <mergeCell ref="C24:I24"/>
    <mergeCell ref="E25:E26"/>
    <mergeCell ref="G25:G26"/>
    <mergeCell ref="H25:H26"/>
    <mergeCell ref="I25:I26"/>
    <mergeCell ref="J25:J26"/>
    <mergeCell ref="C25:C26"/>
    <mergeCell ref="J7:J8"/>
    <mergeCell ref="C14:J14"/>
    <mergeCell ref="C15:I15"/>
    <mergeCell ref="C16:C17"/>
    <mergeCell ref="E16:E17"/>
    <mergeCell ref="G16:G17"/>
    <mergeCell ref="H16:H17"/>
    <mergeCell ref="I16:I17"/>
    <mergeCell ref="J16:J17"/>
    <mergeCell ref="C6:I6"/>
    <mergeCell ref="C7:C8"/>
    <mergeCell ref="E7:E8"/>
    <mergeCell ref="G7:G8"/>
    <mergeCell ref="H7:H8"/>
    <mergeCell ref="I7:I8"/>
    <mergeCell ref="C60:J60"/>
    <mergeCell ref="C61:I61"/>
    <mergeCell ref="C1:J1"/>
    <mergeCell ref="C2:J2"/>
    <mergeCell ref="C3:E3"/>
    <mergeCell ref="C53:C54"/>
    <mergeCell ref="C51:J51"/>
    <mergeCell ref="C52:I52"/>
    <mergeCell ref="E53:E54"/>
    <mergeCell ref="G53:G54"/>
    <mergeCell ref="H53:H54"/>
    <mergeCell ref="I53:I54"/>
    <mergeCell ref="J53:J54"/>
    <mergeCell ref="H3:J3"/>
    <mergeCell ref="C4:J4"/>
    <mergeCell ref="C5:J5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B1" workbookViewId="0">
      <selection activeCell="V9" sqref="V9"/>
    </sheetView>
  </sheetViews>
  <sheetFormatPr defaultRowHeight="13.5" outlineLevelCol="1" x14ac:dyDescent="0.25"/>
  <cols>
    <col min="1" max="1" width="3.28515625" style="357" hidden="1" customWidth="1" outlineLevel="1"/>
    <col min="2" max="2" width="7.28515625" style="90" customWidth="1" collapsed="1"/>
    <col min="3" max="3" width="28" style="90" customWidth="1"/>
    <col min="4" max="5" width="13.5703125" style="90" customWidth="1"/>
    <col min="6" max="6" width="15.140625" style="90" hidden="1" customWidth="1" outlineLevel="1"/>
    <col min="7" max="7" width="23" style="90" customWidth="1" collapsed="1"/>
    <col min="8" max="8" width="9.140625" style="90"/>
    <col min="9" max="9" width="0" style="90" hidden="1" customWidth="1"/>
    <col min="10" max="11" width="9.140625" style="90"/>
    <col min="12" max="12" width="9.140625" style="90" hidden="1" customWidth="1"/>
    <col min="13" max="13" width="5.7109375" style="90" hidden="1" customWidth="1"/>
    <col min="14" max="14" width="2.28515625" style="90" hidden="1" customWidth="1"/>
    <col min="15" max="15" width="5.7109375" style="90" hidden="1" customWidth="1"/>
    <col min="16" max="16" width="2.7109375" style="90" hidden="1" customWidth="1"/>
    <col min="17" max="17" width="5.7109375" style="90" hidden="1" customWidth="1"/>
    <col min="18" max="18" width="2.5703125" style="90" hidden="1" customWidth="1"/>
    <col min="19" max="16384" width="9.140625" style="90"/>
  </cols>
  <sheetData>
    <row r="1" spans="1:20" ht="15.75" x14ac:dyDescent="0.25">
      <c r="B1" s="358"/>
      <c r="C1" s="358"/>
      <c r="D1" s="358"/>
      <c r="E1" s="358"/>
      <c r="F1" s="358"/>
      <c r="G1" s="358"/>
      <c r="H1" s="151"/>
      <c r="I1" s="151"/>
    </row>
    <row r="2" spans="1:20" ht="21" x14ac:dyDescent="0.25">
      <c r="A2" s="526" t="s">
        <v>93</v>
      </c>
      <c r="B2" s="526"/>
      <c r="C2" s="526"/>
      <c r="D2" s="526"/>
      <c r="E2" s="526"/>
      <c r="F2" s="526"/>
      <c r="G2" s="526"/>
      <c r="H2" s="526"/>
      <c r="I2" s="152"/>
    </row>
    <row r="3" spans="1:20" ht="21" x14ac:dyDescent="0.35">
      <c r="A3" s="422" t="s">
        <v>0</v>
      </c>
      <c r="B3" s="422"/>
      <c r="C3" s="422"/>
      <c r="D3" s="422"/>
      <c r="E3" s="422"/>
      <c r="F3" s="422"/>
      <c r="G3" s="422"/>
      <c r="H3" s="422"/>
      <c r="I3" s="152"/>
      <c r="J3" s="640">
        <v>2</v>
      </c>
      <c r="K3" s="641"/>
      <c r="S3" s="91" t="s">
        <v>76</v>
      </c>
    </row>
    <row r="4" spans="1:20" ht="21" x14ac:dyDescent="0.35">
      <c r="A4" s="423" t="s">
        <v>94</v>
      </c>
      <c r="B4" s="423"/>
      <c r="C4" s="423"/>
      <c r="D4" s="8"/>
      <c r="E4" s="8"/>
      <c r="F4" s="647" t="s">
        <v>95</v>
      </c>
      <c r="G4" s="647"/>
      <c r="H4" s="647"/>
      <c r="I4" s="157"/>
      <c r="J4" s="642"/>
      <c r="K4" s="643"/>
      <c r="S4" s="91"/>
    </row>
    <row r="5" spans="1:20" ht="21" x14ac:dyDescent="0.35">
      <c r="B5" s="648" t="s">
        <v>77</v>
      </c>
      <c r="C5" s="648"/>
      <c r="D5" s="648"/>
      <c r="E5" s="648"/>
      <c r="F5" s="648"/>
      <c r="G5" s="648"/>
      <c r="H5" s="92"/>
      <c r="J5" s="644"/>
      <c r="K5" s="643"/>
      <c r="S5" s="91" t="s">
        <v>78</v>
      </c>
    </row>
    <row r="6" spans="1:20" ht="21" x14ac:dyDescent="0.35">
      <c r="B6" s="154"/>
      <c r="C6" s="154"/>
      <c r="D6" s="154"/>
      <c r="E6" s="154"/>
      <c r="F6" s="154"/>
      <c r="G6" s="154"/>
      <c r="H6" s="92"/>
      <c r="J6" s="644"/>
      <c r="K6" s="643"/>
      <c r="S6" s="91"/>
    </row>
    <row r="7" spans="1:20" ht="12.75" customHeight="1" x14ac:dyDescent="0.35">
      <c r="B7" s="649" t="s">
        <v>79</v>
      </c>
      <c r="C7" s="649"/>
      <c r="D7" s="649"/>
      <c r="E7" s="649"/>
      <c r="F7" s="649"/>
      <c r="G7" s="649"/>
      <c r="H7" s="92"/>
      <c r="J7" s="645"/>
      <c r="K7" s="646"/>
      <c r="S7" s="91" t="s">
        <v>80</v>
      </c>
    </row>
    <row r="8" spans="1:20" ht="12.75" customHeight="1" x14ac:dyDescent="0.25">
      <c r="B8" s="359"/>
      <c r="C8" s="359"/>
      <c r="D8" s="359"/>
      <c r="E8" s="359"/>
      <c r="F8" s="359"/>
      <c r="G8" s="359"/>
      <c r="H8" s="92"/>
      <c r="T8" s="93"/>
    </row>
    <row r="9" spans="1:20" ht="12.75" customHeight="1" x14ac:dyDescent="0.25">
      <c r="A9" s="360"/>
      <c r="B9" s="94" t="s">
        <v>81</v>
      </c>
      <c r="C9" s="95" t="s">
        <v>82</v>
      </c>
      <c r="D9" s="95" t="s">
        <v>83</v>
      </c>
      <c r="E9" s="95" t="s">
        <v>5</v>
      </c>
      <c r="F9" s="95"/>
      <c r="G9" s="94" t="s">
        <v>7</v>
      </c>
      <c r="H9" s="92"/>
      <c r="J9" s="633">
        <v>2</v>
      </c>
      <c r="K9" s="634"/>
      <c r="T9" s="96"/>
    </row>
    <row r="10" spans="1:20" s="100" customFormat="1" ht="12.75" customHeight="1" x14ac:dyDescent="0.2">
      <c r="A10" s="97" t="str">
        <f>IF($J$3=1,M10,(IF($J$3=2,O10,IF($J$3=3,Q10,))))</f>
        <v>-</v>
      </c>
      <c r="B10" s="98" t="s">
        <v>47</v>
      </c>
      <c r="C10" s="2" t="s">
        <v>640</v>
      </c>
      <c r="D10" s="3" t="s">
        <v>641</v>
      </c>
      <c r="E10" s="3" t="s">
        <v>46</v>
      </c>
      <c r="F10" s="3">
        <v>70</v>
      </c>
      <c r="G10" s="3" t="s">
        <v>9</v>
      </c>
      <c r="H10" s="99"/>
      <c r="J10" s="635"/>
      <c r="K10" s="636"/>
      <c r="L10" s="101" t="s">
        <v>47</v>
      </c>
      <c r="M10" s="97" t="str">
        <f>'[1]BS-16'!BA37</f>
        <v>-</v>
      </c>
      <c r="O10" s="97" t="str">
        <f>'[1]BS-32'!BD38</f>
        <v>-</v>
      </c>
      <c r="Q10" s="97" t="str">
        <f>'[1]BS-48'!BG68</f>
        <v>-</v>
      </c>
      <c r="T10" s="96"/>
    </row>
    <row r="11" spans="1:20" s="100" customFormat="1" ht="12.75" customHeight="1" x14ac:dyDescent="0.2">
      <c r="A11" s="97" t="str">
        <f>IF($J$3=1,M11,(IF($J$3=2,O11,IF($J$3=3,Q11,))))</f>
        <v>-</v>
      </c>
      <c r="B11" s="98" t="s">
        <v>48</v>
      </c>
      <c r="C11" s="2" t="s">
        <v>19</v>
      </c>
      <c r="D11" s="3" t="s">
        <v>20</v>
      </c>
      <c r="E11" s="3" t="s">
        <v>46</v>
      </c>
      <c r="F11" s="3">
        <v>64</v>
      </c>
      <c r="G11" s="3" t="s">
        <v>21</v>
      </c>
      <c r="H11" s="99"/>
      <c r="J11" s="635"/>
      <c r="K11" s="636"/>
      <c r="L11" s="101" t="s">
        <v>48</v>
      </c>
      <c r="M11" s="97" t="str">
        <f>'[1]BS-16'!BA67</f>
        <v>-</v>
      </c>
      <c r="O11" s="97" t="str">
        <f>'[1]BS-32'!BD65</f>
        <v>-</v>
      </c>
      <c r="Q11" s="97" t="str">
        <f>'[1]BS-48'!BG122</f>
        <v>-</v>
      </c>
      <c r="T11" s="102"/>
    </row>
    <row r="12" spans="1:20" s="100" customFormat="1" ht="12.75" customHeight="1" x14ac:dyDescent="0.2">
      <c r="A12" s="97"/>
      <c r="B12" s="98" t="s">
        <v>49</v>
      </c>
      <c r="C12" s="2" t="s">
        <v>677</v>
      </c>
      <c r="D12" s="3" t="s">
        <v>678</v>
      </c>
      <c r="E12" s="3" t="s">
        <v>46</v>
      </c>
      <c r="F12" s="3">
        <v>60</v>
      </c>
      <c r="G12" s="3" t="s">
        <v>10</v>
      </c>
      <c r="H12" s="99"/>
      <c r="J12" s="635"/>
      <c r="K12" s="636"/>
      <c r="L12" s="101"/>
      <c r="M12" s="97"/>
      <c r="O12" s="97"/>
      <c r="Q12" s="97"/>
      <c r="T12" s="102"/>
    </row>
    <row r="13" spans="1:20" s="100" customFormat="1" ht="12.75" customHeight="1" x14ac:dyDescent="0.2">
      <c r="A13" s="97" t="str">
        <f>IF($J$3=1,M13,(IF($J$3=2,O13,IF($J$3=3,Q13,))))</f>
        <v>-</v>
      </c>
      <c r="B13" s="98" t="s">
        <v>49</v>
      </c>
      <c r="C13" s="2" t="s">
        <v>679</v>
      </c>
      <c r="D13" s="3" t="s">
        <v>680</v>
      </c>
      <c r="E13" s="3" t="s">
        <v>616</v>
      </c>
      <c r="F13" s="3">
        <v>58</v>
      </c>
      <c r="G13" s="3" t="s">
        <v>658</v>
      </c>
      <c r="H13" s="99"/>
      <c r="J13" s="635"/>
      <c r="K13" s="636"/>
      <c r="L13" s="101" t="s">
        <v>49</v>
      </c>
      <c r="M13" s="97" t="str">
        <f>'[1]BS-16'!BQ11</f>
        <v>-</v>
      </c>
      <c r="O13" s="97" t="str">
        <f>'[1]BS-32'!BZ11</f>
        <v>-</v>
      </c>
      <c r="Q13" s="97" t="str">
        <f>'[1]BS-48'!CF14</f>
        <v>-</v>
      </c>
      <c r="T13" s="96"/>
    </row>
    <row r="14" spans="1:20" s="100" customFormat="1" ht="12.75" customHeight="1" x14ac:dyDescent="0.25">
      <c r="A14" s="97" t="str">
        <f>IF($J$3=1,M14,(IF($J$3=2,O14,IF($J$3=3,Q14,))))</f>
        <v>-</v>
      </c>
      <c r="B14" s="103"/>
      <c r="C14" s="104"/>
      <c r="D14" s="103"/>
      <c r="E14" s="103"/>
      <c r="F14" s="103"/>
      <c r="G14" s="103"/>
      <c r="H14" s="99"/>
      <c r="J14" s="635"/>
      <c r="K14" s="636"/>
      <c r="L14" s="101" t="s">
        <v>49</v>
      </c>
      <c r="M14" s="97" t="str">
        <f>'[1]BS-16'!BQ30</f>
        <v>-</v>
      </c>
      <c r="O14" s="97" t="str">
        <f>'[1]BS-32'!BZ52</f>
        <v>-</v>
      </c>
      <c r="Q14" s="97" t="str">
        <f>'[1]BS-48'!CF93</f>
        <v>-</v>
      </c>
      <c r="T14" s="102"/>
    </row>
    <row r="15" spans="1:20" ht="12.75" customHeight="1" x14ac:dyDescent="0.3">
      <c r="B15" s="637" t="s">
        <v>84</v>
      </c>
      <c r="C15" s="637"/>
      <c r="D15" s="637"/>
      <c r="E15" s="637"/>
      <c r="F15" s="637"/>
      <c r="G15" s="637"/>
      <c r="H15" s="92"/>
      <c r="T15" s="96"/>
    </row>
    <row r="16" spans="1:20" ht="12.75" customHeight="1" x14ac:dyDescent="0.25">
      <c r="B16" s="361"/>
      <c r="C16" s="362"/>
      <c r="D16" s="361"/>
      <c r="E16" s="361"/>
      <c r="F16" s="361"/>
      <c r="G16" s="361"/>
      <c r="H16" s="92"/>
      <c r="T16" s="93"/>
    </row>
    <row r="17" spans="1:20" ht="12.75" customHeight="1" x14ac:dyDescent="0.25">
      <c r="B17" s="98" t="s">
        <v>47</v>
      </c>
      <c r="C17" s="2" t="s">
        <v>621</v>
      </c>
      <c r="D17" s="3" t="s">
        <v>622</v>
      </c>
      <c r="E17" s="3" t="s">
        <v>46</v>
      </c>
      <c r="F17" s="3">
        <v>74</v>
      </c>
      <c r="G17" s="3" t="s">
        <v>21</v>
      </c>
      <c r="H17" s="92"/>
      <c r="T17" s="96"/>
    </row>
    <row r="18" spans="1:20" s="100" customFormat="1" ht="12.75" customHeight="1" x14ac:dyDescent="0.2">
      <c r="A18" s="97" t="str">
        <f>IF($J$9=1,M18,(IF($J$9=2,O18,IF($J$9=3,Q18,))))</f>
        <v>-</v>
      </c>
      <c r="B18" s="98" t="s">
        <v>48</v>
      </c>
      <c r="C18" s="2" t="s">
        <v>611</v>
      </c>
      <c r="D18" s="3" t="s">
        <v>612</v>
      </c>
      <c r="E18" s="3" t="s">
        <v>46</v>
      </c>
      <c r="F18" s="3">
        <v>73</v>
      </c>
      <c r="G18" s="3" t="s">
        <v>10</v>
      </c>
      <c r="H18" s="99"/>
      <c r="L18" s="101" t="s">
        <v>47</v>
      </c>
      <c r="M18" s="97" t="str">
        <f>'[1]GS-16'!BA37</f>
        <v>-</v>
      </c>
      <c r="O18" s="97" t="str">
        <f>'[1]GS-32'!BD38</f>
        <v>-</v>
      </c>
      <c r="Q18" s="97" t="str">
        <f>'[1]GS-48'!BG68</f>
        <v>-</v>
      </c>
      <c r="T18" s="102"/>
    </row>
    <row r="19" spans="1:20" s="100" customFormat="1" ht="12.75" customHeight="1" x14ac:dyDescent="0.2">
      <c r="A19" s="97"/>
      <c r="B19" s="98" t="s">
        <v>49</v>
      </c>
      <c r="C19" s="2" t="s">
        <v>681</v>
      </c>
      <c r="D19" s="3" t="s">
        <v>682</v>
      </c>
      <c r="E19" s="3" t="s">
        <v>616</v>
      </c>
      <c r="F19" s="3">
        <v>54</v>
      </c>
      <c r="G19" s="3" t="s">
        <v>12</v>
      </c>
      <c r="H19" s="99"/>
      <c r="L19" s="101"/>
      <c r="M19" s="97"/>
      <c r="O19" s="97"/>
      <c r="Q19" s="97"/>
      <c r="T19" s="102"/>
    </row>
    <row r="20" spans="1:20" s="100" customFormat="1" ht="12.75" customHeight="1" x14ac:dyDescent="0.2">
      <c r="A20" s="97" t="str">
        <f>IF($J$9=1,M20,(IF($J$9=2,O20,IF($J$9=3,Q20,))))</f>
        <v>-</v>
      </c>
      <c r="B20" s="98" t="s">
        <v>49</v>
      </c>
      <c r="C20" s="2" t="s">
        <v>683</v>
      </c>
      <c r="D20" s="3" t="s">
        <v>684</v>
      </c>
      <c r="E20" s="3" t="s">
        <v>616</v>
      </c>
      <c r="F20" s="3">
        <v>59</v>
      </c>
      <c r="G20" s="3" t="s">
        <v>685</v>
      </c>
      <c r="H20" s="99"/>
      <c r="L20" s="101" t="s">
        <v>48</v>
      </c>
      <c r="M20" s="97" t="str">
        <f>'[1]GS-16'!BA67</f>
        <v>-</v>
      </c>
      <c r="O20" s="97" t="str">
        <f>'[1]GS-32'!BD65</f>
        <v>-</v>
      </c>
      <c r="Q20" s="97" t="str">
        <f>'[1]GS-48'!BG122</f>
        <v>-</v>
      </c>
      <c r="T20" s="96"/>
    </row>
    <row r="21" spans="1:20" s="100" customFormat="1" ht="12.75" customHeight="1" x14ac:dyDescent="0.25">
      <c r="A21" s="97" t="str">
        <f>IF($J$9=1,M21,(IF($J$9=2,O21,IF($J$9=3,Q21,))))</f>
        <v>-</v>
      </c>
      <c r="B21" s="92"/>
      <c r="C21" s="92"/>
      <c r="D21" s="92"/>
      <c r="E21" s="92"/>
      <c r="F21" s="92"/>
      <c r="G21" s="92"/>
      <c r="H21" s="99"/>
      <c r="L21" s="101" t="s">
        <v>49</v>
      </c>
      <c r="M21" s="97" t="str">
        <f>'[1]GS-16'!BQ11</f>
        <v>-</v>
      </c>
      <c r="O21" s="97" t="str">
        <f>'[1]GS-32'!BZ11</f>
        <v>-</v>
      </c>
      <c r="Q21" s="97" t="str">
        <f>'[1]GS-48'!CF14</f>
        <v>-</v>
      </c>
      <c r="T21" s="96"/>
    </row>
    <row r="22" spans="1:20" s="100" customFormat="1" ht="12.75" customHeight="1" x14ac:dyDescent="0.3">
      <c r="A22" s="97" t="str">
        <f>IF($J$9=1,M22,(IF($J$9=2,O22,IF($J$9=3,Q22,))))</f>
        <v>-</v>
      </c>
      <c r="B22" s="637" t="s">
        <v>85</v>
      </c>
      <c r="C22" s="637"/>
      <c r="D22" s="637"/>
      <c r="E22" s="637"/>
      <c r="F22" s="637"/>
      <c r="G22" s="637"/>
      <c r="H22" s="99"/>
      <c r="L22" s="101" t="s">
        <v>49</v>
      </c>
      <c r="M22" s="97" t="str">
        <f>'[1]GS-16'!BQ30</f>
        <v>-</v>
      </c>
      <c r="O22" s="97" t="str">
        <f>'[1]GS-32'!BZ52</f>
        <v>-</v>
      </c>
      <c r="Q22" s="97" t="str">
        <f>'[1]GS-48'!CF93</f>
        <v>-</v>
      </c>
      <c r="T22" s="96"/>
    </row>
    <row r="23" spans="1:20" ht="12.75" customHeight="1" x14ac:dyDescent="0.25">
      <c r="B23" s="361"/>
      <c r="C23" s="362"/>
      <c r="D23" s="361"/>
      <c r="E23" s="361"/>
      <c r="F23" s="361"/>
      <c r="G23" s="361"/>
      <c r="H23" s="92"/>
      <c r="T23" s="93"/>
    </row>
    <row r="24" spans="1:20" ht="12.75" customHeight="1" x14ac:dyDescent="0.25">
      <c r="B24" s="638" t="s">
        <v>47</v>
      </c>
      <c r="C24" s="2" t="s">
        <v>19</v>
      </c>
      <c r="D24" s="3" t="s">
        <v>20</v>
      </c>
      <c r="E24" s="3" t="s">
        <v>46</v>
      </c>
      <c r="F24" s="3">
        <v>64</v>
      </c>
      <c r="G24" s="3" t="s">
        <v>21</v>
      </c>
      <c r="T24" s="96"/>
    </row>
    <row r="25" spans="1:20" ht="12.75" customHeight="1" x14ac:dyDescent="0.25">
      <c r="B25" s="639"/>
      <c r="C25" s="2" t="s">
        <v>659</v>
      </c>
      <c r="D25" s="3" t="s">
        <v>660</v>
      </c>
      <c r="E25" s="3" t="s">
        <v>616</v>
      </c>
      <c r="F25" s="3">
        <v>57</v>
      </c>
      <c r="G25" s="3" t="s">
        <v>21</v>
      </c>
      <c r="T25" s="93"/>
    </row>
    <row r="26" spans="1:20" ht="12.75" customHeight="1" x14ac:dyDescent="0.25">
      <c r="A26" s="363"/>
      <c r="B26" s="638" t="s">
        <v>48</v>
      </c>
      <c r="C26" s="2" t="s">
        <v>650</v>
      </c>
      <c r="D26" s="3" t="s">
        <v>651</v>
      </c>
      <c r="E26" s="3" t="s">
        <v>616</v>
      </c>
      <c r="F26" s="3">
        <v>64</v>
      </c>
      <c r="G26" s="3" t="s">
        <v>14</v>
      </c>
      <c r="T26" s="96"/>
    </row>
    <row r="27" spans="1:20" ht="12.75" customHeight="1" x14ac:dyDescent="0.25">
      <c r="A27" s="363"/>
      <c r="B27" s="639"/>
      <c r="C27" s="2" t="s">
        <v>679</v>
      </c>
      <c r="D27" s="3" t="s">
        <v>680</v>
      </c>
      <c r="E27" s="3" t="s">
        <v>616</v>
      </c>
      <c r="F27" s="3">
        <v>58</v>
      </c>
      <c r="G27" s="3" t="s">
        <v>658</v>
      </c>
      <c r="T27" s="93"/>
    </row>
    <row r="28" spans="1:20" ht="12.75" customHeight="1" x14ac:dyDescent="0.25">
      <c r="A28" s="363"/>
      <c r="B28" s="638" t="s">
        <v>49</v>
      </c>
      <c r="C28" s="2" t="s">
        <v>677</v>
      </c>
      <c r="D28" s="3" t="s">
        <v>678</v>
      </c>
      <c r="E28" s="3" t="s">
        <v>46</v>
      </c>
      <c r="F28" s="3">
        <v>60</v>
      </c>
      <c r="G28" s="3" t="s">
        <v>10</v>
      </c>
      <c r="T28" s="93"/>
    </row>
    <row r="29" spans="1:20" ht="12.75" customHeight="1" x14ac:dyDescent="0.25">
      <c r="A29" s="363"/>
      <c r="B29" s="639"/>
      <c r="C29" s="2" t="s">
        <v>686</v>
      </c>
      <c r="D29" s="3" t="s">
        <v>687</v>
      </c>
      <c r="E29" s="3" t="s">
        <v>616</v>
      </c>
      <c r="F29" s="3">
        <v>53</v>
      </c>
      <c r="G29" s="3" t="s">
        <v>10</v>
      </c>
      <c r="T29" s="93"/>
    </row>
    <row r="30" spans="1:20" ht="12.75" customHeight="1" x14ac:dyDescent="0.25">
      <c r="A30" s="363"/>
      <c r="B30" s="638" t="s">
        <v>49</v>
      </c>
      <c r="C30" s="2" t="s">
        <v>661</v>
      </c>
      <c r="D30" s="3" t="s">
        <v>662</v>
      </c>
      <c r="E30" s="3" t="s">
        <v>616</v>
      </c>
      <c r="F30" s="3">
        <v>56</v>
      </c>
      <c r="G30" s="3" t="s">
        <v>21</v>
      </c>
      <c r="T30" s="96"/>
    </row>
    <row r="31" spans="1:20" ht="12.75" customHeight="1" x14ac:dyDescent="0.25">
      <c r="A31" s="363"/>
      <c r="B31" s="639"/>
      <c r="C31" s="2" t="s">
        <v>688</v>
      </c>
      <c r="D31" s="3" t="s">
        <v>689</v>
      </c>
      <c r="E31" s="3" t="s">
        <v>616</v>
      </c>
      <c r="F31" s="3">
        <v>48</v>
      </c>
      <c r="G31" s="3" t="s">
        <v>690</v>
      </c>
      <c r="T31" s="96"/>
    </row>
    <row r="32" spans="1:20" ht="12.75" customHeight="1" x14ac:dyDescent="0.25">
      <c r="A32" s="363"/>
      <c r="T32" s="93"/>
    </row>
    <row r="33" spans="1:20" ht="12.75" customHeight="1" x14ac:dyDescent="0.3">
      <c r="A33" s="363"/>
      <c r="B33" s="637" t="s">
        <v>86</v>
      </c>
      <c r="C33" s="637"/>
      <c r="D33" s="637"/>
      <c r="E33" s="637"/>
      <c r="F33" s="637"/>
      <c r="G33" s="637"/>
      <c r="T33" s="96"/>
    </row>
    <row r="34" spans="1:20" ht="12.75" customHeight="1" x14ac:dyDescent="0.25">
      <c r="A34" s="363"/>
      <c r="B34" s="361"/>
      <c r="C34" s="362"/>
      <c r="D34" s="361"/>
      <c r="E34" s="361"/>
      <c r="F34" s="361"/>
      <c r="G34" s="361"/>
      <c r="T34" s="96"/>
    </row>
    <row r="35" spans="1:20" ht="12.75" customHeight="1" x14ac:dyDescent="0.25">
      <c r="A35" s="363"/>
      <c r="B35" s="638" t="s">
        <v>47</v>
      </c>
      <c r="C35" s="2" t="s">
        <v>621</v>
      </c>
      <c r="D35" s="3" t="s">
        <v>622</v>
      </c>
      <c r="E35" s="3" t="s">
        <v>46</v>
      </c>
      <c r="F35" s="3">
        <v>74</v>
      </c>
      <c r="G35" s="3" t="s">
        <v>21</v>
      </c>
      <c r="T35" s="93"/>
    </row>
    <row r="36" spans="1:20" ht="12.75" customHeight="1" x14ac:dyDescent="0.25">
      <c r="B36" s="639"/>
      <c r="C36" s="2" t="s">
        <v>611</v>
      </c>
      <c r="D36" s="3" t="s">
        <v>612</v>
      </c>
      <c r="E36" s="3" t="s">
        <v>46</v>
      </c>
      <c r="F36" s="3">
        <v>73</v>
      </c>
      <c r="G36" s="3" t="s">
        <v>10</v>
      </c>
      <c r="T36" s="93"/>
    </row>
    <row r="37" spans="1:20" ht="12.75" customHeight="1" x14ac:dyDescent="0.25">
      <c r="B37" s="638" t="s">
        <v>48</v>
      </c>
      <c r="C37" s="2" t="s">
        <v>613</v>
      </c>
      <c r="D37" s="3" t="s">
        <v>614</v>
      </c>
      <c r="E37" s="3" t="s">
        <v>46</v>
      </c>
      <c r="F37" s="3">
        <v>63</v>
      </c>
      <c r="G37" s="3" t="s">
        <v>10</v>
      </c>
      <c r="T37" s="93"/>
    </row>
    <row r="38" spans="1:20" ht="12.75" customHeight="1" x14ac:dyDescent="0.25">
      <c r="B38" s="639"/>
      <c r="C38" s="2" t="s">
        <v>681</v>
      </c>
      <c r="D38" s="3" t="s">
        <v>682</v>
      </c>
      <c r="E38" s="3" t="s">
        <v>616</v>
      </c>
      <c r="F38" s="3">
        <v>54</v>
      </c>
      <c r="G38" s="3" t="s">
        <v>12</v>
      </c>
      <c r="T38" s="93"/>
    </row>
    <row r="39" spans="1:20" ht="12.75" customHeight="1" x14ac:dyDescent="0.25">
      <c r="B39" s="638" t="s">
        <v>49</v>
      </c>
      <c r="C39" s="2" t="s">
        <v>683</v>
      </c>
      <c r="D39" s="3" t="s">
        <v>684</v>
      </c>
      <c r="E39" s="3" t="s">
        <v>616</v>
      </c>
      <c r="F39" s="3">
        <v>59</v>
      </c>
      <c r="G39" s="3" t="s">
        <v>685</v>
      </c>
      <c r="T39" s="93"/>
    </row>
    <row r="40" spans="1:20" ht="12.75" customHeight="1" x14ac:dyDescent="0.25">
      <c r="B40" s="639"/>
      <c r="C40" s="2" t="s">
        <v>691</v>
      </c>
      <c r="D40" s="3" t="s">
        <v>692</v>
      </c>
      <c r="E40" s="3" t="s">
        <v>616</v>
      </c>
      <c r="F40" s="3">
        <v>53</v>
      </c>
      <c r="G40" s="3" t="s">
        <v>16</v>
      </c>
      <c r="T40" s="93"/>
    </row>
    <row r="41" spans="1:20" ht="12.75" customHeight="1" x14ac:dyDescent="0.25">
      <c r="A41" s="363"/>
      <c r="B41" s="638" t="s">
        <v>49</v>
      </c>
      <c r="C41" s="2" t="s">
        <v>606</v>
      </c>
      <c r="D41" s="3" t="s">
        <v>607</v>
      </c>
      <c r="E41" s="3" t="s">
        <v>46</v>
      </c>
      <c r="F41" s="3">
        <v>73</v>
      </c>
      <c r="G41" s="3" t="s">
        <v>9</v>
      </c>
    </row>
    <row r="42" spans="1:20" ht="12.75" customHeight="1" x14ac:dyDescent="0.25">
      <c r="A42" s="363"/>
      <c r="B42" s="639"/>
      <c r="C42" s="2" t="s">
        <v>630</v>
      </c>
      <c r="D42" s="3" t="s">
        <v>631</v>
      </c>
      <c r="E42" s="3" t="s">
        <v>616</v>
      </c>
      <c r="F42" s="3">
        <v>68</v>
      </c>
      <c r="G42" s="3" t="s">
        <v>15</v>
      </c>
    </row>
    <row r="43" spans="1:20" ht="12.75" customHeight="1" x14ac:dyDescent="0.25">
      <c r="A43" s="363"/>
    </row>
    <row r="44" spans="1:20" ht="12.75" customHeight="1" x14ac:dyDescent="0.3">
      <c r="A44" s="363"/>
      <c r="B44" s="637" t="s">
        <v>87</v>
      </c>
      <c r="C44" s="637"/>
      <c r="D44" s="637"/>
      <c r="E44" s="637"/>
      <c r="F44" s="637"/>
      <c r="G44" s="637"/>
    </row>
    <row r="45" spans="1:20" ht="12.75" customHeight="1" x14ac:dyDescent="0.25">
      <c r="A45" s="363"/>
      <c r="B45" s="361"/>
      <c r="C45" s="362"/>
      <c r="D45" s="361"/>
      <c r="E45" s="361"/>
      <c r="F45" s="361"/>
      <c r="G45" s="361"/>
    </row>
    <row r="46" spans="1:20" ht="12.75" customHeight="1" x14ac:dyDescent="0.25">
      <c r="A46" s="363"/>
      <c r="B46" s="638" t="s">
        <v>47</v>
      </c>
      <c r="C46" s="2" t="s">
        <v>659</v>
      </c>
      <c r="D46" s="3" t="s">
        <v>660</v>
      </c>
      <c r="E46" s="3" t="s">
        <v>616</v>
      </c>
      <c r="F46" s="3">
        <v>57</v>
      </c>
      <c r="G46" s="3" t="s">
        <v>21</v>
      </c>
    </row>
    <row r="47" spans="1:20" ht="12.75" customHeight="1" x14ac:dyDescent="0.25">
      <c r="B47" s="639"/>
      <c r="C47" s="2" t="s">
        <v>606</v>
      </c>
      <c r="D47" s="3" t="s">
        <v>607</v>
      </c>
      <c r="E47" s="3" t="s">
        <v>46</v>
      </c>
      <c r="F47" s="3">
        <v>73</v>
      </c>
      <c r="G47" s="3" t="s">
        <v>9</v>
      </c>
    </row>
    <row r="48" spans="1:20" ht="12.75" customHeight="1" x14ac:dyDescent="0.25">
      <c r="B48" s="638" t="s">
        <v>48</v>
      </c>
      <c r="C48" s="2" t="s">
        <v>661</v>
      </c>
      <c r="D48" s="3" t="s">
        <v>662</v>
      </c>
      <c r="E48" s="3" t="s">
        <v>616</v>
      </c>
      <c r="F48" s="3">
        <v>56</v>
      </c>
      <c r="G48" s="3" t="s">
        <v>21</v>
      </c>
    </row>
    <row r="49" spans="1:10" ht="12.75" customHeight="1" x14ac:dyDescent="0.25">
      <c r="B49" s="639"/>
      <c r="C49" s="2" t="s">
        <v>621</v>
      </c>
      <c r="D49" s="3" t="s">
        <v>622</v>
      </c>
      <c r="E49" s="3" t="s">
        <v>46</v>
      </c>
      <c r="F49" s="3">
        <v>74</v>
      </c>
      <c r="G49" s="3" t="s">
        <v>21</v>
      </c>
    </row>
    <row r="50" spans="1:10" ht="12.75" customHeight="1" x14ac:dyDescent="0.25">
      <c r="B50" s="638" t="s">
        <v>49</v>
      </c>
      <c r="C50" s="2" t="s">
        <v>677</v>
      </c>
      <c r="D50" s="3" t="s">
        <v>678</v>
      </c>
      <c r="E50" s="3" t="s">
        <v>46</v>
      </c>
      <c r="F50" s="3">
        <v>60</v>
      </c>
      <c r="G50" s="3" t="s">
        <v>10</v>
      </c>
    </row>
    <row r="51" spans="1:10" ht="12.75" customHeight="1" x14ac:dyDescent="0.25">
      <c r="B51" s="639"/>
      <c r="C51" s="2" t="s">
        <v>611</v>
      </c>
      <c r="D51" s="3" t="s">
        <v>612</v>
      </c>
      <c r="E51" s="3" t="s">
        <v>46</v>
      </c>
      <c r="F51" s="3">
        <v>73</v>
      </c>
      <c r="G51" s="3" t="s">
        <v>10</v>
      </c>
    </row>
    <row r="52" spans="1:10" ht="12.75" customHeight="1" x14ac:dyDescent="0.25">
      <c r="A52" s="363"/>
      <c r="B52" s="638" t="s">
        <v>49</v>
      </c>
      <c r="C52" s="2" t="s">
        <v>650</v>
      </c>
      <c r="D52" s="3" t="s">
        <v>651</v>
      </c>
      <c r="E52" s="3" t="s">
        <v>616</v>
      </c>
      <c r="F52" s="3">
        <v>64</v>
      </c>
      <c r="G52" s="3" t="s">
        <v>14</v>
      </c>
    </row>
    <row r="53" spans="1:10" ht="12.75" customHeight="1" x14ac:dyDescent="0.25">
      <c r="A53" s="363"/>
      <c r="B53" s="639"/>
      <c r="C53" s="2" t="s">
        <v>625</v>
      </c>
      <c r="D53" s="3" t="s">
        <v>626</v>
      </c>
      <c r="E53" s="3" t="s">
        <v>616</v>
      </c>
      <c r="F53" s="3">
        <v>55</v>
      </c>
      <c r="G53" s="3" t="s">
        <v>21</v>
      </c>
    </row>
    <row r="54" spans="1:10" ht="12.75" customHeight="1" x14ac:dyDescent="0.25">
      <c r="A54" s="363"/>
      <c r="B54" s="364"/>
      <c r="C54" s="364"/>
      <c r="D54" s="364"/>
      <c r="E54" s="364"/>
      <c r="F54" s="364"/>
      <c r="G54" s="256"/>
    </row>
    <row r="55" spans="1:10" ht="12.75" customHeight="1" x14ac:dyDescent="0.25">
      <c r="A55" s="363"/>
      <c r="B55" s="632" t="s">
        <v>88</v>
      </c>
      <c r="C55" s="632"/>
      <c r="D55" s="632"/>
      <c r="E55" s="632"/>
      <c r="F55" s="632"/>
      <c r="G55" s="632"/>
    </row>
    <row r="56" spans="1:10" ht="12.75" customHeight="1" x14ac:dyDescent="0.25">
      <c r="A56" s="363"/>
      <c r="B56" s="632" t="s">
        <v>89</v>
      </c>
      <c r="C56" s="632"/>
      <c r="D56" s="632"/>
      <c r="E56" s="632"/>
      <c r="F56" s="632"/>
      <c r="G56" s="632"/>
    </row>
    <row r="57" spans="1:10" ht="12.75" customHeight="1" x14ac:dyDescent="0.25">
      <c r="A57" s="363"/>
    </row>
    <row r="58" spans="1:10" ht="12.75" customHeight="1" x14ac:dyDescent="0.25"/>
    <row r="59" spans="1:10" ht="12.75" customHeight="1" x14ac:dyDescent="0.25">
      <c r="H59" s="105"/>
      <c r="I59" s="105"/>
      <c r="J59" s="106"/>
    </row>
    <row r="60" spans="1:10" ht="12.75" customHeight="1" x14ac:dyDescent="0.25">
      <c r="H60" s="107"/>
      <c r="I60" s="108"/>
      <c r="J60" s="109"/>
    </row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</sheetData>
  <mergeCells count="26">
    <mergeCell ref="B50:B51"/>
    <mergeCell ref="B52:B53"/>
    <mergeCell ref="B55:G55"/>
    <mergeCell ref="B56:G56"/>
    <mergeCell ref="A2:H2"/>
    <mergeCell ref="A3:H3"/>
    <mergeCell ref="B33:G33"/>
    <mergeCell ref="B37:B38"/>
    <mergeCell ref="B44:G44"/>
    <mergeCell ref="B46:B47"/>
    <mergeCell ref="B48:B49"/>
    <mergeCell ref="J3:K7"/>
    <mergeCell ref="A4:C4"/>
    <mergeCell ref="F4:H4"/>
    <mergeCell ref="B5:G5"/>
    <mergeCell ref="B7:G7"/>
    <mergeCell ref="J9:K14"/>
    <mergeCell ref="B15:G15"/>
    <mergeCell ref="B41:B42"/>
    <mergeCell ref="B39:B40"/>
    <mergeCell ref="B35:B36"/>
    <mergeCell ref="B24:B25"/>
    <mergeCell ref="B26:B27"/>
    <mergeCell ref="B28:B29"/>
    <mergeCell ref="B30:B31"/>
    <mergeCell ref="B22:G22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8"/>
  <sheetViews>
    <sheetView topLeftCell="B1" workbookViewId="0">
      <selection activeCell="E7" sqref="E7"/>
    </sheetView>
  </sheetViews>
  <sheetFormatPr defaultRowHeight="13.5" outlineLevelCol="1" x14ac:dyDescent="0.25"/>
  <cols>
    <col min="1" max="1" width="5.7109375" style="159" hidden="1" customWidth="1" outlineLevel="1"/>
    <col min="2" max="2" width="5.5703125" style="159" customWidth="1" collapsed="1"/>
    <col min="3" max="3" width="24.7109375" style="159" customWidth="1"/>
    <col min="4" max="4" width="5.5703125" style="159" customWidth="1" outlineLevel="1"/>
    <col min="5" max="5" width="24.42578125" style="159" customWidth="1"/>
    <col min="6" max="10" width="5.5703125" style="159" customWidth="1"/>
    <col min="11" max="12" width="5.5703125" style="159" hidden="1" customWidth="1" outlineLevel="1"/>
    <col min="13" max="13" width="5.5703125" style="159" customWidth="1" collapsed="1"/>
    <col min="14" max="14" width="5.5703125" style="159" customWidth="1"/>
    <col min="15" max="15" width="9.28515625" style="159" customWidth="1"/>
    <col min="16" max="16" width="3" style="159" hidden="1" customWidth="1" outlineLevel="1"/>
    <col min="17" max="17" width="3.28515625" style="159" hidden="1" customWidth="1" outlineLevel="1"/>
    <col min="18" max="18" width="3.140625" style="159" hidden="1" customWidth="1" outlineLevel="1"/>
    <col min="19" max="19" width="3.28515625" style="159" hidden="1" customWidth="1" outlineLevel="1"/>
    <col min="20" max="20" width="3.140625" style="159" hidden="1" customWidth="1" outlineLevel="1"/>
    <col min="21" max="21" width="2.7109375" style="159" hidden="1" customWidth="1" outlineLevel="1"/>
    <col min="22" max="22" width="9.140625" style="159" collapsed="1"/>
    <col min="23" max="16384" width="9.140625" style="159"/>
  </cols>
  <sheetData>
    <row r="1" spans="1:26" ht="21.75" thickBot="1" x14ac:dyDescent="0.3">
      <c r="A1" s="258"/>
      <c r="B1" s="588" t="s">
        <v>149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P1" s="258"/>
      <c r="Q1" s="258"/>
      <c r="R1" s="258"/>
      <c r="S1" s="258"/>
      <c r="T1" s="258"/>
      <c r="U1" s="258"/>
    </row>
    <row r="2" spans="1:26" x14ac:dyDescent="0.25">
      <c r="A2" s="258"/>
      <c r="B2" s="307" t="s">
        <v>693</v>
      </c>
      <c r="D2" s="258"/>
      <c r="F2" s="300"/>
      <c r="G2" s="300"/>
      <c r="H2" s="300"/>
      <c r="I2" s="300"/>
      <c r="J2" s="300"/>
      <c r="K2" s="300"/>
      <c r="L2" s="300"/>
      <c r="M2" s="300"/>
      <c r="N2" s="301" t="s">
        <v>151</v>
      </c>
      <c r="P2" s="258"/>
      <c r="Q2" s="258"/>
      <c r="R2" s="258"/>
      <c r="S2" s="258"/>
      <c r="T2" s="258"/>
      <c r="U2" s="258"/>
    </row>
    <row r="3" spans="1:26" ht="16.5" x14ac:dyDescent="0.25">
      <c r="A3" s="258"/>
      <c r="B3" s="650" t="s">
        <v>694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P3" s="258"/>
      <c r="Q3" s="258"/>
      <c r="R3" s="258"/>
      <c r="S3" s="258"/>
      <c r="T3" s="258"/>
      <c r="U3" s="258"/>
    </row>
    <row r="4" spans="1:26" ht="16.5" x14ac:dyDescent="0.3">
      <c r="A4" s="258"/>
      <c r="B4" s="652" t="s">
        <v>695</v>
      </c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P4" s="258"/>
      <c r="Q4" s="258"/>
      <c r="R4" s="258"/>
      <c r="S4" s="258"/>
      <c r="T4" s="258"/>
      <c r="U4" s="258"/>
    </row>
    <row r="5" spans="1:26" ht="15.75" x14ac:dyDescent="0.3">
      <c r="A5" s="258"/>
      <c r="B5" s="371" t="s">
        <v>696</v>
      </c>
      <c r="D5" s="258"/>
      <c r="F5" s="300"/>
      <c r="G5" s="300"/>
      <c r="H5" s="300"/>
      <c r="I5" s="300"/>
      <c r="J5" s="300"/>
      <c r="K5" s="300"/>
      <c r="L5" s="300"/>
      <c r="M5" s="300"/>
      <c r="N5" s="300"/>
      <c r="P5" s="258"/>
      <c r="Q5" s="258"/>
      <c r="R5" s="258"/>
      <c r="S5" s="258"/>
      <c r="T5" s="258"/>
      <c r="U5" s="258"/>
    </row>
    <row r="6" spans="1:26" x14ac:dyDescent="0.25">
      <c r="A6" s="258"/>
      <c r="B6" s="654" t="s">
        <v>697</v>
      </c>
      <c r="C6" s="372" t="s">
        <v>698</v>
      </c>
      <c r="D6" s="656" t="s">
        <v>697</v>
      </c>
      <c r="E6" s="372" t="s">
        <v>699</v>
      </c>
      <c r="F6" s="658" t="s">
        <v>700</v>
      </c>
      <c r="G6" s="659"/>
      <c r="H6" s="659"/>
      <c r="I6" s="659"/>
      <c r="J6" s="660"/>
      <c r="K6" s="658" t="s">
        <v>701</v>
      </c>
      <c r="L6" s="660"/>
      <c r="M6" s="658" t="s">
        <v>702</v>
      </c>
      <c r="N6" s="660"/>
      <c r="P6" s="258"/>
      <c r="Q6" s="258"/>
      <c r="R6" s="258"/>
      <c r="S6" s="258"/>
      <c r="T6" s="258"/>
      <c r="U6" s="258"/>
      <c r="Z6" s="163"/>
    </row>
    <row r="7" spans="1:26" ht="15.75" x14ac:dyDescent="0.25">
      <c r="A7" s="373"/>
      <c r="B7" s="655"/>
      <c r="C7" s="374" t="s">
        <v>35</v>
      </c>
      <c r="D7" s="657"/>
      <c r="E7" s="374" t="s">
        <v>714</v>
      </c>
      <c r="F7" s="375">
        <v>1</v>
      </c>
      <c r="G7" s="375">
        <v>2</v>
      </c>
      <c r="H7" s="375">
        <v>3</v>
      </c>
      <c r="I7" s="375">
        <v>4</v>
      </c>
      <c r="J7" s="375">
        <v>5</v>
      </c>
      <c r="K7" s="375" t="s">
        <v>703</v>
      </c>
      <c r="L7" s="375" t="s">
        <v>30</v>
      </c>
      <c r="M7" s="375" t="s">
        <v>704</v>
      </c>
      <c r="N7" s="375" t="s">
        <v>705</v>
      </c>
      <c r="P7" s="258"/>
      <c r="Q7" s="258"/>
      <c r="R7" s="258"/>
      <c r="S7" s="258"/>
      <c r="T7" s="258"/>
      <c r="U7" s="258"/>
    </row>
    <row r="8" spans="1:26" x14ac:dyDescent="0.25">
      <c r="A8" s="376"/>
      <c r="B8" s="377" t="s">
        <v>706</v>
      </c>
      <c r="C8" s="378" t="s">
        <v>204</v>
      </c>
      <c r="D8" s="379" t="s">
        <v>707</v>
      </c>
      <c r="E8" s="378" t="s">
        <v>303</v>
      </c>
      <c r="F8" s="380">
        <v>9</v>
      </c>
      <c r="G8" s="380">
        <v>9</v>
      </c>
      <c r="H8" s="380">
        <v>-4</v>
      </c>
      <c r="I8" s="380">
        <v>-3</v>
      </c>
      <c r="J8" s="380">
        <v>-4</v>
      </c>
      <c r="K8" s="380"/>
      <c r="L8" s="380"/>
      <c r="M8" s="381">
        <f>IF(OR(U8=1,U8=2,U8=3),1,0)</f>
        <v>0</v>
      </c>
      <c r="N8" s="381">
        <f>IF(OR(U8=-1,U8=-2,U8=-3),1,0)</f>
        <v>1</v>
      </c>
      <c r="P8" s="382">
        <f t="shared" ref="P8:T12" si="0">SIGN(F8)</f>
        <v>1</v>
      </c>
      <c r="Q8" s="382">
        <f t="shared" si="0"/>
        <v>1</v>
      </c>
      <c r="R8" s="382">
        <f t="shared" si="0"/>
        <v>-1</v>
      </c>
      <c r="S8" s="382">
        <f t="shared" si="0"/>
        <v>-1</v>
      </c>
      <c r="T8" s="382">
        <f t="shared" si="0"/>
        <v>-1</v>
      </c>
      <c r="U8" s="382">
        <f>P8+Q8+R8+S8+T8</f>
        <v>-1</v>
      </c>
    </row>
    <row r="9" spans="1:26" x14ac:dyDescent="0.25">
      <c r="A9" s="376"/>
      <c r="B9" s="377" t="s">
        <v>708</v>
      </c>
      <c r="C9" s="383" t="s">
        <v>186</v>
      </c>
      <c r="D9" s="379" t="s">
        <v>709</v>
      </c>
      <c r="E9" s="378" t="s">
        <v>292</v>
      </c>
      <c r="F9" s="380">
        <v>-1</v>
      </c>
      <c r="G9" s="380">
        <v>-2</v>
      </c>
      <c r="H9" s="380">
        <v>-9</v>
      </c>
      <c r="I9" s="380"/>
      <c r="J9" s="380"/>
      <c r="K9" s="380"/>
      <c r="L9" s="380"/>
      <c r="M9" s="381">
        <f>IF(OR(U9=1,U9=2,U9=3),1,0)</f>
        <v>0</v>
      </c>
      <c r="N9" s="381">
        <f>IF(OR(U9=-1,U9=-2,U9=-3),1,0)</f>
        <v>1</v>
      </c>
      <c r="P9" s="382">
        <f t="shared" si="0"/>
        <v>-1</v>
      </c>
      <c r="Q9" s="382">
        <f t="shared" si="0"/>
        <v>-1</v>
      </c>
      <c r="R9" s="382">
        <f t="shared" si="0"/>
        <v>-1</v>
      </c>
      <c r="S9" s="382">
        <f t="shared" si="0"/>
        <v>0</v>
      </c>
      <c r="T9" s="382">
        <f t="shared" si="0"/>
        <v>0</v>
      </c>
      <c r="U9" s="382">
        <f>P9+Q9+R9+S9+T9</f>
        <v>-3</v>
      </c>
    </row>
    <row r="10" spans="1:26" x14ac:dyDescent="0.25">
      <c r="A10" s="376">
        <f>A8</f>
        <v>0</v>
      </c>
      <c r="B10" s="384" t="s">
        <v>710</v>
      </c>
      <c r="C10" s="385" t="s">
        <v>187</v>
      </c>
      <c r="D10" s="379" t="s">
        <v>711</v>
      </c>
      <c r="E10" s="385" t="s">
        <v>69</v>
      </c>
      <c r="F10" s="386">
        <v>8</v>
      </c>
      <c r="G10" s="386">
        <v>11</v>
      </c>
      <c r="H10" s="386">
        <v>-9</v>
      </c>
      <c r="I10" s="386">
        <v>-5</v>
      </c>
      <c r="J10" s="386">
        <v>-15</v>
      </c>
      <c r="K10" s="386"/>
      <c r="L10" s="386"/>
      <c r="M10" s="386">
        <f>IF(OR(U10=1,U10=2,U10=3),1,0)</f>
        <v>0</v>
      </c>
      <c r="N10" s="386">
        <f>IF(OR(U10=-1,U10=-2,U10=-3),1,0)</f>
        <v>1</v>
      </c>
      <c r="P10" s="382">
        <f t="shared" si="0"/>
        <v>1</v>
      </c>
      <c r="Q10" s="382">
        <f t="shared" si="0"/>
        <v>1</v>
      </c>
      <c r="R10" s="382">
        <f t="shared" si="0"/>
        <v>-1</v>
      </c>
      <c r="S10" s="382">
        <f t="shared" si="0"/>
        <v>-1</v>
      </c>
      <c r="T10" s="382">
        <f t="shared" si="0"/>
        <v>-1</v>
      </c>
      <c r="U10" s="382">
        <f>P10+Q10+R10+S10+T10</f>
        <v>-1</v>
      </c>
    </row>
    <row r="11" spans="1:26" x14ac:dyDescent="0.25">
      <c r="A11" s="376">
        <f>A8</f>
        <v>0</v>
      </c>
      <c r="B11" s="377" t="s">
        <v>706</v>
      </c>
      <c r="C11" s="383" t="str">
        <f>C8</f>
        <v>НУРЖАНКЫЗЫ</v>
      </c>
      <c r="D11" s="379" t="str">
        <f>D9</f>
        <v>Y</v>
      </c>
      <c r="E11" s="383" t="str">
        <f>E9</f>
        <v>АКАШЕВА</v>
      </c>
      <c r="F11" s="380"/>
      <c r="G11" s="380"/>
      <c r="H11" s="380"/>
      <c r="I11" s="380"/>
      <c r="J11" s="380"/>
      <c r="K11" s="380"/>
      <c r="L11" s="380"/>
      <c r="M11" s="381">
        <f>IF(OR(U11=1,U11=2,U11=3),1,0)</f>
        <v>0</v>
      </c>
      <c r="N11" s="381">
        <f>IF(OR(U11=-1,U11=-2,U11=-3),1,0)</f>
        <v>0</v>
      </c>
      <c r="P11" s="382">
        <f t="shared" si="0"/>
        <v>0</v>
      </c>
      <c r="Q11" s="382">
        <f t="shared" si="0"/>
        <v>0</v>
      </c>
      <c r="R11" s="382">
        <f t="shared" si="0"/>
        <v>0</v>
      </c>
      <c r="S11" s="382">
        <f t="shared" si="0"/>
        <v>0</v>
      </c>
      <c r="T11" s="382">
        <f t="shared" si="0"/>
        <v>0</v>
      </c>
      <c r="U11" s="382">
        <f>P11+Q11+R11+S11+T11</f>
        <v>0</v>
      </c>
    </row>
    <row r="12" spans="1:26" ht="14.25" thickBot="1" x14ac:dyDescent="0.3">
      <c r="A12" s="376">
        <f>A9</f>
        <v>0</v>
      </c>
      <c r="B12" s="377" t="s">
        <v>708</v>
      </c>
      <c r="C12" s="383" t="str">
        <f>C9</f>
        <v>АХМАДАЛИЕВА</v>
      </c>
      <c r="D12" s="379" t="str">
        <f>D8</f>
        <v>X</v>
      </c>
      <c r="E12" s="383" t="str">
        <f>E8</f>
        <v>АШКЕЕВА</v>
      </c>
      <c r="F12" s="380"/>
      <c r="G12" s="380"/>
      <c r="H12" s="380"/>
      <c r="I12" s="380"/>
      <c r="J12" s="380"/>
      <c r="K12" s="380"/>
      <c r="L12" s="380"/>
      <c r="M12" s="381">
        <f>IF(OR(U12=1,U12=2,U12=3),1,0)</f>
        <v>0</v>
      </c>
      <c r="N12" s="381">
        <f>IF(OR(U12=-1,U12=-2,U12=-3),1,0)</f>
        <v>0</v>
      </c>
      <c r="P12" s="382">
        <f t="shared" si="0"/>
        <v>0</v>
      </c>
      <c r="Q12" s="382">
        <f t="shared" si="0"/>
        <v>0</v>
      </c>
      <c r="R12" s="382">
        <f t="shared" si="0"/>
        <v>0</v>
      </c>
      <c r="S12" s="382">
        <f t="shared" si="0"/>
        <v>0</v>
      </c>
      <c r="T12" s="382">
        <f t="shared" si="0"/>
        <v>0</v>
      </c>
      <c r="U12" s="382">
        <f>P12+Q12+R12+S12+T12</f>
        <v>0</v>
      </c>
    </row>
    <row r="13" spans="1:26" ht="14.25" thickBot="1" x14ac:dyDescent="0.3">
      <c r="A13" s="258"/>
      <c r="B13" s="300"/>
      <c r="D13" s="387"/>
      <c r="F13" s="300"/>
      <c r="G13" s="300"/>
      <c r="H13" s="300"/>
      <c r="I13" s="388" t="s">
        <v>712</v>
      </c>
      <c r="J13" s="300"/>
      <c r="K13" s="300"/>
      <c r="L13" s="300"/>
      <c r="M13" s="389">
        <f>SUM(M8,M9,M10,M11,M12)</f>
        <v>0</v>
      </c>
      <c r="N13" s="390">
        <f>SUM(N8,N9,N10,N11,N12,)</f>
        <v>3</v>
      </c>
      <c r="P13" s="258"/>
      <c r="Q13" s="258"/>
      <c r="R13" s="258"/>
      <c r="S13" s="258"/>
      <c r="T13" s="258"/>
      <c r="U13" s="258"/>
    </row>
    <row r="14" spans="1:26" ht="15.75" x14ac:dyDescent="0.25">
      <c r="A14" s="258"/>
      <c r="B14" s="300"/>
      <c r="C14" s="391" t="s">
        <v>713</v>
      </c>
      <c r="D14" s="392"/>
      <c r="E14" s="374" t="s">
        <v>714</v>
      </c>
      <c r="F14" s="300"/>
      <c r="G14" s="300"/>
      <c r="H14" s="300"/>
      <c r="I14" s="300"/>
      <c r="J14" s="300"/>
      <c r="K14" s="300"/>
      <c r="L14" s="300"/>
      <c r="M14" s="300"/>
      <c r="N14" s="300"/>
      <c r="P14" s="258"/>
      <c r="Q14" s="258"/>
      <c r="R14" s="258"/>
      <c r="S14" s="258"/>
      <c r="T14" s="258"/>
      <c r="U14" s="258"/>
      <c r="W14" s="393"/>
    </row>
    <row r="15" spans="1:26" ht="16.5" x14ac:dyDescent="0.3">
      <c r="A15" s="258"/>
      <c r="B15" s="300"/>
      <c r="C15" s="391"/>
      <c r="D15" s="392"/>
      <c r="E15" s="394"/>
      <c r="F15" s="300"/>
      <c r="G15" s="300"/>
      <c r="H15" s="300"/>
      <c r="I15" s="300"/>
      <c r="J15" s="300"/>
      <c r="K15" s="300"/>
      <c r="L15" s="300"/>
      <c r="M15" s="300"/>
      <c r="N15" s="300"/>
      <c r="P15" s="258"/>
      <c r="Q15" s="258"/>
      <c r="R15" s="258"/>
      <c r="S15" s="258"/>
      <c r="T15" s="258"/>
      <c r="U15" s="258"/>
      <c r="W15" s="393"/>
    </row>
    <row r="16" spans="1:26" ht="15.75" x14ac:dyDescent="0.3">
      <c r="A16" s="258"/>
      <c r="B16" s="371" t="s">
        <v>715</v>
      </c>
      <c r="D16" s="387"/>
      <c r="F16" s="300"/>
      <c r="G16" s="300"/>
      <c r="H16" s="300"/>
      <c r="I16" s="300"/>
      <c r="J16" s="300"/>
      <c r="K16" s="300"/>
      <c r="L16" s="300"/>
      <c r="M16" s="300"/>
      <c r="N16" s="300"/>
      <c r="P16" s="258"/>
      <c r="Q16" s="258"/>
      <c r="R16" s="258"/>
      <c r="S16" s="258"/>
      <c r="T16" s="258"/>
      <c r="U16" s="258"/>
    </row>
    <row r="17" spans="1:21" x14ac:dyDescent="0.25">
      <c r="A17" s="258"/>
      <c r="B17" s="654" t="s">
        <v>697</v>
      </c>
      <c r="C17" s="372" t="s">
        <v>698</v>
      </c>
      <c r="D17" s="656" t="s">
        <v>697</v>
      </c>
      <c r="E17" s="372" t="s">
        <v>699</v>
      </c>
      <c r="F17" s="658" t="s">
        <v>700</v>
      </c>
      <c r="G17" s="659"/>
      <c r="H17" s="659"/>
      <c r="I17" s="659"/>
      <c r="J17" s="659"/>
      <c r="K17" s="658" t="s">
        <v>701</v>
      </c>
      <c r="L17" s="660"/>
      <c r="M17" s="658" t="s">
        <v>702</v>
      </c>
      <c r="N17" s="660"/>
      <c r="P17" s="258"/>
      <c r="Q17" s="258"/>
      <c r="R17" s="258"/>
      <c r="S17" s="258"/>
      <c r="T17" s="258"/>
      <c r="U17" s="258"/>
    </row>
    <row r="18" spans="1:21" ht="15.75" x14ac:dyDescent="0.25">
      <c r="A18" s="373"/>
      <c r="B18" s="655"/>
      <c r="C18" s="374" t="s">
        <v>31</v>
      </c>
      <c r="D18" s="657"/>
      <c r="E18" s="374" t="s">
        <v>716</v>
      </c>
      <c r="F18" s="375">
        <v>1</v>
      </c>
      <c r="G18" s="375">
        <v>2</v>
      </c>
      <c r="H18" s="375">
        <v>3</v>
      </c>
      <c r="I18" s="375">
        <v>4</v>
      </c>
      <c r="J18" s="375">
        <v>5</v>
      </c>
      <c r="K18" s="375" t="s">
        <v>703</v>
      </c>
      <c r="L18" s="375" t="s">
        <v>30</v>
      </c>
      <c r="M18" s="375" t="s">
        <v>704</v>
      </c>
      <c r="N18" s="375" t="s">
        <v>705</v>
      </c>
      <c r="P18" s="258"/>
      <c r="Q18" s="258"/>
      <c r="R18" s="258"/>
      <c r="S18" s="258"/>
      <c r="T18" s="258"/>
      <c r="U18" s="258"/>
    </row>
    <row r="19" spans="1:21" x14ac:dyDescent="0.25">
      <c r="A19" s="376"/>
      <c r="B19" s="377" t="s">
        <v>706</v>
      </c>
      <c r="C19" s="378" t="s">
        <v>297</v>
      </c>
      <c r="D19" s="379" t="s">
        <v>707</v>
      </c>
      <c r="E19" s="385" t="s">
        <v>300</v>
      </c>
      <c r="F19" s="380">
        <v>-7</v>
      </c>
      <c r="G19" s="380">
        <v>-6</v>
      </c>
      <c r="H19" s="380">
        <v>-5</v>
      </c>
      <c r="I19" s="380"/>
      <c r="J19" s="380"/>
      <c r="K19" s="380"/>
      <c r="L19" s="380"/>
      <c r="M19" s="381">
        <f>IF(OR(U19=1,U19=2,U19=3),1,0)</f>
        <v>0</v>
      </c>
      <c r="N19" s="381">
        <f>IF(OR(U19=-1,U19=-2,U19=-3),1,0)</f>
        <v>1</v>
      </c>
      <c r="P19" s="382">
        <f t="shared" ref="P19:T23" si="1">SIGN(F19)</f>
        <v>-1</v>
      </c>
      <c r="Q19" s="382">
        <f t="shared" si="1"/>
        <v>-1</v>
      </c>
      <c r="R19" s="382">
        <f t="shared" si="1"/>
        <v>-1</v>
      </c>
      <c r="S19" s="382">
        <f t="shared" si="1"/>
        <v>0</v>
      </c>
      <c r="T19" s="382">
        <f t="shared" si="1"/>
        <v>0</v>
      </c>
      <c r="U19" s="382">
        <f>P19+Q19+R19+S19+T19</f>
        <v>-3</v>
      </c>
    </row>
    <row r="20" spans="1:21" x14ac:dyDescent="0.25">
      <c r="A20" s="376"/>
      <c r="B20" s="377" t="s">
        <v>708</v>
      </c>
      <c r="C20" s="383" t="s">
        <v>183</v>
      </c>
      <c r="D20" s="379" t="s">
        <v>709</v>
      </c>
      <c r="E20" s="378" t="s">
        <v>315</v>
      </c>
      <c r="F20" s="380">
        <v>-3</v>
      </c>
      <c r="G20" s="380">
        <v>-3</v>
      </c>
      <c r="H20" s="380">
        <v>-2</v>
      </c>
      <c r="I20" s="380"/>
      <c r="J20" s="380"/>
      <c r="K20" s="380"/>
      <c r="L20" s="380"/>
      <c r="M20" s="381">
        <f>IF(OR(U20=1,U20=2,U20=3),1,0)</f>
        <v>0</v>
      </c>
      <c r="N20" s="381">
        <f>IF(OR(U20=-1,U20=-2,U20=-3),1,0)</f>
        <v>1</v>
      </c>
      <c r="P20" s="382">
        <f t="shared" si="1"/>
        <v>-1</v>
      </c>
      <c r="Q20" s="382">
        <f t="shared" si="1"/>
        <v>-1</v>
      </c>
      <c r="R20" s="382">
        <f t="shared" si="1"/>
        <v>-1</v>
      </c>
      <c r="S20" s="382">
        <f t="shared" si="1"/>
        <v>0</v>
      </c>
      <c r="T20" s="382">
        <f t="shared" si="1"/>
        <v>0</v>
      </c>
      <c r="U20" s="382">
        <f>P20+Q20+R20+S20+T20</f>
        <v>-3</v>
      </c>
    </row>
    <row r="21" spans="1:21" x14ac:dyDescent="0.25">
      <c r="A21" s="376">
        <f>A19</f>
        <v>0</v>
      </c>
      <c r="B21" s="384" t="s">
        <v>710</v>
      </c>
      <c r="C21" s="385" t="s">
        <v>201</v>
      </c>
      <c r="D21" s="379" t="s">
        <v>711</v>
      </c>
      <c r="E21" s="385" t="s">
        <v>169</v>
      </c>
      <c r="F21" s="386">
        <v>-4</v>
      </c>
      <c r="G21" s="386">
        <v>-2</v>
      </c>
      <c r="H21" s="386">
        <v>-6</v>
      </c>
      <c r="I21" s="386"/>
      <c r="J21" s="386"/>
      <c r="K21" s="386"/>
      <c r="L21" s="386"/>
      <c r="M21" s="386">
        <f>IF(OR(U21=1,U21=2,U21=3),1,0)</f>
        <v>0</v>
      </c>
      <c r="N21" s="386">
        <f>IF(OR(U21=-1,U21=-2,U21=-3),1,0)</f>
        <v>1</v>
      </c>
      <c r="P21" s="382">
        <f t="shared" si="1"/>
        <v>-1</v>
      </c>
      <c r="Q21" s="382">
        <f t="shared" si="1"/>
        <v>-1</v>
      </c>
      <c r="R21" s="382">
        <f t="shared" si="1"/>
        <v>-1</v>
      </c>
      <c r="S21" s="382">
        <f t="shared" si="1"/>
        <v>0</v>
      </c>
      <c r="T21" s="382">
        <f t="shared" si="1"/>
        <v>0</v>
      </c>
      <c r="U21" s="382">
        <f>P21+Q21+R21+S21+T21</f>
        <v>-3</v>
      </c>
    </row>
    <row r="22" spans="1:21" x14ac:dyDescent="0.25">
      <c r="A22" s="376">
        <f>A19</f>
        <v>0</v>
      </c>
      <c r="B22" s="377" t="s">
        <v>706</v>
      </c>
      <c r="C22" s="383" t="str">
        <f>C19</f>
        <v>БОРИСЮК</v>
      </c>
      <c r="D22" s="379" t="str">
        <f>D20</f>
        <v>Y</v>
      </c>
      <c r="E22" s="383" t="str">
        <f>E20</f>
        <v>МИРКАДИРОВА</v>
      </c>
      <c r="F22" s="380"/>
      <c r="G22" s="380"/>
      <c r="H22" s="380"/>
      <c r="I22" s="380"/>
      <c r="J22" s="380"/>
      <c r="K22" s="380"/>
      <c r="L22" s="380"/>
      <c r="M22" s="381">
        <f>IF(OR(U22=1,U22=2,U22=3),1,0)</f>
        <v>0</v>
      </c>
      <c r="N22" s="381">
        <f>IF(OR(U22=-1,U22=-2,U22=-3),1,0)</f>
        <v>0</v>
      </c>
      <c r="P22" s="382">
        <f t="shared" si="1"/>
        <v>0</v>
      </c>
      <c r="Q22" s="382">
        <f t="shared" si="1"/>
        <v>0</v>
      </c>
      <c r="R22" s="382">
        <f t="shared" si="1"/>
        <v>0</v>
      </c>
      <c r="S22" s="382">
        <f t="shared" si="1"/>
        <v>0</v>
      </c>
      <c r="T22" s="382">
        <f t="shared" si="1"/>
        <v>0</v>
      </c>
      <c r="U22" s="382">
        <f>P22+Q22+R22+S22+T22</f>
        <v>0</v>
      </c>
    </row>
    <row r="23" spans="1:21" ht="14.25" thickBot="1" x14ac:dyDescent="0.3">
      <c r="A23" s="376">
        <f>A20</f>
        <v>0</v>
      </c>
      <c r="B23" s="377" t="s">
        <v>708</v>
      </c>
      <c r="C23" s="383" t="str">
        <f>C20</f>
        <v>БИАХМЕТОВА</v>
      </c>
      <c r="D23" s="379" t="str">
        <f>D19</f>
        <v>X</v>
      </c>
      <c r="E23" s="383" t="str">
        <f>E19</f>
        <v>БАХЫТ</v>
      </c>
      <c r="F23" s="380"/>
      <c r="G23" s="380"/>
      <c r="H23" s="380"/>
      <c r="I23" s="380"/>
      <c r="J23" s="380"/>
      <c r="K23" s="380"/>
      <c r="L23" s="380"/>
      <c r="M23" s="381">
        <f>IF(OR(U23=1,U23=2,U23=3),1,0)</f>
        <v>0</v>
      </c>
      <c r="N23" s="381">
        <f>IF(OR(U23=-1,U23=-2,U23=-3),1,0)</f>
        <v>0</v>
      </c>
      <c r="P23" s="382">
        <f t="shared" si="1"/>
        <v>0</v>
      </c>
      <c r="Q23" s="382">
        <f t="shared" si="1"/>
        <v>0</v>
      </c>
      <c r="R23" s="382">
        <f t="shared" si="1"/>
        <v>0</v>
      </c>
      <c r="S23" s="382">
        <f t="shared" si="1"/>
        <v>0</v>
      </c>
      <c r="T23" s="382">
        <f t="shared" si="1"/>
        <v>0</v>
      </c>
      <c r="U23" s="382">
        <f>P23+Q23+R23+S23+T23</f>
        <v>0</v>
      </c>
    </row>
    <row r="24" spans="1:21" ht="14.25" thickBot="1" x14ac:dyDescent="0.3">
      <c r="A24" s="258"/>
      <c r="B24" s="300"/>
      <c r="D24" s="387"/>
      <c r="F24" s="300"/>
      <c r="G24" s="300"/>
      <c r="H24" s="300"/>
      <c r="I24" s="388" t="s">
        <v>712</v>
      </c>
      <c r="J24" s="300"/>
      <c r="K24" s="300"/>
      <c r="L24" s="300"/>
      <c r="M24" s="389">
        <f>SUM(M19,M20,M21,M22,M23)</f>
        <v>0</v>
      </c>
      <c r="N24" s="390">
        <f>SUM(N19,N20,N21,N22,N23,)</f>
        <v>3</v>
      </c>
      <c r="P24" s="258"/>
      <c r="Q24" s="258"/>
      <c r="R24" s="258"/>
      <c r="S24" s="258"/>
      <c r="T24" s="258"/>
      <c r="U24" s="258"/>
    </row>
    <row r="25" spans="1:21" ht="15.75" x14ac:dyDescent="0.25">
      <c r="A25" s="258"/>
      <c r="B25" s="300"/>
      <c r="C25" s="391" t="s">
        <v>713</v>
      </c>
      <c r="D25" s="392"/>
      <c r="E25" s="374" t="s">
        <v>716</v>
      </c>
      <c r="F25" s="300"/>
      <c r="G25" s="300"/>
      <c r="H25" s="300"/>
      <c r="I25" s="300"/>
      <c r="J25" s="300"/>
      <c r="K25" s="300"/>
      <c r="L25" s="300"/>
      <c r="M25" s="300"/>
      <c r="N25" s="300"/>
      <c r="P25" s="258"/>
      <c r="Q25" s="258"/>
      <c r="R25" s="258"/>
      <c r="S25" s="258"/>
      <c r="T25" s="258"/>
      <c r="U25" s="258"/>
    </row>
    <row r="26" spans="1:21" ht="16.5" x14ac:dyDescent="0.3">
      <c r="A26" s="258"/>
      <c r="B26" s="300"/>
      <c r="C26" s="391"/>
      <c r="D26" s="392"/>
      <c r="E26" s="395"/>
      <c r="F26" s="300"/>
      <c r="G26" s="300"/>
      <c r="H26" s="300"/>
      <c r="I26" s="300"/>
      <c r="J26" s="300"/>
      <c r="K26" s="300"/>
      <c r="L26" s="300"/>
      <c r="M26" s="300"/>
      <c r="N26" s="300"/>
      <c r="P26" s="258"/>
      <c r="Q26" s="258"/>
      <c r="R26" s="258"/>
      <c r="S26" s="258"/>
      <c r="T26" s="258"/>
      <c r="U26" s="258"/>
    </row>
    <row r="27" spans="1:21" ht="15.75" x14ac:dyDescent="0.3">
      <c r="A27" s="258"/>
      <c r="B27" s="371" t="s">
        <v>717</v>
      </c>
      <c r="D27" s="387"/>
      <c r="F27" s="300"/>
      <c r="G27" s="300"/>
      <c r="H27" s="300"/>
      <c r="I27" s="300"/>
      <c r="J27" s="300"/>
      <c r="K27" s="300"/>
      <c r="L27" s="300"/>
      <c r="M27" s="300"/>
      <c r="N27" s="300"/>
      <c r="P27" s="258"/>
      <c r="Q27" s="258"/>
      <c r="R27" s="258"/>
      <c r="S27" s="258"/>
      <c r="T27" s="258"/>
      <c r="U27" s="258"/>
    </row>
    <row r="28" spans="1:21" x14ac:dyDescent="0.25">
      <c r="A28" s="258"/>
      <c r="B28" s="654" t="s">
        <v>697</v>
      </c>
      <c r="C28" s="372" t="s">
        <v>698</v>
      </c>
      <c r="D28" s="656" t="s">
        <v>697</v>
      </c>
      <c r="E28" s="372" t="s">
        <v>699</v>
      </c>
      <c r="F28" s="658" t="s">
        <v>700</v>
      </c>
      <c r="G28" s="659"/>
      <c r="H28" s="659"/>
      <c r="I28" s="659"/>
      <c r="J28" s="659"/>
      <c r="K28" s="658" t="s">
        <v>701</v>
      </c>
      <c r="L28" s="660"/>
      <c r="M28" s="658" t="s">
        <v>702</v>
      </c>
      <c r="N28" s="660"/>
      <c r="P28" s="258"/>
      <c r="Q28" s="258"/>
      <c r="R28" s="258"/>
      <c r="S28" s="258"/>
      <c r="T28" s="258"/>
      <c r="U28" s="258"/>
    </row>
    <row r="29" spans="1:21" ht="15.75" x14ac:dyDescent="0.25">
      <c r="A29" s="373"/>
      <c r="B29" s="655"/>
      <c r="C29" s="374" t="s">
        <v>718</v>
      </c>
      <c r="D29" s="657"/>
      <c r="E29" s="374" t="s">
        <v>34</v>
      </c>
      <c r="F29" s="375">
        <v>1</v>
      </c>
      <c r="G29" s="375">
        <v>2</v>
      </c>
      <c r="H29" s="375">
        <v>3</v>
      </c>
      <c r="I29" s="375">
        <v>4</v>
      </c>
      <c r="J29" s="375">
        <v>5</v>
      </c>
      <c r="K29" s="375" t="s">
        <v>703</v>
      </c>
      <c r="L29" s="375" t="s">
        <v>30</v>
      </c>
      <c r="M29" s="375" t="s">
        <v>704</v>
      </c>
      <c r="N29" s="375" t="s">
        <v>705</v>
      </c>
      <c r="P29" s="258"/>
      <c r="Q29" s="258"/>
      <c r="R29" s="258"/>
      <c r="S29" s="258"/>
      <c r="T29" s="258"/>
      <c r="U29" s="258"/>
    </row>
    <row r="30" spans="1:21" x14ac:dyDescent="0.25">
      <c r="A30" s="376"/>
      <c r="B30" s="377" t="s">
        <v>706</v>
      </c>
      <c r="C30" s="378" t="s">
        <v>152</v>
      </c>
      <c r="D30" s="379" t="s">
        <v>707</v>
      </c>
      <c r="E30" s="378" t="s">
        <v>295</v>
      </c>
      <c r="F30" s="380">
        <v>6</v>
      </c>
      <c r="G30" s="380">
        <v>-6</v>
      </c>
      <c r="H30" s="380">
        <v>8</v>
      </c>
      <c r="I30" s="380">
        <v>-5</v>
      </c>
      <c r="J30" s="380">
        <v>-8</v>
      </c>
      <c r="K30" s="380"/>
      <c r="L30" s="380"/>
      <c r="M30" s="381">
        <f>IF(OR(U30=1,U30=2,U30=3),1,0)</f>
        <v>0</v>
      </c>
      <c r="N30" s="381">
        <f>IF(OR(U30=-1,U30=-2,U30=-3),1,0)</f>
        <v>1</v>
      </c>
      <c r="P30" s="382">
        <f t="shared" ref="P30:T34" si="2">SIGN(F30)</f>
        <v>1</v>
      </c>
      <c r="Q30" s="382">
        <f t="shared" si="2"/>
        <v>-1</v>
      </c>
      <c r="R30" s="382">
        <f t="shared" si="2"/>
        <v>1</v>
      </c>
      <c r="S30" s="382">
        <f t="shared" si="2"/>
        <v>-1</v>
      </c>
      <c r="T30" s="382">
        <f t="shared" si="2"/>
        <v>-1</v>
      </c>
      <c r="U30" s="382">
        <f>P30+Q30+R30+S30+T30</f>
        <v>-1</v>
      </c>
    </row>
    <row r="31" spans="1:21" x14ac:dyDescent="0.25">
      <c r="A31" s="376"/>
      <c r="B31" s="377" t="s">
        <v>708</v>
      </c>
      <c r="C31" s="383" t="s">
        <v>64</v>
      </c>
      <c r="D31" s="379" t="s">
        <v>709</v>
      </c>
      <c r="E31" s="383" t="s">
        <v>327</v>
      </c>
      <c r="F31" s="380">
        <v>-3</v>
      </c>
      <c r="G31" s="380">
        <v>-4</v>
      </c>
      <c r="H31" s="380">
        <v>-6</v>
      </c>
      <c r="I31" s="380"/>
      <c r="J31" s="380"/>
      <c r="K31" s="380"/>
      <c r="L31" s="380"/>
      <c r="M31" s="381">
        <f>IF(OR(U31=1,U31=2,U31=3),1,0)</f>
        <v>0</v>
      </c>
      <c r="N31" s="381">
        <f>IF(OR(U31=-1,U31=-2,U31=-3),1,0)</f>
        <v>1</v>
      </c>
      <c r="P31" s="382">
        <f t="shared" si="2"/>
        <v>-1</v>
      </c>
      <c r="Q31" s="382">
        <f t="shared" si="2"/>
        <v>-1</v>
      </c>
      <c r="R31" s="382">
        <f t="shared" si="2"/>
        <v>-1</v>
      </c>
      <c r="S31" s="382">
        <f t="shared" si="2"/>
        <v>0</v>
      </c>
      <c r="T31" s="382">
        <f t="shared" si="2"/>
        <v>0</v>
      </c>
      <c r="U31" s="382">
        <f>P31+Q31+R31+S31+T31</f>
        <v>-3</v>
      </c>
    </row>
    <row r="32" spans="1:21" x14ac:dyDescent="0.25">
      <c r="A32" s="376">
        <f>A30</f>
        <v>0</v>
      </c>
      <c r="B32" s="384" t="s">
        <v>710</v>
      </c>
      <c r="C32" s="385" t="s">
        <v>190</v>
      </c>
      <c r="D32" s="379" t="s">
        <v>711</v>
      </c>
      <c r="E32" s="385" t="s">
        <v>195</v>
      </c>
      <c r="F32" s="386">
        <v>-7</v>
      </c>
      <c r="G32" s="386">
        <v>-6</v>
      </c>
      <c r="H32" s="386">
        <v>-1</v>
      </c>
      <c r="I32" s="386"/>
      <c r="J32" s="386"/>
      <c r="K32" s="386"/>
      <c r="L32" s="386"/>
      <c r="M32" s="386">
        <f>IF(OR(U32=1,U32=2,U32=3),1,0)</f>
        <v>0</v>
      </c>
      <c r="N32" s="386">
        <f>IF(OR(U32=-1,U32=-2,U32=-3),1,0)</f>
        <v>1</v>
      </c>
      <c r="P32" s="382">
        <f t="shared" si="2"/>
        <v>-1</v>
      </c>
      <c r="Q32" s="382">
        <f t="shared" si="2"/>
        <v>-1</v>
      </c>
      <c r="R32" s="382">
        <f t="shared" si="2"/>
        <v>-1</v>
      </c>
      <c r="S32" s="382">
        <f t="shared" si="2"/>
        <v>0</v>
      </c>
      <c r="T32" s="382">
        <f t="shared" si="2"/>
        <v>0</v>
      </c>
      <c r="U32" s="382">
        <f>P32+Q32+R32+S32+T32</f>
        <v>-3</v>
      </c>
    </row>
    <row r="33" spans="1:21" x14ac:dyDescent="0.25">
      <c r="A33" s="376">
        <f>A30</f>
        <v>0</v>
      </c>
      <c r="B33" s="377" t="s">
        <v>706</v>
      </c>
      <c r="C33" s="383" t="str">
        <f>C30</f>
        <v>АСЫКБЕК</v>
      </c>
      <c r="D33" s="379" t="str">
        <f>D31</f>
        <v>Y</v>
      </c>
      <c r="E33" s="383" t="str">
        <f>E31</f>
        <v>АЛИМБАЕВА</v>
      </c>
      <c r="F33" s="380"/>
      <c r="G33" s="380"/>
      <c r="H33" s="380"/>
      <c r="I33" s="380"/>
      <c r="J33" s="380"/>
      <c r="K33" s="380"/>
      <c r="L33" s="380"/>
      <c r="M33" s="381">
        <f>IF(OR(U33=1,U33=2,U33=3),1,0)</f>
        <v>0</v>
      </c>
      <c r="N33" s="381">
        <f>IF(OR(U33=-1,U33=-2,U33=-3),1,0)</f>
        <v>0</v>
      </c>
      <c r="P33" s="382">
        <f t="shared" si="2"/>
        <v>0</v>
      </c>
      <c r="Q33" s="382">
        <f t="shared" si="2"/>
        <v>0</v>
      </c>
      <c r="R33" s="382">
        <f t="shared" si="2"/>
        <v>0</v>
      </c>
      <c r="S33" s="382">
        <f t="shared" si="2"/>
        <v>0</v>
      </c>
      <c r="T33" s="382">
        <f t="shared" si="2"/>
        <v>0</v>
      </c>
      <c r="U33" s="382">
        <f>P33+Q33+R33+S33+T33</f>
        <v>0</v>
      </c>
    </row>
    <row r="34" spans="1:21" ht="14.25" thickBot="1" x14ac:dyDescent="0.3">
      <c r="A34" s="376">
        <f>A31</f>
        <v>0</v>
      </c>
      <c r="B34" s="377" t="s">
        <v>708</v>
      </c>
      <c r="C34" s="383" t="str">
        <f>C31</f>
        <v>МУКАШ</v>
      </c>
      <c r="D34" s="379" t="str">
        <f>D30</f>
        <v>X</v>
      </c>
      <c r="E34" s="383" t="str">
        <f>E30</f>
        <v>БЕЙСЕНОВА</v>
      </c>
      <c r="F34" s="380"/>
      <c r="G34" s="380"/>
      <c r="H34" s="380"/>
      <c r="I34" s="380"/>
      <c r="J34" s="380"/>
      <c r="K34" s="380"/>
      <c r="L34" s="380"/>
      <c r="M34" s="381">
        <f>IF(OR(U34=1,U34=2,U34=3),1,0)</f>
        <v>0</v>
      </c>
      <c r="N34" s="381">
        <f>IF(OR(U34=-1,U34=-2,U34=-3),1,0)</f>
        <v>0</v>
      </c>
      <c r="P34" s="382">
        <f t="shared" si="2"/>
        <v>0</v>
      </c>
      <c r="Q34" s="382">
        <f t="shared" si="2"/>
        <v>0</v>
      </c>
      <c r="R34" s="382">
        <f t="shared" si="2"/>
        <v>0</v>
      </c>
      <c r="S34" s="382">
        <f t="shared" si="2"/>
        <v>0</v>
      </c>
      <c r="T34" s="382">
        <f t="shared" si="2"/>
        <v>0</v>
      </c>
      <c r="U34" s="382">
        <f>P34+Q34+R34+S34+T34</f>
        <v>0</v>
      </c>
    </row>
    <row r="35" spans="1:21" ht="14.25" thickBot="1" x14ac:dyDescent="0.3">
      <c r="A35" s="258"/>
      <c r="B35" s="300"/>
      <c r="D35" s="387"/>
      <c r="F35" s="300"/>
      <c r="G35" s="300"/>
      <c r="H35" s="300"/>
      <c r="I35" s="388" t="s">
        <v>712</v>
      </c>
      <c r="J35" s="300"/>
      <c r="K35" s="300"/>
      <c r="L35" s="300"/>
      <c r="M35" s="389">
        <f>SUM(M30,M31,M32,M33,M34)</f>
        <v>0</v>
      </c>
      <c r="N35" s="390">
        <f>SUM(N30,N31,N32,N33,N34,)</f>
        <v>3</v>
      </c>
      <c r="P35" s="258"/>
      <c r="Q35" s="258"/>
      <c r="R35" s="258"/>
      <c r="S35" s="258"/>
      <c r="T35" s="258"/>
      <c r="U35" s="258"/>
    </row>
    <row r="36" spans="1:21" ht="15.75" x14ac:dyDescent="0.25">
      <c r="A36" s="258"/>
      <c r="B36" s="300"/>
      <c r="C36" s="391" t="s">
        <v>713</v>
      </c>
      <c r="D36" s="392"/>
      <c r="E36" s="374" t="s">
        <v>34</v>
      </c>
      <c r="F36" s="300"/>
      <c r="G36" s="300"/>
      <c r="H36" s="300"/>
      <c r="I36" s="300"/>
      <c r="J36" s="300"/>
      <c r="K36" s="300"/>
      <c r="L36" s="300"/>
      <c r="M36" s="300"/>
      <c r="N36" s="300"/>
      <c r="P36" s="258"/>
      <c r="Q36" s="258"/>
      <c r="R36" s="258"/>
      <c r="S36" s="258"/>
      <c r="T36" s="258"/>
      <c r="U36" s="258"/>
    </row>
    <row r="37" spans="1:21" ht="16.5" x14ac:dyDescent="0.3">
      <c r="A37" s="258"/>
      <c r="B37" s="300"/>
      <c r="C37" s="391"/>
      <c r="D37" s="392"/>
      <c r="E37" s="395"/>
      <c r="F37" s="300"/>
      <c r="G37" s="300"/>
      <c r="H37" s="300"/>
      <c r="I37" s="300"/>
      <c r="J37" s="300"/>
      <c r="K37" s="300"/>
      <c r="L37" s="300"/>
      <c r="M37" s="300"/>
      <c r="N37" s="300"/>
      <c r="P37" s="258"/>
      <c r="Q37" s="258"/>
      <c r="R37" s="258"/>
      <c r="S37" s="258"/>
      <c r="T37" s="258"/>
      <c r="U37" s="258"/>
    </row>
    <row r="38" spans="1:21" ht="15.75" x14ac:dyDescent="0.3">
      <c r="A38" s="258"/>
      <c r="B38" s="371" t="s">
        <v>719</v>
      </c>
      <c r="D38" s="387"/>
      <c r="F38" s="300"/>
      <c r="G38" s="300"/>
      <c r="H38" s="300"/>
      <c r="I38" s="300"/>
      <c r="J38" s="300"/>
      <c r="K38" s="300"/>
      <c r="L38" s="300"/>
      <c r="M38" s="300"/>
      <c r="N38" s="300"/>
      <c r="P38" s="258"/>
      <c r="Q38" s="258"/>
      <c r="R38" s="258"/>
      <c r="S38" s="258"/>
      <c r="T38" s="258"/>
      <c r="U38" s="258"/>
    </row>
    <row r="39" spans="1:21" x14ac:dyDescent="0.25">
      <c r="A39" s="258"/>
      <c r="B39" s="654" t="s">
        <v>697</v>
      </c>
      <c r="C39" s="372" t="s">
        <v>698</v>
      </c>
      <c r="D39" s="656" t="s">
        <v>697</v>
      </c>
      <c r="E39" s="372" t="s">
        <v>699</v>
      </c>
      <c r="F39" s="658" t="s">
        <v>700</v>
      </c>
      <c r="G39" s="659"/>
      <c r="H39" s="659"/>
      <c r="I39" s="659"/>
      <c r="J39" s="659"/>
      <c r="K39" s="658" t="s">
        <v>701</v>
      </c>
      <c r="L39" s="660"/>
      <c r="M39" s="658" t="s">
        <v>702</v>
      </c>
      <c r="N39" s="660"/>
      <c r="P39" s="258"/>
      <c r="Q39" s="258"/>
      <c r="R39" s="258"/>
      <c r="S39" s="258"/>
      <c r="T39" s="258"/>
      <c r="U39" s="258"/>
    </row>
    <row r="40" spans="1:21" ht="15.75" x14ac:dyDescent="0.25">
      <c r="A40" s="373"/>
      <c r="B40" s="655"/>
      <c r="C40" s="374" t="s">
        <v>17</v>
      </c>
      <c r="D40" s="657"/>
      <c r="E40" s="374" t="s">
        <v>720</v>
      </c>
      <c r="F40" s="375">
        <v>1</v>
      </c>
      <c r="G40" s="375">
        <v>2</v>
      </c>
      <c r="H40" s="375">
        <v>3</v>
      </c>
      <c r="I40" s="375">
        <v>4</v>
      </c>
      <c r="J40" s="375">
        <v>5</v>
      </c>
      <c r="K40" s="375" t="s">
        <v>703</v>
      </c>
      <c r="L40" s="375" t="s">
        <v>30</v>
      </c>
      <c r="M40" s="375" t="s">
        <v>704</v>
      </c>
      <c r="N40" s="375" t="s">
        <v>705</v>
      </c>
      <c r="P40" s="258"/>
      <c r="Q40" s="258"/>
      <c r="R40" s="258"/>
      <c r="S40" s="258"/>
      <c r="T40" s="258"/>
      <c r="U40" s="258"/>
    </row>
    <row r="41" spans="1:21" x14ac:dyDescent="0.25">
      <c r="A41" s="376"/>
      <c r="B41" s="377" t="s">
        <v>706</v>
      </c>
      <c r="C41" s="378" t="s">
        <v>177</v>
      </c>
      <c r="D41" s="379" t="s">
        <v>703</v>
      </c>
      <c r="E41" s="378" t="s">
        <v>309</v>
      </c>
      <c r="F41" s="380">
        <v>-3</v>
      </c>
      <c r="G41" s="380">
        <v>-2</v>
      </c>
      <c r="H41" s="380">
        <v>-4</v>
      </c>
      <c r="I41" s="380"/>
      <c r="J41" s="380"/>
      <c r="K41" s="380"/>
      <c r="L41" s="380"/>
      <c r="M41" s="381">
        <f>IF(OR(U41=1,U41=2,U41=3),1,0)</f>
        <v>0</v>
      </c>
      <c r="N41" s="381">
        <f>IF(OR(U41=-1,U41=-2,U41=-3),1,0)</f>
        <v>1</v>
      </c>
      <c r="P41" s="382">
        <f t="shared" ref="P41:T45" si="3">SIGN(F41)</f>
        <v>-1</v>
      </c>
      <c r="Q41" s="382">
        <f t="shared" si="3"/>
        <v>-1</v>
      </c>
      <c r="R41" s="382">
        <f t="shared" si="3"/>
        <v>-1</v>
      </c>
      <c r="S41" s="382">
        <f t="shared" si="3"/>
        <v>0</v>
      </c>
      <c r="T41" s="382">
        <f t="shared" si="3"/>
        <v>0</v>
      </c>
      <c r="U41" s="382">
        <f>P41+Q41+R41+S41+T41</f>
        <v>-3</v>
      </c>
    </row>
    <row r="42" spans="1:21" x14ac:dyDescent="0.25">
      <c r="A42" s="376"/>
      <c r="B42" s="377" t="s">
        <v>708</v>
      </c>
      <c r="C42" s="383" t="s">
        <v>194</v>
      </c>
      <c r="D42" s="379" t="s">
        <v>709</v>
      </c>
      <c r="E42" s="383" t="s">
        <v>165</v>
      </c>
      <c r="F42" s="380">
        <v>9</v>
      </c>
      <c r="G42" s="380">
        <v>-6</v>
      </c>
      <c r="H42" s="380">
        <v>-9</v>
      </c>
      <c r="I42" s="380">
        <v>6</v>
      </c>
      <c r="J42" s="380">
        <v>6</v>
      </c>
      <c r="K42" s="380"/>
      <c r="L42" s="380"/>
      <c r="M42" s="381">
        <f>IF(OR(U42=1,U42=2,U42=3),1,0)</f>
        <v>1</v>
      </c>
      <c r="N42" s="381">
        <f>IF(OR(U42=-1,U42=-2,U42=-3),1,0)</f>
        <v>0</v>
      </c>
      <c r="P42" s="382">
        <f t="shared" si="3"/>
        <v>1</v>
      </c>
      <c r="Q42" s="382">
        <f t="shared" si="3"/>
        <v>-1</v>
      </c>
      <c r="R42" s="382">
        <f t="shared" si="3"/>
        <v>-1</v>
      </c>
      <c r="S42" s="382">
        <f t="shared" si="3"/>
        <v>1</v>
      </c>
      <c r="T42" s="382">
        <f t="shared" si="3"/>
        <v>1</v>
      </c>
      <c r="U42" s="382">
        <f>P42+Q42+R42+S42+T42</f>
        <v>1</v>
      </c>
    </row>
    <row r="43" spans="1:21" x14ac:dyDescent="0.25">
      <c r="A43" s="376">
        <f>A41</f>
        <v>0</v>
      </c>
      <c r="B43" s="384" t="s">
        <v>710</v>
      </c>
      <c r="C43" s="385" t="s">
        <v>162</v>
      </c>
      <c r="D43" s="379" t="s">
        <v>711</v>
      </c>
      <c r="E43" s="385" t="s">
        <v>173</v>
      </c>
      <c r="F43" s="386">
        <v>-5</v>
      </c>
      <c r="G43" s="386">
        <v>-5</v>
      </c>
      <c r="H43" s="386">
        <v>-3</v>
      </c>
      <c r="I43" s="386"/>
      <c r="J43" s="386"/>
      <c r="K43" s="386"/>
      <c r="L43" s="386"/>
      <c r="M43" s="386">
        <f>IF(OR(U43=1,U43=2,U43=3),1,0)</f>
        <v>0</v>
      </c>
      <c r="N43" s="386">
        <f>IF(OR(U43=-1,U43=-2,U43=-3),1,0)</f>
        <v>1</v>
      </c>
      <c r="P43" s="382">
        <f t="shared" si="3"/>
        <v>-1</v>
      </c>
      <c r="Q43" s="382">
        <f t="shared" si="3"/>
        <v>-1</v>
      </c>
      <c r="R43" s="382">
        <f t="shared" si="3"/>
        <v>-1</v>
      </c>
      <c r="S43" s="382">
        <f t="shared" si="3"/>
        <v>0</v>
      </c>
      <c r="T43" s="382">
        <f t="shared" si="3"/>
        <v>0</v>
      </c>
      <c r="U43" s="382">
        <f>P43+Q43+R43+S43+T43</f>
        <v>-3</v>
      </c>
    </row>
    <row r="44" spans="1:21" x14ac:dyDescent="0.25">
      <c r="A44" s="376">
        <f>A41</f>
        <v>0</v>
      </c>
      <c r="B44" s="377" t="s">
        <v>706</v>
      </c>
      <c r="C44" s="383" t="str">
        <f>C41</f>
        <v>БЕЙСЕМБАЕВА</v>
      </c>
      <c r="D44" s="379" t="str">
        <f>D42</f>
        <v>Y</v>
      </c>
      <c r="E44" s="383" t="str">
        <f>E42</f>
        <v>ЦВИГУН</v>
      </c>
      <c r="F44" s="380">
        <v>-1</v>
      </c>
      <c r="G44" s="380">
        <v>-4</v>
      </c>
      <c r="H44" s="380">
        <v>-5</v>
      </c>
      <c r="I44" s="380"/>
      <c r="J44" s="380"/>
      <c r="K44" s="380"/>
      <c r="L44" s="380"/>
      <c r="M44" s="381">
        <f>IF(OR(U44=1,U44=2,U44=3),1,0)</f>
        <v>0</v>
      </c>
      <c r="N44" s="381">
        <f>IF(OR(U44=-1,U44=-2,U44=-3),1,0)</f>
        <v>1</v>
      </c>
      <c r="P44" s="382">
        <f t="shared" si="3"/>
        <v>-1</v>
      </c>
      <c r="Q44" s="382">
        <f t="shared" si="3"/>
        <v>-1</v>
      </c>
      <c r="R44" s="382">
        <f t="shared" si="3"/>
        <v>-1</v>
      </c>
      <c r="S44" s="382">
        <f t="shared" si="3"/>
        <v>0</v>
      </c>
      <c r="T44" s="382">
        <f t="shared" si="3"/>
        <v>0</v>
      </c>
      <c r="U44" s="382">
        <f>P44+Q44+R44+S44+T44</f>
        <v>-3</v>
      </c>
    </row>
    <row r="45" spans="1:21" ht="14.25" thickBot="1" x14ac:dyDescent="0.3">
      <c r="A45" s="376">
        <f>A42</f>
        <v>0</v>
      </c>
      <c r="B45" s="377" t="s">
        <v>708</v>
      </c>
      <c r="C45" s="383" t="str">
        <f>C42</f>
        <v>ПЮРКО</v>
      </c>
      <c r="D45" s="379" t="str">
        <f>D41</f>
        <v>А</v>
      </c>
      <c r="E45" s="383" t="str">
        <f>E41</f>
        <v>САНДЫБАЕВА</v>
      </c>
      <c r="F45" s="380"/>
      <c r="G45" s="380"/>
      <c r="H45" s="380"/>
      <c r="I45" s="380"/>
      <c r="J45" s="380"/>
      <c r="K45" s="380"/>
      <c r="L45" s="380"/>
      <c r="M45" s="381">
        <f>IF(OR(U45=1,U45=2,U45=3),1,0)</f>
        <v>0</v>
      </c>
      <c r="N45" s="381">
        <f>IF(OR(U45=-1,U45=-2,U45=-3),1,0)</f>
        <v>0</v>
      </c>
      <c r="P45" s="382">
        <f t="shared" si="3"/>
        <v>0</v>
      </c>
      <c r="Q45" s="382">
        <f t="shared" si="3"/>
        <v>0</v>
      </c>
      <c r="R45" s="382">
        <f t="shared" si="3"/>
        <v>0</v>
      </c>
      <c r="S45" s="382">
        <f t="shared" si="3"/>
        <v>0</v>
      </c>
      <c r="T45" s="382">
        <f t="shared" si="3"/>
        <v>0</v>
      </c>
      <c r="U45" s="382">
        <f>P45+Q45+R45+S45+T45</f>
        <v>0</v>
      </c>
    </row>
    <row r="46" spans="1:21" ht="14.25" thickBot="1" x14ac:dyDescent="0.3">
      <c r="A46" s="258"/>
      <c r="B46" s="300"/>
      <c r="D46" s="387"/>
      <c r="F46" s="300"/>
      <c r="G46" s="300"/>
      <c r="H46" s="300"/>
      <c r="I46" s="388" t="s">
        <v>712</v>
      </c>
      <c r="J46" s="300"/>
      <c r="K46" s="300"/>
      <c r="L46" s="300"/>
      <c r="M46" s="389">
        <f>SUM(M41,M42,M43,M44,M45)</f>
        <v>1</v>
      </c>
      <c r="N46" s="390">
        <f>SUM(N41,N42,N43,N44,N45,)</f>
        <v>3</v>
      </c>
      <c r="P46" s="258"/>
      <c r="Q46" s="258"/>
      <c r="R46" s="258"/>
      <c r="S46" s="258"/>
      <c r="T46" s="258"/>
      <c r="U46" s="258"/>
    </row>
    <row r="47" spans="1:21" ht="15.75" x14ac:dyDescent="0.25">
      <c r="A47" s="258"/>
      <c r="B47" s="300"/>
      <c r="C47" s="391" t="s">
        <v>713</v>
      </c>
      <c r="D47" s="392"/>
      <c r="E47" s="374" t="s">
        <v>720</v>
      </c>
      <c r="F47" s="300"/>
      <c r="G47" s="300"/>
      <c r="H47" s="300"/>
      <c r="I47" s="300"/>
      <c r="J47" s="300"/>
      <c r="K47" s="300"/>
      <c r="L47" s="300"/>
      <c r="M47" s="300"/>
      <c r="N47" s="300"/>
      <c r="P47" s="258"/>
      <c r="Q47" s="258"/>
      <c r="R47" s="258"/>
      <c r="S47" s="258"/>
      <c r="T47" s="258"/>
      <c r="U47" s="258"/>
    </row>
    <row r="48" spans="1:21" ht="15.75" x14ac:dyDescent="0.3">
      <c r="A48" s="258"/>
      <c r="B48" s="371" t="s">
        <v>721</v>
      </c>
      <c r="D48" s="387"/>
      <c r="F48" s="300"/>
      <c r="G48" s="300"/>
      <c r="H48" s="300"/>
      <c r="I48" s="300"/>
      <c r="J48" s="300"/>
      <c r="K48" s="300"/>
      <c r="L48" s="300"/>
      <c r="M48" s="300"/>
      <c r="N48" s="300"/>
      <c r="P48" s="258"/>
      <c r="Q48" s="258"/>
      <c r="R48" s="258"/>
      <c r="S48" s="258"/>
      <c r="T48" s="258"/>
      <c r="U48" s="258"/>
    </row>
    <row r="49" spans="1:21" x14ac:dyDescent="0.25">
      <c r="A49" s="258"/>
      <c r="B49" s="654" t="s">
        <v>697</v>
      </c>
      <c r="C49" s="372" t="s">
        <v>698</v>
      </c>
      <c r="D49" s="656" t="s">
        <v>697</v>
      </c>
      <c r="E49" s="372" t="s">
        <v>699</v>
      </c>
      <c r="F49" s="658" t="s">
        <v>700</v>
      </c>
      <c r="G49" s="659"/>
      <c r="H49" s="659"/>
      <c r="I49" s="659"/>
      <c r="J49" s="659"/>
      <c r="K49" s="658" t="s">
        <v>701</v>
      </c>
      <c r="L49" s="660"/>
      <c r="M49" s="658" t="s">
        <v>702</v>
      </c>
      <c r="N49" s="660"/>
      <c r="P49" s="258"/>
      <c r="Q49" s="258"/>
      <c r="R49" s="258"/>
      <c r="S49" s="258"/>
      <c r="T49" s="258"/>
      <c r="U49" s="258"/>
    </row>
    <row r="50" spans="1:21" ht="15.75" x14ac:dyDescent="0.25">
      <c r="A50" s="373"/>
      <c r="B50" s="655"/>
      <c r="C50" s="374" t="s">
        <v>32</v>
      </c>
      <c r="D50" s="657"/>
      <c r="E50" s="374" t="s">
        <v>131</v>
      </c>
      <c r="F50" s="375">
        <v>1</v>
      </c>
      <c r="G50" s="375">
        <v>2</v>
      </c>
      <c r="H50" s="375">
        <v>3</v>
      </c>
      <c r="I50" s="375">
        <v>4</v>
      </c>
      <c r="J50" s="375">
        <v>5</v>
      </c>
      <c r="K50" s="375" t="s">
        <v>703</v>
      </c>
      <c r="L50" s="375" t="s">
        <v>30</v>
      </c>
      <c r="M50" s="375" t="s">
        <v>704</v>
      </c>
      <c r="N50" s="375" t="s">
        <v>705</v>
      </c>
      <c r="P50" s="258"/>
      <c r="Q50" s="258"/>
      <c r="R50" s="258"/>
      <c r="S50" s="258"/>
      <c r="T50" s="258"/>
      <c r="U50" s="258"/>
    </row>
    <row r="51" spans="1:21" x14ac:dyDescent="0.25">
      <c r="A51" s="376"/>
      <c r="B51" s="377" t="s">
        <v>706</v>
      </c>
      <c r="C51" s="378" t="s">
        <v>185</v>
      </c>
      <c r="D51" s="379" t="s">
        <v>707</v>
      </c>
      <c r="E51" s="378" t="s">
        <v>321</v>
      </c>
      <c r="F51" s="380">
        <v>7</v>
      </c>
      <c r="G51" s="380">
        <v>-9</v>
      </c>
      <c r="H51" s="380">
        <v>-5</v>
      </c>
      <c r="I51" s="380">
        <v>7</v>
      </c>
      <c r="J51" s="380">
        <v>-10</v>
      </c>
      <c r="K51" s="380">
        <v>2</v>
      </c>
      <c r="L51" s="380">
        <v>3</v>
      </c>
      <c r="M51" s="381">
        <f>IF(OR(U51=1,U51=2,U51=3),1,0)</f>
        <v>0</v>
      </c>
      <c r="N51" s="381">
        <f>IF(OR(U51=-1,U51=-2,U51=-3),1,0)</f>
        <v>1</v>
      </c>
      <c r="P51" s="382">
        <f t="shared" ref="P51:T55" si="4">SIGN(F51)</f>
        <v>1</v>
      </c>
      <c r="Q51" s="382">
        <f t="shared" si="4"/>
        <v>-1</v>
      </c>
      <c r="R51" s="382">
        <f t="shared" si="4"/>
        <v>-1</v>
      </c>
      <c r="S51" s="382">
        <f t="shared" si="4"/>
        <v>1</v>
      </c>
      <c r="T51" s="382">
        <f t="shared" si="4"/>
        <v>-1</v>
      </c>
      <c r="U51" s="382">
        <f>P51+Q51+R51+S51+T51</f>
        <v>-1</v>
      </c>
    </row>
    <row r="52" spans="1:21" x14ac:dyDescent="0.25">
      <c r="A52" s="376"/>
      <c r="B52" s="377" t="s">
        <v>708</v>
      </c>
      <c r="C52" s="383" t="s">
        <v>207</v>
      </c>
      <c r="D52" s="379" t="s">
        <v>709</v>
      </c>
      <c r="E52" s="383" t="s">
        <v>306</v>
      </c>
      <c r="F52" s="380">
        <v>-1</v>
      </c>
      <c r="G52" s="380">
        <v>-4</v>
      </c>
      <c r="H52" s="380">
        <v>-3</v>
      </c>
      <c r="I52" s="380"/>
      <c r="J52" s="380"/>
      <c r="K52" s="380">
        <v>0</v>
      </c>
      <c r="L52" s="380">
        <v>3</v>
      </c>
      <c r="M52" s="381">
        <f>IF(OR(U52=1,U52=2,U52=3),1,0)</f>
        <v>0</v>
      </c>
      <c r="N52" s="381">
        <f>IF(OR(U52=-1,U52=-2,U52=-3),1,0)</f>
        <v>1</v>
      </c>
      <c r="P52" s="382">
        <f t="shared" si="4"/>
        <v>-1</v>
      </c>
      <c r="Q52" s="382">
        <f t="shared" si="4"/>
        <v>-1</v>
      </c>
      <c r="R52" s="382">
        <f t="shared" si="4"/>
        <v>-1</v>
      </c>
      <c r="S52" s="382">
        <f t="shared" si="4"/>
        <v>0</v>
      </c>
      <c r="T52" s="382">
        <f t="shared" si="4"/>
        <v>0</v>
      </c>
      <c r="U52" s="382">
        <f>P52+Q52+R52+S52+T52</f>
        <v>-3</v>
      </c>
    </row>
    <row r="53" spans="1:21" x14ac:dyDescent="0.25">
      <c r="A53" s="376">
        <f>A51</f>
        <v>0</v>
      </c>
      <c r="B53" s="384" t="s">
        <v>710</v>
      </c>
      <c r="C53" s="385" t="s">
        <v>206</v>
      </c>
      <c r="D53" s="379" t="s">
        <v>711</v>
      </c>
      <c r="E53" s="385" t="s">
        <v>159</v>
      </c>
      <c r="F53" s="386">
        <v>-8</v>
      </c>
      <c r="G53" s="386">
        <v>-5</v>
      </c>
      <c r="H53" s="386">
        <v>-3</v>
      </c>
      <c r="I53" s="386"/>
      <c r="J53" s="386"/>
      <c r="K53" s="386">
        <v>0</v>
      </c>
      <c r="L53" s="386">
        <v>3</v>
      </c>
      <c r="M53" s="386">
        <f>IF(OR(U53=1,U53=2,U53=3),1,0)</f>
        <v>0</v>
      </c>
      <c r="N53" s="386">
        <f>IF(OR(U53=-1,U53=-2,U53=-3),1,0)</f>
        <v>1</v>
      </c>
      <c r="P53" s="382">
        <f t="shared" si="4"/>
        <v>-1</v>
      </c>
      <c r="Q53" s="382">
        <f t="shared" si="4"/>
        <v>-1</v>
      </c>
      <c r="R53" s="382">
        <f t="shared" si="4"/>
        <v>-1</v>
      </c>
      <c r="S53" s="382">
        <f t="shared" si="4"/>
        <v>0</v>
      </c>
      <c r="T53" s="382">
        <f t="shared" si="4"/>
        <v>0</v>
      </c>
      <c r="U53" s="382">
        <f>P53+Q53+R53+S53+T53</f>
        <v>-3</v>
      </c>
    </row>
    <row r="54" spans="1:21" x14ac:dyDescent="0.25">
      <c r="A54" s="376">
        <f>A51</f>
        <v>0</v>
      </c>
      <c r="B54" s="377" t="s">
        <v>706</v>
      </c>
      <c r="C54" s="383" t="str">
        <f>C51</f>
        <v>КУАТОВА</v>
      </c>
      <c r="D54" s="379" t="str">
        <f>D52</f>
        <v>Y</v>
      </c>
      <c r="E54" s="383" t="str">
        <f>E52</f>
        <v>РОМАНОВСКАЯ</v>
      </c>
      <c r="F54" s="380"/>
      <c r="G54" s="380"/>
      <c r="H54" s="380"/>
      <c r="I54" s="380"/>
      <c r="J54" s="380"/>
      <c r="K54" s="380"/>
      <c r="L54" s="380"/>
      <c r="M54" s="381">
        <f>IF(OR(U54=1,U54=2,U54=3),1,0)</f>
        <v>0</v>
      </c>
      <c r="N54" s="381">
        <f>IF(OR(U54=-1,U54=-2,U54=-3),1,0)</f>
        <v>0</v>
      </c>
      <c r="P54" s="382">
        <f t="shared" si="4"/>
        <v>0</v>
      </c>
      <c r="Q54" s="382">
        <f t="shared" si="4"/>
        <v>0</v>
      </c>
      <c r="R54" s="382">
        <f t="shared" si="4"/>
        <v>0</v>
      </c>
      <c r="S54" s="382">
        <f t="shared" si="4"/>
        <v>0</v>
      </c>
      <c r="T54" s="382">
        <f t="shared" si="4"/>
        <v>0</v>
      </c>
      <c r="U54" s="382">
        <f>P54+Q54+R54+S54+T54</f>
        <v>0</v>
      </c>
    </row>
    <row r="55" spans="1:21" ht="14.25" thickBot="1" x14ac:dyDescent="0.3">
      <c r="A55" s="376">
        <f>A52</f>
        <v>0</v>
      </c>
      <c r="B55" s="377" t="s">
        <v>708</v>
      </c>
      <c r="C55" s="383" t="str">
        <f>C52</f>
        <v>РУССУ</v>
      </c>
      <c r="D55" s="379" t="str">
        <f>D51</f>
        <v>X</v>
      </c>
      <c r="E55" s="383" t="str">
        <f>E51</f>
        <v>ОТЕПОВА</v>
      </c>
      <c r="F55" s="380"/>
      <c r="G55" s="380"/>
      <c r="H55" s="380"/>
      <c r="I55" s="380"/>
      <c r="J55" s="380"/>
      <c r="K55" s="380"/>
      <c r="L55" s="380"/>
      <c r="M55" s="381">
        <f>IF(OR(U55=1,U55=2,U55=3),1,0)</f>
        <v>0</v>
      </c>
      <c r="N55" s="381">
        <f>IF(OR(U55=-1,U55=-2,U55=-3),1,0)</f>
        <v>0</v>
      </c>
      <c r="P55" s="382">
        <f t="shared" si="4"/>
        <v>0</v>
      </c>
      <c r="Q55" s="382">
        <f t="shared" si="4"/>
        <v>0</v>
      </c>
      <c r="R55" s="382">
        <f t="shared" si="4"/>
        <v>0</v>
      </c>
      <c r="S55" s="382">
        <f t="shared" si="4"/>
        <v>0</v>
      </c>
      <c r="T55" s="382">
        <f t="shared" si="4"/>
        <v>0</v>
      </c>
      <c r="U55" s="382">
        <f>P55+Q55+R55+S55+T55</f>
        <v>0</v>
      </c>
    </row>
    <row r="56" spans="1:21" ht="14.25" thickBot="1" x14ac:dyDescent="0.3">
      <c r="A56" s="258"/>
      <c r="B56" s="300"/>
      <c r="D56" s="387"/>
      <c r="F56" s="300"/>
      <c r="G56" s="300"/>
      <c r="H56" s="300"/>
      <c r="I56" s="388" t="s">
        <v>712</v>
      </c>
      <c r="J56" s="300"/>
      <c r="K56" s="300"/>
      <c r="L56" s="300"/>
      <c r="M56" s="389">
        <f>SUM(M51,M52,M53,M54,M55)</f>
        <v>0</v>
      </c>
      <c r="N56" s="390">
        <f>SUM(N51,N52,N53,N54,N55,)</f>
        <v>3</v>
      </c>
      <c r="P56" s="258"/>
      <c r="Q56" s="258"/>
      <c r="R56" s="258"/>
      <c r="S56" s="258"/>
      <c r="T56" s="258"/>
      <c r="U56" s="258"/>
    </row>
    <row r="57" spans="1:21" ht="15.75" x14ac:dyDescent="0.25">
      <c r="A57" s="258"/>
      <c r="B57" s="300"/>
      <c r="C57" s="391" t="s">
        <v>713</v>
      </c>
      <c r="D57" s="392"/>
      <c r="E57" s="374" t="s">
        <v>131</v>
      </c>
      <c r="F57" s="300"/>
      <c r="G57" s="300"/>
      <c r="H57" s="300"/>
      <c r="I57" s="300"/>
      <c r="J57" s="300"/>
      <c r="K57" s="300"/>
      <c r="L57" s="300"/>
      <c r="M57" s="300"/>
      <c r="N57" s="300"/>
      <c r="P57" s="258"/>
      <c r="Q57" s="258"/>
      <c r="R57" s="258"/>
      <c r="S57" s="258"/>
      <c r="T57" s="258"/>
      <c r="U57" s="258"/>
    </row>
    <row r="58" spans="1:21" x14ac:dyDescent="0.25">
      <c r="D58" s="396"/>
    </row>
    <row r="59" spans="1:21" ht="15.75" x14ac:dyDescent="0.3">
      <c r="A59" s="258"/>
      <c r="B59" s="371" t="s">
        <v>722</v>
      </c>
      <c r="D59" s="387"/>
      <c r="F59" s="300"/>
      <c r="G59" s="300"/>
      <c r="H59" s="300"/>
      <c r="I59" s="300"/>
      <c r="J59" s="300"/>
      <c r="K59" s="300"/>
      <c r="L59" s="300"/>
      <c r="M59" s="300"/>
      <c r="N59" s="300"/>
      <c r="P59" s="258"/>
      <c r="Q59" s="258"/>
      <c r="R59" s="258"/>
      <c r="S59" s="258"/>
      <c r="T59" s="258"/>
      <c r="U59" s="258"/>
    </row>
    <row r="60" spans="1:21" x14ac:dyDescent="0.25">
      <c r="A60" s="258"/>
      <c r="B60" s="654" t="s">
        <v>697</v>
      </c>
      <c r="C60" s="372" t="s">
        <v>698</v>
      </c>
      <c r="D60" s="656" t="s">
        <v>697</v>
      </c>
      <c r="E60" s="372" t="s">
        <v>699</v>
      </c>
      <c r="F60" s="658" t="s">
        <v>700</v>
      </c>
      <c r="G60" s="659"/>
      <c r="H60" s="659"/>
      <c r="I60" s="659"/>
      <c r="J60" s="659"/>
      <c r="K60" s="658" t="s">
        <v>701</v>
      </c>
      <c r="L60" s="660"/>
      <c r="M60" s="658" t="s">
        <v>702</v>
      </c>
      <c r="N60" s="660"/>
      <c r="P60" s="258"/>
      <c r="Q60" s="258"/>
      <c r="R60" s="258"/>
      <c r="S60" s="258"/>
      <c r="T60" s="258"/>
      <c r="U60" s="258"/>
    </row>
    <row r="61" spans="1:21" ht="15.75" x14ac:dyDescent="0.25">
      <c r="A61" s="373"/>
      <c r="B61" s="655"/>
      <c r="C61" s="374" t="s">
        <v>45</v>
      </c>
      <c r="D61" s="657"/>
      <c r="E61" s="374" t="s">
        <v>15</v>
      </c>
      <c r="F61" s="375">
        <v>1</v>
      </c>
      <c r="G61" s="375">
        <v>2</v>
      </c>
      <c r="H61" s="375">
        <v>3</v>
      </c>
      <c r="I61" s="375">
        <v>4</v>
      </c>
      <c r="J61" s="375">
        <v>5</v>
      </c>
      <c r="K61" s="375" t="s">
        <v>703</v>
      </c>
      <c r="L61" s="375" t="s">
        <v>30</v>
      </c>
      <c r="M61" s="375" t="s">
        <v>704</v>
      </c>
      <c r="N61" s="375" t="s">
        <v>705</v>
      </c>
      <c r="P61" s="258"/>
      <c r="Q61" s="258"/>
      <c r="R61" s="258"/>
      <c r="S61" s="258"/>
      <c r="T61" s="258"/>
      <c r="U61" s="258"/>
    </row>
    <row r="62" spans="1:21" x14ac:dyDescent="0.25">
      <c r="A62" s="376"/>
      <c r="B62" s="377" t="s">
        <v>706</v>
      </c>
      <c r="C62" s="378" t="s">
        <v>175</v>
      </c>
      <c r="D62" s="379" t="s">
        <v>707</v>
      </c>
      <c r="E62" s="378" t="s">
        <v>164</v>
      </c>
      <c r="F62" s="380">
        <v>-7</v>
      </c>
      <c r="G62" s="380">
        <v>-9</v>
      </c>
      <c r="H62" s="380">
        <v>-7</v>
      </c>
      <c r="I62" s="380"/>
      <c r="J62" s="380"/>
      <c r="K62" s="380"/>
      <c r="L62" s="380"/>
      <c r="M62" s="381">
        <f>IF(OR(U62=1,U62=2,U62=3),1,0)</f>
        <v>0</v>
      </c>
      <c r="N62" s="381">
        <f>IF(OR(U62=-1,U62=-2,U62=-3),1,0)</f>
        <v>1</v>
      </c>
      <c r="P62" s="382">
        <f t="shared" ref="P62:T66" si="5">SIGN(F62)</f>
        <v>-1</v>
      </c>
      <c r="Q62" s="382">
        <f t="shared" si="5"/>
        <v>-1</v>
      </c>
      <c r="R62" s="382">
        <f t="shared" si="5"/>
        <v>-1</v>
      </c>
      <c r="S62" s="382">
        <f t="shared" si="5"/>
        <v>0</v>
      </c>
      <c r="T62" s="382">
        <f t="shared" si="5"/>
        <v>0</v>
      </c>
      <c r="U62" s="382">
        <f>P62+Q62+R62+S62+T62</f>
        <v>-3</v>
      </c>
    </row>
    <row r="63" spans="1:21" x14ac:dyDescent="0.25">
      <c r="A63" s="376"/>
      <c r="B63" s="377" t="s">
        <v>708</v>
      </c>
      <c r="C63" s="383" t="s">
        <v>192</v>
      </c>
      <c r="D63" s="379" t="s">
        <v>709</v>
      </c>
      <c r="E63" s="383" t="s">
        <v>179</v>
      </c>
      <c r="F63" s="380">
        <v>9</v>
      </c>
      <c r="G63" s="380">
        <v>-4</v>
      </c>
      <c r="H63" s="380">
        <v>-1</v>
      </c>
      <c r="I63" s="380">
        <v>-4</v>
      </c>
      <c r="J63" s="380"/>
      <c r="K63" s="380"/>
      <c r="L63" s="380"/>
      <c r="M63" s="381">
        <f>IF(OR(U63=1,U63=2,U63=3),1,0)</f>
        <v>0</v>
      </c>
      <c r="N63" s="381">
        <f>IF(OR(U63=-1,U63=-2,U63=-3),1,0)</f>
        <v>1</v>
      </c>
      <c r="P63" s="382">
        <f t="shared" si="5"/>
        <v>1</v>
      </c>
      <c r="Q63" s="382">
        <f t="shared" si="5"/>
        <v>-1</v>
      </c>
      <c r="R63" s="382">
        <f t="shared" si="5"/>
        <v>-1</v>
      </c>
      <c r="S63" s="382">
        <f t="shared" si="5"/>
        <v>-1</v>
      </c>
      <c r="T63" s="382">
        <f t="shared" si="5"/>
        <v>0</v>
      </c>
      <c r="U63" s="382">
        <f>P63+Q63+R63+S63+T63</f>
        <v>-2</v>
      </c>
    </row>
    <row r="64" spans="1:21" x14ac:dyDescent="0.25">
      <c r="A64" s="376">
        <f>A62</f>
        <v>0</v>
      </c>
      <c r="B64" s="384" t="s">
        <v>710</v>
      </c>
      <c r="C64" s="385" t="s">
        <v>191</v>
      </c>
      <c r="D64" s="379" t="s">
        <v>711</v>
      </c>
      <c r="E64" s="385" t="s">
        <v>174</v>
      </c>
      <c r="F64" s="386">
        <v>-2</v>
      </c>
      <c r="G64" s="386">
        <v>-1</v>
      </c>
      <c r="H64" s="386">
        <v>-1</v>
      </c>
      <c r="I64" s="386"/>
      <c r="J64" s="386"/>
      <c r="K64" s="386"/>
      <c r="L64" s="386"/>
      <c r="M64" s="386">
        <f>IF(OR(U64=1,U64=2,U64=3),1,0)</f>
        <v>0</v>
      </c>
      <c r="N64" s="386">
        <f>IF(OR(U64=-1,U64=-2,U64=-3),1,0)</f>
        <v>1</v>
      </c>
      <c r="P64" s="382">
        <f t="shared" si="5"/>
        <v>-1</v>
      </c>
      <c r="Q64" s="382">
        <f t="shared" si="5"/>
        <v>-1</v>
      </c>
      <c r="R64" s="382">
        <f t="shared" si="5"/>
        <v>-1</v>
      </c>
      <c r="S64" s="382">
        <f t="shared" si="5"/>
        <v>0</v>
      </c>
      <c r="T64" s="382">
        <f t="shared" si="5"/>
        <v>0</v>
      </c>
      <c r="U64" s="382">
        <f>P64+Q64+R64+S64+T64</f>
        <v>-3</v>
      </c>
    </row>
    <row r="65" spans="1:21" x14ac:dyDescent="0.25">
      <c r="A65" s="376">
        <f>A62</f>
        <v>0</v>
      </c>
      <c r="B65" s="377" t="s">
        <v>706</v>
      </c>
      <c r="C65" s="383" t="str">
        <f>C62</f>
        <v>ДАРЮБАЕВА</v>
      </c>
      <c r="D65" s="379" t="str">
        <f>D63</f>
        <v>Y</v>
      </c>
      <c r="E65" s="383" t="str">
        <f>E63</f>
        <v>БЕКИШ</v>
      </c>
      <c r="F65" s="380"/>
      <c r="G65" s="380"/>
      <c r="H65" s="380"/>
      <c r="I65" s="380"/>
      <c r="J65" s="380"/>
      <c r="K65" s="380"/>
      <c r="L65" s="380"/>
      <c r="M65" s="381">
        <f>IF(OR(U65=1,U65=2,U65=3),1,0)</f>
        <v>0</v>
      </c>
      <c r="N65" s="381">
        <f>IF(OR(U65=-1,U65=-2,U65=-3),1,0)</f>
        <v>0</v>
      </c>
      <c r="P65" s="382">
        <f t="shared" si="5"/>
        <v>0</v>
      </c>
      <c r="Q65" s="382">
        <f t="shared" si="5"/>
        <v>0</v>
      </c>
      <c r="R65" s="382">
        <f t="shared" si="5"/>
        <v>0</v>
      </c>
      <c r="S65" s="382">
        <f t="shared" si="5"/>
        <v>0</v>
      </c>
      <c r="T65" s="382">
        <f t="shared" si="5"/>
        <v>0</v>
      </c>
      <c r="U65" s="382">
        <f>P65+Q65+R65+S65+T65</f>
        <v>0</v>
      </c>
    </row>
    <row r="66" spans="1:21" ht="14.25" thickBot="1" x14ac:dyDescent="0.3">
      <c r="A66" s="376">
        <f>A63</f>
        <v>0</v>
      </c>
      <c r="B66" s="377" t="s">
        <v>708</v>
      </c>
      <c r="C66" s="383" t="str">
        <f>C63</f>
        <v>ЕРБОСЫН</v>
      </c>
      <c r="D66" s="379" t="str">
        <f>D62</f>
        <v>X</v>
      </c>
      <c r="E66" s="383" t="str">
        <f>E62</f>
        <v>НУРМУХАМБЕТОВА</v>
      </c>
      <c r="F66" s="380"/>
      <c r="G66" s="380"/>
      <c r="H66" s="380"/>
      <c r="I66" s="380"/>
      <c r="J66" s="380"/>
      <c r="K66" s="380"/>
      <c r="L66" s="380"/>
      <c r="M66" s="381">
        <f>IF(OR(U66=1,U66=2,U66=3),1,0)</f>
        <v>0</v>
      </c>
      <c r="N66" s="381">
        <f>IF(OR(U66=-1,U66=-2,U66=-3),1,0)</f>
        <v>0</v>
      </c>
      <c r="P66" s="382">
        <f t="shared" si="5"/>
        <v>0</v>
      </c>
      <c r="Q66" s="382">
        <f t="shared" si="5"/>
        <v>0</v>
      </c>
      <c r="R66" s="382">
        <f t="shared" si="5"/>
        <v>0</v>
      </c>
      <c r="S66" s="382">
        <f t="shared" si="5"/>
        <v>0</v>
      </c>
      <c r="T66" s="382">
        <f t="shared" si="5"/>
        <v>0</v>
      </c>
      <c r="U66" s="382">
        <f>P66+Q66+R66+S66+T66</f>
        <v>0</v>
      </c>
    </row>
    <row r="67" spans="1:21" ht="14.25" thickBot="1" x14ac:dyDescent="0.3">
      <c r="A67" s="258"/>
      <c r="B67" s="300"/>
      <c r="D67" s="387"/>
      <c r="F67" s="300"/>
      <c r="G67" s="300"/>
      <c r="H67" s="300"/>
      <c r="I67" s="388" t="s">
        <v>712</v>
      </c>
      <c r="J67" s="300"/>
      <c r="K67" s="300"/>
      <c r="L67" s="300"/>
      <c r="M67" s="389">
        <f>SUM(M62,M63,M64,M65,M66)</f>
        <v>0</v>
      </c>
      <c r="N67" s="390">
        <f>SUM(N62,N63,N64,N65,N66,)</f>
        <v>3</v>
      </c>
      <c r="P67" s="258"/>
      <c r="Q67" s="258"/>
      <c r="R67" s="258"/>
      <c r="S67" s="258"/>
      <c r="T67" s="258"/>
      <c r="U67" s="258"/>
    </row>
    <row r="68" spans="1:21" ht="15.75" x14ac:dyDescent="0.25">
      <c r="A68" s="258"/>
      <c r="B68" s="300"/>
      <c r="C68" s="391" t="s">
        <v>713</v>
      </c>
      <c r="D68" s="392"/>
      <c r="E68" s="374" t="s">
        <v>15</v>
      </c>
      <c r="F68" s="300"/>
      <c r="G68" s="300"/>
      <c r="H68" s="300"/>
      <c r="I68" s="300"/>
      <c r="J68" s="300"/>
      <c r="K68" s="300"/>
      <c r="L68" s="300"/>
      <c r="M68" s="300"/>
      <c r="N68" s="300"/>
      <c r="P68" s="258"/>
      <c r="Q68" s="258"/>
      <c r="R68" s="258"/>
      <c r="S68" s="258"/>
      <c r="T68" s="258"/>
      <c r="U68" s="258"/>
    </row>
    <row r="69" spans="1:21" x14ac:dyDescent="0.25">
      <c r="D69" s="396"/>
    </row>
    <row r="70" spans="1:21" ht="15.75" x14ac:dyDescent="0.3">
      <c r="A70" s="258"/>
      <c r="B70" s="371" t="s">
        <v>723</v>
      </c>
      <c r="D70" s="387"/>
      <c r="F70" s="300"/>
      <c r="G70" s="300"/>
      <c r="H70" s="300"/>
      <c r="I70" s="300"/>
      <c r="J70" s="300"/>
      <c r="K70" s="300"/>
      <c r="L70" s="300"/>
      <c r="M70" s="300"/>
      <c r="N70" s="300"/>
      <c r="P70" s="258"/>
      <c r="Q70" s="258"/>
      <c r="R70" s="258"/>
      <c r="S70" s="258"/>
      <c r="T70" s="258"/>
      <c r="U70" s="258"/>
    </row>
    <row r="71" spans="1:21" x14ac:dyDescent="0.25">
      <c r="A71" s="258"/>
      <c r="B71" s="654" t="s">
        <v>697</v>
      </c>
      <c r="C71" s="372" t="s">
        <v>698</v>
      </c>
      <c r="D71" s="656" t="s">
        <v>697</v>
      </c>
      <c r="E71" s="372" t="s">
        <v>699</v>
      </c>
      <c r="F71" s="658" t="s">
        <v>700</v>
      </c>
      <c r="G71" s="659"/>
      <c r="H71" s="659"/>
      <c r="I71" s="659"/>
      <c r="J71" s="659"/>
      <c r="K71" s="658" t="s">
        <v>701</v>
      </c>
      <c r="L71" s="660"/>
      <c r="M71" s="658" t="s">
        <v>702</v>
      </c>
      <c r="N71" s="660"/>
      <c r="P71" s="258"/>
      <c r="Q71" s="258"/>
      <c r="R71" s="258"/>
      <c r="S71" s="258"/>
      <c r="T71" s="258"/>
      <c r="U71" s="258"/>
    </row>
    <row r="72" spans="1:21" ht="15.75" x14ac:dyDescent="0.25">
      <c r="A72" s="373"/>
      <c r="B72" s="655"/>
      <c r="C72" s="374" t="s">
        <v>714</v>
      </c>
      <c r="D72" s="657"/>
      <c r="E72" s="374" t="s">
        <v>37</v>
      </c>
      <c r="F72" s="375">
        <v>1</v>
      </c>
      <c r="G72" s="375">
        <v>2</v>
      </c>
      <c r="H72" s="375">
        <v>3</v>
      </c>
      <c r="I72" s="375">
        <v>4</v>
      </c>
      <c r="J72" s="375">
        <v>5</v>
      </c>
      <c r="K72" s="375" t="s">
        <v>703</v>
      </c>
      <c r="L72" s="375" t="s">
        <v>30</v>
      </c>
      <c r="M72" s="375" t="s">
        <v>704</v>
      </c>
      <c r="N72" s="375" t="s">
        <v>705</v>
      </c>
      <c r="P72" s="258"/>
      <c r="Q72" s="258"/>
      <c r="R72" s="258"/>
      <c r="S72" s="258"/>
      <c r="T72" s="258"/>
      <c r="U72" s="258"/>
    </row>
    <row r="73" spans="1:21" x14ac:dyDescent="0.25">
      <c r="A73" s="376"/>
      <c r="B73" s="377" t="s">
        <v>706</v>
      </c>
      <c r="C73" s="378" t="s">
        <v>292</v>
      </c>
      <c r="D73" s="379" t="s">
        <v>707</v>
      </c>
      <c r="E73" s="378" t="s">
        <v>63</v>
      </c>
      <c r="F73" s="380">
        <v>3</v>
      </c>
      <c r="G73" s="380">
        <v>3</v>
      </c>
      <c r="H73" s="380">
        <v>7</v>
      </c>
      <c r="I73" s="380"/>
      <c r="J73" s="380"/>
      <c r="K73" s="380"/>
      <c r="L73" s="380"/>
      <c r="M73" s="381">
        <f>IF(OR(U73=1,U73=2,U73=3),1,0)</f>
        <v>1</v>
      </c>
      <c r="N73" s="381">
        <f>IF(OR(U73=-1,U73=-2,U73=-3),1,0)</f>
        <v>0</v>
      </c>
      <c r="P73" s="382">
        <f t="shared" ref="P73:T77" si="6">SIGN(F73)</f>
        <v>1</v>
      </c>
      <c r="Q73" s="382">
        <f t="shared" si="6"/>
        <v>1</v>
      </c>
      <c r="R73" s="382">
        <f t="shared" si="6"/>
        <v>1</v>
      </c>
      <c r="S73" s="382">
        <f t="shared" si="6"/>
        <v>0</v>
      </c>
      <c r="T73" s="382">
        <f t="shared" si="6"/>
        <v>0</v>
      </c>
      <c r="U73" s="382">
        <f>P73+Q73+R73+S73+T73</f>
        <v>3</v>
      </c>
    </row>
    <row r="74" spans="1:21" x14ac:dyDescent="0.25">
      <c r="A74" s="376"/>
      <c r="B74" s="377" t="s">
        <v>708</v>
      </c>
      <c r="C74" s="378" t="s">
        <v>303</v>
      </c>
      <c r="D74" s="379" t="s">
        <v>709</v>
      </c>
      <c r="E74" s="383" t="s">
        <v>331</v>
      </c>
      <c r="F74" s="380">
        <v>9</v>
      </c>
      <c r="G74" s="380">
        <v>-13</v>
      </c>
      <c r="H74" s="380">
        <v>5</v>
      </c>
      <c r="I74" s="380">
        <v>-8</v>
      </c>
      <c r="J74" s="380">
        <v>7</v>
      </c>
      <c r="K74" s="380"/>
      <c r="L74" s="380"/>
      <c r="M74" s="381">
        <f>IF(OR(U74=1,U74=2,U74=3),1,0)</f>
        <v>1</v>
      </c>
      <c r="N74" s="381">
        <f>IF(OR(U74=-1,U74=-2,U74=-3),1,0)</f>
        <v>0</v>
      </c>
      <c r="P74" s="382">
        <f t="shared" si="6"/>
        <v>1</v>
      </c>
      <c r="Q74" s="382">
        <f t="shared" si="6"/>
        <v>-1</v>
      </c>
      <c r="R74" s="382">
        <f t="shared" si="6"/>
        <v>1</v>
      </c>
      <c r="S74" s="382">
        <f t="shared" si="6"/>
        <v>-1</v>
      </c>
      <c r="T74" s="382">
        <f t="shared" si="6"/>
        <v>1</v>
      </c>
      <c r="U74" s="382">
        <f>P74+Q74+R74+S74+T74</f>
        <v>1</v>
      </c>
    </row>
    <row r="75" spans="1:21" x14ac:dyDescent="0.25">
      <c r="A75" s="376">
        <f>A73</f>
        <v>0</v>
      </c>
      <c r="B75" s="384" t="s">
        <v>710</v>
      </c>
      <c r="C75" s="378" t="s">
        <v>324</v>
      </c>
      <c r="D75" s="379" t="s">
        <v>711</v>
      </c>
      <c r="E75" s="385" t="s">
        <v>205</v>
      </c>
      <c r="F75" s="386">
        <v>9</v>
      </c>
      <c r="G75" s="386">
        <v>3</v>
      </c>
      <c r="H75" s="386">
        <v>3</v>
      </c>
      <c r="I75" s="386"/>
      <c r="J75" s="386"/>
      <c r="K75" s="386"/>
      <c r="L75" s="386"/>
      <c r="M75" s="386">
        <f>IF(OR(U75=1,U75=2,U75=3),1,0)</f>
        <v>1</v>
      </c>
      <c r="N75" s="386">
        <f>IF(OR(U75=-1,U75=-2,U75=-3),1,0)</f>
        <v>0</v>
      </c>
      <c r="P75" s="382">
        <f t="shared" si="6"/>
        <v>1</v>
      </c>
      <c r="Q75" s="382">
        <f t="shared" si="6"/>
        <v>1</v>
      </c>
      <c r="R75" s="382">
        <f t="shared" si="6"/>
        <v>1</v>
      </c>
      <c r="S75" s="382">
        <f t="shared" si="6"/>
        <v>0</v>
      </c>
      <c r="T75" s="382">
        <f t="shared" si="6"/>
        <v>0</v>
      </c>
      <c r="U75" s="382">
        <f>P75+Q75+R75+S75+T75</f>
        <v>3</v>
      </c>
    </row>
    <row r="76" spans="1:21" x14ac:dyDescent="0.25">
      <c r="A76" s="376">
        <f>A73</f>
        <v>0</v>
      </c>
      <c r="B76" s="377" t="s">
        <v>706</v>
      </c>
      <c r="C76" s="383" t="str">
        <f>C73</f>
        <v>АКАШЕВА</v>
      </c>
      <c r="D76" s="379" t="str">
        <f>D74</f>
        <v>Y</v>
      </c>
      <c r="E76" s="383" t="str">
        <f>E74</f>
        <v>ТОРШАЕВА</v>
      </c>
      <c r="F76" s="380"/>
      <c r="G76" s="380"/>
      <c r="H76" s="380"/>
      <c r="I76" s="380"/>
      <c r="J76" s="380"/>
      <c r="K76" s="380"/>
      <c r="L76" s="380"/>
      <c r="M76" s="381">
        <f>IF(OR(U76=1,U76=2,U76=3),1,0)</f>
        <v>0</v>
      </c>
      <c r="N76" s="381">
        <f>IF(OR(U76=-1,U76=-2,U76=-3),1,0)</f>
        <v>0</v>
      </c>
      <c r="P76" s="382">
        <f t="shared" si="6"/>
        <v>0</v>
      </c>
      <c r="Q76" s="382">
        <f t="shared" si="6"/>
        <v>0</v>
      </c>
      <c r="R76" s="382">
        <f t="shared" si="6"/>
        <v>0</v>
      </c>
      <c r="S76" s="382">
        <f t="shared" si="6"/>
        <v>0</v>
      </c>
      <c r="T76" s="382">
        <f t="shared" si="6"/>
        <v>0</v>
      </c>
      <c r="U76" s="382">
        <f>P76+Q76+R76+S76+T76</f>
        <v>0</v>
      </c>
    </row>
    <row r="77" spans="1:21" ht="14.25" thickBot="1" x14ac:dyDescent="0.3">
      <c r="A77" s="376">
        <f>A74</f>
        <v>0</v>
      </c>
      <c r="B77" s="377" t="s">
        <v>708</v>
      </c>
      <c r="C77" s="383" t="str">
        <f>C74</f>
        <v>АШКЕЕВА</v>
      </c>
      <c r="D77" s="379" t="str">
        <f>D73</f>
        <v>X</v>
      </c>
      <c r="E77" s="383" t="str">
        <f>E73</f>
        <v>ТЕМИРХАНОВА</v>
      </c>
      <c r="F77" s="380"/>
      <c r="G77" s="380"/>
      <c r="H77" s="380"/>
      <c r="I77" s="380"/>
      <c r="J77" s="380"/>
      <c r="K77" s="380"/>
      <c r="L77" s="380"/>
      <c r="M77" s="381">
        <f>IF(OR(U77=1,U77=2,U77=3),1,0)</f>
        <v>0</v>
      </c>
      <c r="N77" s="381">
        <f>IF(OR(U77=-1,U77=-2,U77=-3),1,0)</f>
        <v>0</v>
      </c>
      <c r="P77" s="382">
        <f t="shared" si="6"/>
        <v>0</v>
      </c>
      <c r="Q77" s="382">
        <f t="shared" si="6"/>
        <v>0</v>
      </c>
      <c r="R77" s="382">
        <f t="shared" si="6"/>
        <v>0</v>
      </c>
      <c r="S77" s="382">
        <f t="shared" si="6"/>
        <v>0</v>
      </c>
      <c r="T77" s="382">
        <f t="shared" si="6"/>
        <v>0</v>
      </c>
      <c r="U77" s="382">
        <f>P77+Q77+R77+S77+T77</f>
        <v>0</v>
      </c>
    </row>
    <row r="78" spans="1:21" ht="14.25" thickBot="1" x14ac:dyDescent="0.3">
      <c r="A78" s="258"/>
      <c r="B78" s="300"/>
      <c r="D78" s="387"/>
      <c r="F78" s="300"/>
      <c r="G78" s="300"/>
      <c r="H78" s="300"/>
      <c r="I78" s="388" t="s">
        <v>712</v>
      </c>
      <c r="J78" s="300"/>
      <c r="K78" s="300"/>
      <c r="L78" s="300"/>
      <c r="M78" s="389">
        <f>SUM(M73,M74,M75,M76,M77)</f>
        <v>3</v>
      </c>
      <c r="N78" s="390">
        <f>SUM(N73,N74,N75,N76,N77,)</f>
        <v>0</v>
      </c>
      <c r="P78" s="258"/>
      <c r="Q78" s="258"/>
      <c r="R78" s="258"/>
      <c r="S78" s="258"/>
      <c r="T78" s="258"/>
      <c r="U78" s="258"/>
    </row>
    <row r="79" spans="1:21" ht="15.75" x14ac:dyDescent="0.25">
      <c r="A79" s="258"/>
      <c r="B79" s="300"/>
      <c r="C79" s="391" t="s">
        <v>713</v>
      </c>
      <c r="D79" s="392"/>
      <c r="E79" s="374" t="s">
        <v>714</v>
      </c>
      <c r="F79" s="300"/>
      <c r="G79" s="300"/>
      <c r="H79" s="300"/>
      <c r="I79" s="300"/>
      <c r="J79" s="300"/>
      <c r="K79" s="300"/>
      <c r="L79" s="300"/>
      <c r="M79" s="300"/>
      <c r="N79" s="300"/>
      <c r="P79" s="258"/>
      <c r="Q79" s="258"/>
      <c r="R79" s="258"/>
      <c r="S79" s="258"/>
      <c r="T79" s="258"/>
      <c r="U79" s="258"/>
    </row>
    <row r="80" spans="1:21" x14ac:dyDescent="0.25">
      <c r="D80" s="396"/>
    </row>
    <row r="81" spans="1:23" ht="15.75" x14ac:dyDescent="0.3">
      <c r="A81" s="258"/>
      <c r="B81" s="371" t="s">
        <v>724</v>
      </c>
      <c r="D81" s="387"/>
      <c r="F81" s="300"/>
      <c r="G81" s="300"/>
      <c r="H81" s="300"/>
      <c r="I81" s="300"/>
      <c r="J81" s="300"/>
      <c r="K81" s="300"/>
      <c r="L81" s="300"/>
      <c r="M81" s="300"/>
      <c r="N81" s="300"/>
      <c r="P81" s="258"/>
      <c r="Q81" s="258"/>
      <c r="R81" s="258"/>
      <c r="S81" s="258"/>
      <c r="T81" s="258"/>
      <c r="U81" s="258"/>
    </row>
    <row r="82" spans="1:23" x14ac:dyDescent="0.25">
      <c r="A82" s="258"/>
      <c r="B82" s="654" t="s">
        <v>697</v>
      </c>
      <c r="C82" s="372" t="s">
        <v>698</v>
      </c>
      <c r="D82" s="656" t="s">
        <v>697</v>
      </c>
      <c r="E82" s="372" t="s">
        <v>699</v>
      </c>
      <c r="F82" s="658" t="s">
        <v>700</v>
      </c>
      <c r="G82" s="659"/>
      <c r="H82" s="659"/>
      <c r="I82" s="659"/>
      <c r="J82" s="659"/>
      <c r="K82" s="658" t="s">
        <v>701</v>
      </c>
      <c r="L82" s="660"/>
      <c r="M82" s="658" t="s">
        <v>702</v>
      </c>
      <c r="N82" s="660"/>
      <c r="P82" s="258"/>
      <c r="Q82" s="258"/>
      <c r="R82" s="258"/>
      <c r="S82" s="258"/>
      <c r="T82" s="258"/>
      <c r="U82" s="258"/>
    </row>
    <row r="83" spans="1:23" ht="15.75" x14ac:dyDescent="0.25">
      <c r="A83" s="373"/>
      <c r="B83" s="655"/>
      <c r="C83" s="374" t="s">
        <v>716</v>
      </c>
      <c r="D83" s="657"/>
      <c r="E83" s="374" t="s">
        <v>14</v>
      </c>
      <c r="F83" s="375">
        <v>1</v>
      </c>
      <c r="G83" s="375">
        <v>2</v>
      </c>
      <c r="H83" s="375">
        <v>3</v>
      </c>
      <c r="I83" s="375">
        <v>4</v>
      </c>
      <c r="J83" s="375">
        <v>5</v>
      </c>
      <c r="K83" s="375" t="s">
        <v>703</v>
      </c>
      <c r="L83" s="375" t="s">
        <v>30</v>
      </c>
      <c r="M83" s="375" t="s">
        <v>704</v>
      </c>
      <c r="N83" s="375" t="s">
        <v>705</v>
      </c>
      <c r="P83" s="258"/>
      <c r="Q83" s="258"/>
      <c r="R83" s="258"/>
      <c r="S83" s="258"/>
      <c r="T83" s="258"/>
      <c r="U83" s="258"/>
    </row>
    <row r="84" spans="1:23" x14ac:dyDescent="0.25">
      <c r="A84" s="376"/>
      <c r="B84" s="377" t="s">
        <v>706</v>
      </c>
      <c r="C84" s="378" t="s">
        <v>315</v>
      </c>
      <c r="D84" s="379" t="s">
        <v>707</v>
      </c>
      <c r="E84" s="378" t="s">
        <v>156</v>
      </c>
      <c r="F84" s="380">
        <v>6</v>
      </c>
      <c r="G84" s="380">
        <v>8</v>
      </c>
      <c r="H84" s="380">
        <v>1</v>
      </c>
      <c r="I84" s="380"/>
      <c r="J84" s="380"/>
      <c r="K84" s="380"/>
      <c r="L84" s="380"/>
      <c r="M84" s="381">
        <f>IF(OR(U84=1,U84=2,U84=3),1,0)</f>
        <v>1</v>
      </c>
      <c r="N84" s="381">
        <f>IF(OR(U84=-1,U84=-2,U84=-3),1,0)</f>
        <v>0</v>
      </c>
      <c r="P84" s="382">
        <f t="shared" ref="P84:T88" si="7">SIGN(F84)</f>
        <v>1</v>
      </c>
      <c r="Q84" s="382">
        <f t="shared" si="7"/>
        <v>1</v>
      </c>
      <c r="R84" s="382">
        <f t="shared" si="7"/>
        <v>1</v>
      </c>
      <c r="S84" s="382">
        <f t="shared" si="7"/>
        <v>0</v>
      </c>
      <c r="T84" s="382">
        <f t="shared" si="7"/>
        <v>0</v>
      </c>
      <c r="U84" s="382">
        <f>P84+Q84+R84+S84+T84</f>
        <v>3</v>
      </c>
    </row>
    <row r="85" spans="1:23" x14ac:dyDescent="0.25">
      <c r="A85" s="376"/>
      <c r="B85" s="377" t="s">
        <v>708</v>
      </c>
      <c r="C85" s="385" t="s">
        <v>300</v>
      </c>
      <c r="D85" s="379" t="s">
        <v>709</v>
      </c>
      <c r="E85" s="378" t="s">
        <v>68</v>
      </c>
      <c r="F85" s="380">
        <v>5</v>
      </c>
      <c r="G85" s="380">
        <v>2</v>
      </c>
      <c r="H85" s="380">
        <v>5</v>
      </c>
      <c r="I85" s="380"/>
      <c r="J85" s="380"/>
      <c r="K85" s="380"/>
      <c r="L85" s="380"/>
      <c r="M85" s="381">
        <f>IF(OR(U85=1,U85=2,U85=3),1,0)</f>
        <v>1</v>
      </c>
      <c r="N85" s="381">
        <f>IF(OR(U85=-1,U85=-2,U85=-3),1,0)</f>
        <v>0</v>
      </c>
      <c r="P85" s="382">
        <f t="shared" si="7"/>
        <v>1</v>
      </c>
      <c r="Q85" s="382">
        <f t="shared" si="7"/>
        <v>1</v>
      </c>
      <c r="R85" s="382">
        <f t="shared" si="7"/>
        <v>1</v>
      </c>
      <c r="S85" s="382">
        <f t="shared" si="7"/>
        <v>0</v>
      </c>
      <c r="T85" s="382">
        <f t="shared" si="7"/>
        <v>0</v>
      </c>
      <c r="U85" s="382">
        <f>P85+Q85+R85+S85+T85</f>
        <v>3</v>
      </c>
    </row>
    <row r="86" spans="1:23" x14ac:dyDescent="0.25">
      <c r="A86" s="376">
        <f>A84</f>
        <v>0</v>
      </c>
      <c r="B86" s="384" t="s">
        <v>710</v>
      </c>
      <c r="C86" s="378" t="s">
        <v>166</v>
      </c>
      <c r="D86" s="379" t="s">
        <v>711</v>
      </c>
      <c r="E86" s="385" t="s">
        <v>200</v>
      </c>
      <c r="F86" s="386">
        <v>9</v>
      </c>
      <c r="G86" s="386">
        <v>9</v>
      </c>
      <c r="H86" s="386">
        <v>-4</v>
      </c>
      <c r="I86" s="386">
        <v>9</v>
      </c>
      <c r="J86" s="386"/>
      <c r="K86" s="386"/>
      <c r="L86" s="386"/>
      <c r="M86" s="386">
        <f>IF(OR(U86=1,U86=2,U86=3),1,0)</f>
        <v>1</v>
      </c>
      <c r="N86" s="386">
        <f>IF(OR(U86=-1,U86=-2,U86=-3),1,0)</f>
        <v>0</v>
      </c>
      <c r="P86" s="382">
        <f t="shared" si="7"/>
        <v>1</v>
      </c>
      <c r="Q86" s="382">
        <f t="shared" si="7"/>
        <v>1</v>
      </c>
      <c r="R86" s="382">
        <f t="shared" si="7"/>
        <v>-1</v>
      </c>
      <c r="S86" s="382">
        <f t="shared" si="7"/>
        <v>1</v>
      </c>
      <c r="T86" s="382">
        <f t="shared" si="7"/>
        <v>0</v>
      </c>
      <c r="U86" s="382">
        <f>P86+Q86+R86+S86+T86</f>
        <v>2</v>
      </c>
    </row>
    <row r="87" spans="1:23" x14ac:dyDescent="0.25">
      <c r="A87" s="376">
        <f>A84</f>
        <v>0</v>
      </c>
      <c r="B87" s="377" t="s">
        <v>706</v>
      </c>
      <c r="C87" s="383" t="str">
        <f>C84</f>
        <v>МИРКАДИРОВА</v>
      </c>
      <c r="D87" s="379" t="str">
        <f>D85</f>
        <v>Y</v>
      </c>
      <c r="E87" s="383" t="str">
        <f>E85</f>
        <v>ДАРХАНКЫЗЫ</v>
      </c>
      <c r="F87" s="380"/>
      <c r="G87" s="380"/>
      <c r="H87" s="380"/>
      <c r="I87" s="380"/>
      <c r="J87" s="380"/>
      <c r="K87" s="380"/>
      <c r="L87" s="380"/>
      <c r="M87" s="381">
        <f>IF(OR(U87=1,U87=2,U87=3),1,0)</f>
        <v>0</v>
      </c>
      <c r="N87" s="381">
        <f>IF(OR(U87=-1,U87=-2,U87=-3),1,0)</f>
        <v>0</v>
      </c>
      <c r="P87" s="382">
        <f t="shared" si="7"/>
        <v>0</v>
      </c>
      <c r="Q87" s="382">
        <f t="shared" si="7"/>
        <v>0</v>
      </c>
      <c r="R87" s="382">
        <f t="shared" si="7"/>
        <v>0</v>
      </c>
      <c r="S87" s="382">
        <f t="shared" si="7"/>
        <v>0</v>
      </c>
      <c r="T87" s="382">
        <f t="shared" si="7"/>
        <v>0</v>
      </c>
      <c r="U87" s="382">
        <f>P87+Q87+R87+S87+T87</f>
        <v>0</v>
      </c>
    </row>
    <row r="88" spans="1:23" ht="14.25" thickBot="1" x14ac:dyDescent="0.3">
      <c r="A88" s="376">
        <f>A85</f>
        <v>0</v>
      </c>
      <c r="B88" s="377" t="s">
        <v>708</v>
      </c>
      <c r="C88" s="383" t="str">
        <f>C85</f>
        <v>БАХЫТ</v>
      </c>
      <c r="D88" s="379" t="str">
        <f>D84</f>
        <v>X</v>
      </c>
      <c r="E88" s="383" t="str">
        <f>E84</f>
        <v>ЯСАКОВА</v>
      </c>
      <c r="F88" s="380"/>
      <c r="G88" s="380"/>
      <c r="H88" s="380"/>
      <c r="I88" s="380"/>
      <c r="J88" s="380"/>
      <c r="K88" s="380"/>
      <c r="L88" s="380"/>
      <c r="M88" s="381">
        <f>IF(OR(U88=1,U88=2,U88=3),1,0)</f>
        <v>0</v>
      </c>
      <c r="N88" s="381">
        <f>IF(OR(U88=-1,U88=-2,U88=-3),1,0)</f>
        <v>0</v>
      </c>
      <c r="P88" s="382">
        <f t="shared" si="7"/>
        <v>0</v>
      </c>
      <c r="Q88" s="382">
        <f t="shared" si="7"/>
        <v>0</v>
      </c>
      <c r="R88" s="382">
        <f t="shared" si="7"/>
        <v>0</v>
      </c>
      <c r="S88" s="382">
        <f t="shared" si="7"/>
        <v>0</v>
      </c>
      <c r="T88" s="382">
        <f t="shared" si="7"/>
        <v>0</v>
      </c>
      <c r="U88" s="382">
        <f>P88+Q88+R88+S88+T88</f>
        <v>0</v>
      </c>
    </row>
    <row r="89" spans="1:23" ht="14.25" thickBot="1" x14ac:dyDescent="0.3">
      <c r="A89" s="258"/>
      <c r="B89" s="300"/>
      <c r="D89" s="387"/>
      <c r="F89" s="300"/>
      <c r="G89" s="300"/>
      <c r="H89" s="300"/>
      <c r="I89" s="388" t="s">
        <v>712</v>
      </c>
      <c r="J89" s="300"/>
      <c r="K89" s="300"/>
      <c r="L89" s="300"/>
      <c r="M89" s="389">
        <f>SUM(M84,M85,M86,M87,M88)</f>
        <v>3</v>
      </c>
      <c r="N89" s="390">
        <f>SUM(N84,N85,N86,N87,N88,)</f>
        <v>0</v>
      </c>
      <c r="P89" s="258"/>
      <c r="Q89" s="258"/>
      <c r="R89" s="258"/>
      <c r="S89" s="258"/>
      <c r="T89" s="258"/>
      <c r="U89" s="258"/>
    </row>
    <row r="90" spans="1:23" ht="15.75" x14ac:dyDescent="0.25">
      <c r="A90" s="258"/>
      <c r="B90" s="300"/>
      <c r="C90" s="391" t="s">
        <v>713</v>
      </c>
      <c r="D90" s="392"/>
      <c r="E90" s="374" t="s">
        <v>716</v>
      </c>
      <c r="F90" s="300"/>
      <c r="G90" s="300"/>
      <c r="H90" s="300"/>
      <c r="I90" s="300"/>
      <c r="J90" s="300"/>
      <c r="K90" s="300"/>
      <c r="L90" s="300"/>
      <c r="M90" s="300"/>
      <c r="N90" s="300"/>
      <c r="P90" s="258"/>
      <c r="Q90" s="258"/>
      <c r="R90" s="258"/>
      <c r="S90" s="258"/>
      <c r="T90" s="258"/>
      <c r="U90" s="258"/>
    </row>
    <row r="91" spans="1:23" x14ac:dyDescent="0.25">
      <c r="D91" s="396"/>
    </row>
    <row r="92" spans="1:23" ht="15.75" x14ac:dyDescent="0.3">
      <c r="A92" s="258"/>
      <c r="B92" s="371" t="s">
        <v>725</v>
      </c>
      <c r="D92" s="387"/>
      <c r="F92" s="300"/>
      <c r="G92" s="300"/>
      <c r="H92" s="300"/>
      <c r="I92" s="300"/>
      <c r="J92" s="300"/>
      <c r="K92" s="300"/>
      <c r="L92" s="300"/>
      <c r="M92" s="300"/>
      <c r="N92" s="300"/>
      <c r="P92" s="258"/>
      <c r="Q92" s="258"/>
      <c r="R92" s="258"/>
      <c r="S92" s="258"/>
      <c r="T92" s="258"/>
      <c r="U92" s="258"/>
    </row>
    <row r="93" spans="1:23" x14ac:dyDescent="0.25">
      <c r="A93" s="258"/>
      <c r="B93" s="654" t="s">
        <v>697</v>
      </c>
      <c r="C93" s="372" t="s">
        <v>698</v>
      </c>
      <c r="D93" s="656" t="s">
        <v>697</v>
      </c>
      <c r="E93" s="372" t="s">
        <v>699</v>
      </c>
      <c r="F93" s="658" t="s">
        <v>700</v>
      </c>
      <c r="G93" s="659"/>
      <c r="H93" s="659"/>
      <c r="I93" s="659"/>
      <c r="J93" s="659"/>
      <c r="K93" s="658" t="s">
        <v>701</v>
      </c>
      <c r="L93" s="660"/>
      <c r="M93" s="658" t="s">
        <v>702</v>
      </c>
      <c r="N93" s="660"/>
      <c r="P93" s="258"/>
      <c r="Q93" s="258"/>
      <c r="R93" s="258"/>
      <c r="S93" s="258"/>
      <c r="T93" s="258"/>
      <c r="U93" s="258"/>
    </row>
    <row r="94" spans="1:23" ht="15.75" x14ac:dyDescent="0.25">
      <c r="A94" s="373"/>
      <c r="B94" s="655"/>
      <c r="C94" s="374" t="s">
        <v>34</v>
      </c>
      <c r="D94" s="657"/>
      <c r="E94" s="374" t="s">
        <v>131</v>
      </c>
      <c r="F94" s="375">
        <v>1</v>
      </c>
      <c r="G94" s="375">
        <v>2</v>
      </c>
      <c r="H94" s="375">
        <v>3</v>
      </c>
      <c r="I94" s="375">
        <v>4</v>
      </c>
      <c r="J94" s="375">
        <v>5</v>
      </c>
      <c r="K94" s="375" t="s">
        <v>703</v>
      </c>
      <c r="L94" s="375" t="s">
        <v>30</v>
      </c>
      <c r="M94" s="375" t="s">
        <v>704</v>
      </c>
      <c r="N94" s="375" t="s">
        <v>705</v>
      </c>
      <c r="P94" s="258"/>
      <c r="Q94" s="258"/>
      <c r="R94" s="258"/>
      <c r="S94" s="258"/>
      <c r="T94" s="258"/>
      <c r="U94" s="258"/>
      <c r="W94" s="397"/>
    </row>
    <row r="95" spans="1:23" x14ac:dyDescent="0.25">
      <c r="A95" s="376"/>
      <c r="B95" s="377" t="s">
        <v>706</v>
      </c>
      <c r="C95" s="383" t="s">
        <v>327</v>
      </c>
      <c r="D95" s="379" t="s">
        <v>707</v>
      </c>
      <c r="E95" s="378" t="s">
        <v>321</v>
      </c>
      <c r="F95" s="380">
        <v>6</v>
      </c>
      <c r="G95" s="380">
        <v>5</v>
      </c>
      <c r="H95" s="380">
        <v>4</v>
      </c>
      <c r="I95" s="380"/>
      <c r="J95" s="380"/>
      <c r="K95" s="380"/>
      <c r="L95" s="380"/>
      <c r="M95" s="381">
        <f>IF(OR(U95=1,U95=2,U95=3),1,0)</f>
        <v>1</v>
      </c>
      <c r="N95" s="381">
        <f>IF(OR(U95=-1,U95=-2,U95=-3),1,0)</f>
        <v>0</v>
      </c>
      <c r="P95" s="382">
        <f t="shared" ref="P95:T99" si="8">SIGN(F95)</f>
        <v>1</v>
      </c>
      <c r="Q95" s="382">
        <f t="shared" si="8"/>
        <v>1</v>
      </c>
      <c r="R95" s="382">
        <f t="shared" si="8"/>
        <v>1</v>
      </c>
      <c r="S95" s="382">
        <f t="shared" si="8"/>
        <v>0</v>
      </c>
      <c r="T95" s="382">
        <f t="shared" si="8"/>
        <v>0</v>
      </c>
      <c r="U95" s="382">
        <f>P95+Q95+R95+S95+T95</f>
        <v>3</v>
      </c>
      <c r="W95" s="398"/>
    </row>
    <row r="96" spans="1:23" x14ac:dyDescent="0.25">
      <c r="A96" s="376"/>
      <c r="B96" s="377" t="s">
        <v>708</v>
      </c>
      <c r="C96" s="385" t="s">
        <v>195</v>
      </c>
      <c r="D96" s="379" t="s">
        <v>709</v>
      </c>
      <c r="E96" s="383" t="s">
        <v>306</v>
      </c>
      <c r="F96" s="380">
        <v>-9</v>
      </c>
      <c r="G96" s="380">
        <v>-5</v>
      </c>
      <c r="H96" s="380">
        <v>-6</v>
      </c>
      <c r="I96" s="380"/>
      <c r="J96" s="380"/>
      <c r="K96" s="380"/>
      <c r="L96" s="380"/>
      <c r="M96" s="381">
        <f>IF(OR(U96=1,U96=2,U96=3),1,0)</f>
        <v>0</v>
      </c>
      <c r="N96" s="381">
        <f>IF(OR(U96=-1,U96=-2,U96=-3),1,0)</f>
        <v>1</v>
      </c>
      <c r="P96" s="382">
        <f t="shared" si="8"/>
        <v>-1</v>
      </c>
      <c r="Q96" s="382">
        <f t="shared" si="8"/>
        <v>-1</v>
      </c>
      <c r="R96" s="382">
        <f t="shared" si="8"/>
        <v>-1</v>
      </c>
      <c r="S96" s="382">
        <f t="shared" si="8"/>
        <v>0</v>
      </c>
      <c r="T96" s="382">
        <f t="shared" si="8"/>
        <v>0</v>
      </c>
      <c r="U96" s="382">
        <f>P96+Q96+R96+S96+T96</f>
        <v>-3</v>
      </c>
    </row>
    <row r="97" spans="1:21" x14ac:dyDescent="0.25">
      <c r="A97" s="376">
        <f>A95</f>
        <v>0</v>
      </c>
      <c r="B97" s="384" t="s">
        <v>710</v>
      </c>
      <c r="C97" s="378" t="s">
        <v>295</v>
      </c>
      <c r="D97" s="379" t="s">
        <v>711</v>
      </c>
      <c r="E97" s="385" t="s">
        <v>159</v>
      </c>
      <c r="F97" s="386">
        <v>9</v>
      </c>
      <c r="G97" s="386">
        <v>5</v>
      </c>
      <c r="H97" s="386">
        <v>4</v>
      </c>
      <c r="I97" s="386"/>
      <c r="J97" s="386"/>
      <c r="K97" s="386"/>
      <c r="L97" s="386"/>
      <c r="M97" s="386">
        <f>IF(OR(U97=1,U97=2,U97=3),1,0)</f>
        <v>1</v>
      </c>
      <c r="N97" s="386">
        <f>IF(OR(U97=-1,U97=-2,U97=-3),1,0)</f>
        <v>0</v>
      </c>
      <c r="P97" s="382">
        <f t="shared" si="8"/>
        <v>1</v>
      </c>
      <c r="Q97" s="382">
        <f t="shared" si="8"/>
        <v>1</v>
      </c>
      <c r="R97" s="382">
        <f t="shared" si="8"/>
        <v>1</v>
      </c>
      <c r="S97" s="382">
        <f t="shared" si="8"/>
        <v>0</v>
      </c>
      <c r="T97" s="382">
        <f t="shared" si="8"/>
        <v>0</v>
      </c>
      <c r="U97" s="382">
        <f>P97+Q97+R97+S97+T97</f>
        <v>3</v>
      </c>
    </row>
    <row r="98" spans="1:21" x14ac:dyDescent="0.25">
      <c r="A98" s="376">
        <f>A95</f>
        <v>0</v>
      </c>
      <c r="B98" s="377" t="s">
        <v>706</v>
      </c>
      <c r="C98" s="383" t="str">
        <f>C95</f>
        <v>АЛИМБАЕВА</v>
      </c>
      <c r="D98" s="379" t="str">
        <f>D96</f>
        <v>Y</v>
      </c>
      <c r="E98" s="383" t="str">
        <f>E96</f>
        <v>РОМАНОВСКАЯ</v>
      </c>
      <c r="F98" s="380">
        <v>-7</v>
      </c>
      <c r="G98" s="380">
        <v>-2</v>
      </c>
      <c r="H98" s="380">
        <v>-9</v>
      </c>
      <c r="I98" s="380"/>
      <c r="J98" s="380"/>
      <c r="K98" s="380"/>
      <c r="L98" s="380"/>
      <c r="M98" s="381">
        <f>IF(OR(U98=1,U98=2,U98=3),1,0)</f>
        <v>0</v>
      </c>
      <c r="N98" s="381">
        <f>IF(OR(U98=-1,U98=-2,U98=-3),1,0)</f>
        <v>1</v>
      </c>
      <c r="P98" s="382">
        <f t="shared" si="8"/>
        <v>-1</v>
      </c>
      <c r="Q98" s="382">
        <f t="shared" si="8"/>
        <v>-1</v>
      </c>
      <c r="R98" s="382">
        <f t="shared" si="8"/>
        <v>-1</v>
      </c>
      <c r="S98" s="382">
        <f t="shared" si="8"/>
        <v>0</v>
      </c>
      <c r="T98" s="382">
        <f t="shared" si="8"/>
        <v>0</v>
      </c>
      <c r="U98" s="382">
        <f>P98+Q98+R98+S98+T98</f>
        <v>-3</v>
      </c>
    </row>
    <row r="99" spans="1:21" ht="14.25" thickBot="1" x14ac:dyDescent="0.3">
      <c r="A99" s="376">
        <f>A96</f>
        <v>0</v>
      </c>
      <c r="B99" s="377" t="s">
        <v>708</v>
      </c>
      <c r="C99" s="383" t="str">
        <f>C96</f>
        <v>МАРКИНА</v>
      </c>
      <c r="D99" s="379" t="str">
        <f>D95</f>
        <v>X</v>
      </c>
      <c r="E99" s="383" t="str">
        <f>E95</f>
        <v>ОТЕПОВА</v>
      </c>
      <c r="F99" s="380">
        <v>-11</v>
      </c>
      <c r="G99" s="380">
        <v>-9</v>
      </c>
      <c r="H99" s="380">
        <v>-9</v>
      </c>
      <c r="I99" s="380"/>
      <c r="J99" s="380"/>
      <c r="K99" s="380"/>
      <c r="L99" s="380"/>
      <c r="M99" s="381">
        <f>IF(OR(U99=1,U99=2,U99=3),1,0)</f>
        <v>0</v>
      </c>
      <c r="N99" s="381">
        <f>IF(OR(U99=-1,U99=-2,U99=-3),1,0)</f>
        <v>1</v>
      </c>
      <c r="P99" s="382">
        <f t="shared" si="8"/>
        <v>-1</v>
      </c>
      <c r="Q99" s="382">
        <f t="shared" si="8"/>
        <v>-1</v>
      </c>
      <c r="R99" s="382">
        <f t="shared" si="8"/>
        <v>-1</v>
      </c>
      <c r="S99" s="382">
        <f t="shared" si="8"/>
        <v>0</v>
      </c>
      <c r="T99" s="382">
        <f t="shared" si="8"/>
        <v>0</v>
      </c>
      <c r="U99" s="382">
        <f>P99+Q99+R99+S99+T99</f>
        <v>-3</v>
      </c>
    </row>
    <row r="100" spans="1:21" ht="14.25" thickBot="1" x14ac:dyDescent="0.3">
      <c r="A100" s="258"/>
      <c r="B100" s="300"/>
      <c r="D100" s="387"/>
      <c r="F100" s="300"/>
      <c r="G100" s="300"/>
      <c r="H100" s="300"/>
      <c r="I100" s="388" t="s">
        <v>712</v>
      </c>
      <c r="J100" s="300"/>
      <c r="K100" s="300"/>
      <c r="L100" s="300"/>
      <c r="M100" s="389">
        <f>SUM(M95,M96,M97,M98,M99)</f>
        <v>2</v>
      </c>
      <c r="N100" s="390">
        <f>SUM(N95,N96,N97,N98,N99,)</f>
        <v>3</v>
      </c>
      <c r="P100" s="258"/>
      <c r="Q100" s="258"/>
      <c r="R100" s="258"/>
      <c r="S100" s="258"/>
      <c r="T100" s="258"/>
      <c r="U100" s="258"/>
    </row>
    <row r="101" spans="1:21" ht="15.75" x14ac:dyDescent="0.25">
      <c r="A101" s="258"/>
      <c r="B101" s="300"/>
      <c r="C101" s="391" t="s">
        <v>713</v>
      </c>
      <c r="D101" s="392"/>
      <c r="E101" s="374" t="s">
        <v>131</v>
      </c>
      <c r="F101" s="300"/>
      <c r="G101" s="300"/>
      <c r="H101" s="300"/>
      <c r="I101" s="300"/>
      <c r="J101" s="300"/>
      <c r="K101" s="300"/>
      <c r="L101" s="300"/>
      <c r="M101" s="300"/>
      <c r="N101" s="300"/>
      <c r="P101" s="258"/>
      <c r="Q101" s="258"/>
      <c r="R101" s="258"/>
      <c r="S101" s="258"/>
      <c r="T101" s="258"/>
      <c r="U101" s="258"/>
    </row>
    <row r="102" spans="1:21" x14ac:dyDescent="0.25">
      <c r="D102" s="396"/>
    </row>
    <row r="103" spans="1:21" ht="15.75" x14ac:dyDescent="0.3">
      <c r="A103" s="258"/>
      <c r="B103" s="371" t="s">
        <v>726</v>
      </c>
      <c r="D103" s="387"/>
      <c r="F103" s="300"/>
      <c r="G103" s="300"/>
      <c r="H103" s="300"/>
      <c r="I103" s="300"/>
      <c r="J103" s="300"/>
      <c r="K103" s="300"/>
      <c r="L103" s="300"/>
      <c r="M103" s="300"/>
      <c r="N103" s="300"/>
      <c r="P103" s="258"/>
      <c r="Q103" s="258"/>
      <c r="R103" s="258"/>
      <c r="S103" s="258"/>
      <c r="T103" s="258"/>
      <c r="U103" s="258"/>
    </row>
    <row r="104" spans="1:21" x14ac:dyDescent="0.25">
      <c r="A104" s="258"/>
      <c r="B104" s="654" t="s">
        <v>697</v>
      </c>
      <c r="C104" s="372" t="s">
        <v>698</v>
      </c>
      <c r="D104" s="656" t="s">
        <v>697</v>
      </c>
      <c r="E104" s="372" t="s">
        <v>699</v>
      </c>
      <c r="F104" s="658" t="s">
        <v>700</v>
      </c>
      <c r="G104" s="659"/>
      <c r="H104" s="659"/>
      <c r="I104" s="659"/>
      <c r="J104" s="659"/>
      <c r="K104" s="658" t="s">
        <v>701</v>
      </c>
      <c r="L104" s="660"/>
      <c r="M104" s="658" t="s">
        <v>702</v>
      </c>
      <c r="N104" s="660"/>
      <c r="P104" s="258"/>
      <c r="Q104" s="258"/>
      <c r="R104" s="258"/>
      <c r="S104" s="258"/>
      <c r="T104" s="258"/>
      <c r="U104" s="258"/>
    </row>
    <row r="105" spans="1:21" ht="15.75" x14ac:dyDescent="0.25">
      <c r="A105" s="373"/>
      <c r="B105" s="655"/>
      <c r="C105" s="374" t="s">
        <v>718</v>
      </c>
      <c r="D105" s="657"/>
      <c r="E105" s="374" t="s">
        <v>32</v>
      </c>
      <c r="F105" s="375">
        <v>1</v>
      </c>
      <c r="G105" s="375">
        <v>2</v>
      </c>
      <c r="H105" s="375">
        <v>3</v>
      </c>
      <c r="I105" s="375">
        <v>4</v>
      </c>
      <c r="J105" s="375">
        <v>5</v>
      </c>
      <c r="K105" s="375" t="s">
        <v>703</v>
      </c>
      <c r="L105" s="375" t="s">
        <v>30</v>
      </c>
      <c r="M105" s="375" t="s">
        <v>704</v>
      </c>
      <c r="N105" s="375" t="s">
        <v>705</v>
      </c>
      <c r="P105" s="258"/>
      <c r="Q105" s="258"/>
      <c r="R105" s="258"/>
      <c r="S105" s="258"/>
      <c r="T105" s="258"/>
      <c r="U105" s="258"/>
    </row>
    <row r="106" spans="1:21" x14ac:dyDescent="0.25">
      <c r="A106" s="376"/>
      <c r="B106" s="377" t="s">
        <v>706</v>
      </c>
      <c r="C106" s="378" t="s">
        <v>152</v>
      </c>
      <c r="D106" s="379" t="s">
        <v>707</v>
      </c>
      <c r="E106" s="385" t="s">
        <v>206</v>
      </c>
      <c r="F106" s="380">
        <v>3</v>
      </c>
      <c r="G106" s="380">
        <v>4</v>
      </c>
      <c r="H106" s="380">
        <v>8</v>
      </c>
      <c r="I106" s="380"/>
      <c r="J106" s="380"/>
      <c r="K106" s="380"/>
      <c r="L106" s="380"/>
      <c r="M106" s="381">
        <f>IF(OR(U106=1,U106=2,U106=3),1,0)</f>
        <v>1</v>
      </c>
      <c r="N106" s="381">
        <f>IF(OR(U106=-1,U106=-2,U106=-3),1,0)</f>
        <v>0</v>
      </c>
      <c r="P106" s="382">
        <f t="shared" ref="P106:T110" si="9">SIGN(F106)</f>
        <v>1</v>
      </c>
      <c r="Q106" s="382">
        <f t="shared" si="9"/>
        <v>1</v>
      </c>
      <c r="R106" s="382">
        <f t="shared" si="9"/>
        <v>1</v>
      </c>
      <c r="S106" s="382">
        <f t="shared" si="9"/>
        <v>0</v>
      </c>
      <c r="T106" s="382">
        <f t="shared" si="9"/>
        <v>0</v>
      </c>
      <c r="U106" s="382">
        <f>P106+Q106+R106+S106+T106</f>
        <v>3</v>
      </c>
    </row>
    <row r="107" spans="1:21" x14ac:dyDescent="0.25">
      <c r="A107" s="376"/>
      <c r="B107" s="377" t="s">
        <v>708</v>
      </c>
      <c r="C107" s="383" t="s">
        <v>64</v>
      </c>
      <c r="D107" s="379" t="s">
        <v>709</v>
      </c>
      <c r="E107" s="378" t="s">
        <v>185</v>
      </c>
      <c r="F107" s="380">
        <v>-9</v>
      </c>
      <c r="G107" s="380">
        <v>-7</v>
      </c>
      <c r="H107" s="380">
        <v>9</v>
      </c>
      <c r="I107" s="380">
        <v>9</v>
      </c>
      <c r="J107" s="380">
        <v>8</v>
      </c>
      <c r="K107" s="380"/>
      <c r="L107" s="380"/>
      <c r="M107" s="381">
        <f>IF(OR(U107=1,U107=2,U107=3),1,0)</f>
        <v>1</v>
      </c>
      <c r="N107" s="381">
        <f>IF(OR(U107=-1,U107=-2,U107=-3),1,0)</f>
        <v>0</v>
      </c>
      <c r="P107" s="382">
        <f t="shared" si="9"/>
        <v>-1</v>
      </c>
      <c r="Q107" s="382">
        <f t="shared" si="9"/>
        <v>-1</v>
      </c>
      <c r="R107" s="382">
        <f t="shared" si="9"/>
        <v>1</v>
      </c>
      <c r="S107" s="382">
        <f t="shared" si="9"/>
        <v>1</v>
      </c>
      <c r="T107" s="382">
        <f t="shared" si="9"/>
        <v>1</v>
      </c>
      <c r="U107" s="382">
        <f>P107+Q107+R107+S107+T107</f>
        <v>1</v>
      </c>
    </row>
    <row r="108" spans="1:21" x14ac:dyDescent="0.25">
      <c r="A108" s="376">
        <f>A106</f>
        <v>0</v>
      </c>
      <c r="B108" s="384" t="s">
        <v>710</v>
      </c>
      <c r="C108" s="385" t="s">
        <v>190</v>
      </c>
      <c r="D108" s="379" t="s">
        <v>711</v>
      </c>
      <c r="E108" s="385" t="s">
        <v>727</v>
      </c>
      <c r="F108" s="386">
        <v>3</v>
      </c>
      <c r="G108" s="386">
        <v>10</v>
      </c>
      <c r="H108" s="386">
        <v>-8</v>
      </c>
      <c r="I108" s="386">
        <v>-9</v>
      </c>
      <c r="J108" s="386">
        <v>9</v>
      </c>
      <c r="K108" s="386"/>
      <c r="L108" s="386"/>
      <c r="M108" s="386">
        <f>IF(OR(U108=1,U108=2,U108=3),1,0)</f>
        <v>1</v>
      </c>
      <c r="N108" s="386">
        <f>IF(OR(U108=-1,U108=-2,U108=-3),1,0)</f>
        <v>0</v>
      </c>
      <c r="P108" s="382">
        <f t="shared" si="9"/>
        <v>1</v>
      </c>
      <c r="Q108" s="382">
        <f t="shared" si="9"/>
        <v>1</v>
      </c>
      <c r="R108" s="382">
        <f t="shared" si="9"/>
        <v>-1</v>
      </c>
      <c r="S108" s="382">
        <f t="shared" si="9"/>
        <v>-1</v>
      </c>
      <c r="T108" s="382">
        <f t="shared" si="9"/>
        <v>1</v>
      </c>
      <c r="U108" s="382">
        <f>P108+Q108+R108+S108+T108</f>
        <v>1</v>
      </c>
    </row>
    <row r="109" spans="1:21" x14ac:dyDescent="0.25">
      <c r="A109" s="376">
        <f>A106</f>
        <v>0</v>
      </c>
      <c r="B109" s="377" t="s">
        <v>706</v>
      </c>
      <c r="C109" s="383" t="str">
        <f>C106</f>
        <v>АСЫКБЕК</v>
      </c>
      <c r="D109" s="379" t="str">
        <f>D107</f>
        <v>Y</v>
      </c>
      <c r="E109" s="383" t="str">
        <f>E107</f>
        <v>КУАТОВА</v>
      </c>
      <c r="F109" s="380"/>
      <c r="G109" s="380"/>
      <c r="H109" s="380"/>
      <c r="I109" s="380"/>
      <c r="J109" s="380"/>
      <c r="K109" s="380"/>
      <c r="L109" s="380"/>
      <c r="M109" s="381">
        <f>IF(OR(U109=1,U109=2,U109=3),1,0)</f>
        <v>0</v>
      </c>
      <c r="N109" s="381">
        <f>IF(OR(U109=-1,U109=-2,U109=-3),1,0)</f>
        <v>0</v>
      </c>
      <c r="P109" s="382">
        <f t="shared" si="9"/>
        <v>0</v>
      </c>
      <c r="Q109" s="382">
        <f t="shared" si="9"/>
        <v>0</v>
      </c>
      <c r="R109" s="382">
        <f t="shared" si="9"/>
        <v>0</v>
      </c>
      <c r="S109" s="382">
        <f t="shared" si="9"/>
        <v>0</v>
      </c>
      <c r="T109" s="382">
        <f t="shared" si="9"/>
        <v>0</v>
      </c>
      <c r="U109" s="382">
        <f>P109+Q109+R109+S109+T109</f>
        <v>0</v>
      </c>
    </row>
    <row r="110" spans="1:21" ht="14.25" thickBot="1" x14ac:dyDescent="0.3">
      <c r="A110" s="376">
        <f>A107</f>
        <v>0</v>
      </c>
      <c r="B110" s="377" t="s">
        <v>708</v>
      </c>
      <c r="C110" s="383" t="str">
        <f>C107</f>
        <v>МУКАШ</v>
      </c>
      <c r="D110" s="379" t="str">
        <f>D106</f>
        <v>X</v>
      </c>
      <c r="E110" s="383" t="str">
        <f>E106</f>
        <v>ДОШИМОВА</v>
      </c>
      <c r="F110" s="380"/>
      <c r="G110" s="380"/>
      <c r="H110" s="380"/>
      <c r="I110" s="380"/>
      <c r="J110" s="380"/>
      <c r="K110" s="380"/>
      <c r="L110" s="380"/>
      <c r="M110" s="381">
        <f>IF(OR(U110=1,U110=2,U110=3),1,0)</f>
        <v>0</v>
      </c>
      <c r="N110" s="381">
        <f>IF(OR(U110=-1,U110=-2,U110=-3),1,0)</f>
        <v>0</v>
      </c>
      <c r="P110" s="382">
        <f t="shared" si="9"/>
        <v>0</v>
      </c>
      <c r="Q110" s="382">
        <f t="shared" si="9"/>
        <v>0</v>
      </c>
      <c r="R110" s="382">
        <f t="shared" si="9"/>
        <v>0</v>
      </c>
      <c r="S110" s="382">
        <f t="shared" si="9"/>
        <v>0</v>
      </c>
      <c r="T110" s="382">
        <f t="shared" si="9"/>
        <v>0</v>
      </c>
      <c r="U110" s="382">
        <f>P110+Q110+R110+S110+T110</f>
        <v>0</v>
      </c>
    </row>
    <row r="111" spans="1:21" ht="14.25" thickBot="1" x14ac:dyDescent="0.3">
      <c r="A111" s="258"/>
      <c r="B111" s="300"/>
      <c r="D111" s="387"/>
      <c r="F111" s="300"/>
      <c r="G111" s="300"/>
      <c r="H111" s="300"/>
      <c r="I111" s="388" t="s">
        <v>712</v>
      </c>
      <c r="J111" s="300"/>
      <c r="K111" s="300"/>
      <c r="L111" s="300"/>
      <c r="M111" s="389">
        <f>SUM(M106,M107,M108,M109,M110)</f>
        <v>3</v>
      </c>
      <c r="N111" s="390">
        <f>SUM(N106,N107,N108,N109,N110,)</f>
        <v>0</v>
      </c>
      <c r="P111" s="258"/>
      <c r="Q111" s="258"/>
      <c r="R111" s="258"/>
      <c r="S111" s="258"/>
      <c r="T111" s="258"/>
      <c r="U111" s="258"/>
    </row>
    <row r="112" spans="1:21" ht="15.75" x14ac:dyDescent="0.25">
      <c r="A112" s="258"/>
      <c r="B112" s="300"/>
      <c r="C112" s="391" t="s">
        <v>713</v>
      </c>
      <c r="D112" s="392"/>
      <c r="E112" s="374" t="s">
        <v>718</v>
      </c>
      <c r="F112" s="300"/>
      <c r="G112" s="300"/>
      <c r="H112" s="300"/>
      <c r="I112" s="300"/>
      <c r="J112" s="300"/>
      <c r="K112" s="300"/>
      <c r="L112" s="300"/>
      <c r="M112" s="300"/>
      <c r="N112" s="300"/>
      <c r="P112" s="258"/>
      <c r="Q112" s="258"/>
      <c r="R112" s="258"/>
      <c r="S112" s="258"/>
      <c r="T112" s="258"/>
      <c r="U112" s="258"/>
    </row>
    <row r="113" spans="1:21" x14ac:dyDescent="0.25">
      <c r="D113" s="396"/>
    </row>
    <row r="114" spans="1:21" x14ac:dyDescent="0.25">
      <c r="D114" s="396"/>
    </row>
    <row r="115" spans="1:21" ht="15.75" x14ac:dyDescent="0.3">
      <c r="A115" s="258"/>
      <c r="B115" s="371" t="s">
        <v>728</v>
      </c>
      <c r="D115" s="387"/>
      <c r="F115" s="300"/>
      <c r="G115" s="300"/>
      <c r="H115" s="300"/>
      <c r="I115" s="300"/>
      <c r="J115" s="300"/>
      <c r="K115" s="300"/>
      <c r="L115" s="300"/>
      <c r="M115" s="300"/>
      <c r="N115" s="300"/>
      <c r="P115" s="258"/>
      <c r="Q115" s="258"/>
      <c r="R115" s="258"/>
      <c r="S115" s="258"/>
      <c r="T115" s="258"/>
      <c r="U115" s="258"/>
    </row>
    <row r="116" spans="1:21" x14ac:dyDescent="0.25">
      <c r="A116" s="258"/>
      <c r="B116" s="654" t="s">
        <v>697</v>
      </c>
      <c r="C116" s="372" t="s">
        <v>698</v>
      </c>
      <c r="D116" s="656" t="s">
        <v>697</v>
      </c>
      <c r="E116" s="372" t="s">
        <v>699</v>
      </c>
      <c r="F116" s="658" t="s">
        <v>700</v>
      </c>
      <c r="G116" s="659"/>
      <c r="H116" s="659"/>
      <c r="I116" s="659"/>
      <c r="J116" s="659"/>
      <c r="K116" s="658" t="s">
        <v>701</v>
      </c>
      <c r="L116" s="660"/>
      <c r="M116" s="658" t="s">
        <v>702</v>
      </c>
      <c r="N116" s="660"/>
      <c r="P116" s="258"/>
      <c r="Q116" s="258"/>
      <c r="R116" s="258"/>
      <c r="S116" s="258"/>
      <c r="T116" s="258"/>
      <c r="U116" s="258"/>
    </row>
    <row r="117" spans="1:21" ht="15.75" x14ac:dyDescent="0.25">
      <c r="A117" s="373"/>
      <c r="B117" s="655"/>
      <c r="C117" s="374" t="s">
        <v>720</v>
      </c>
      <c r="D117" s="657"/>
      <c r="E117" s="374" t="s">
        <v>15</v>
      </c>
      <c r="F117" s="375">
        <v>1</v>
      </c>
      <c r="G117" s="375">
        <v>2</v>
      </c>
      <c r="H117" s="375">
        <v>3</v>
      </c>
      <c r="I117" s="375">
        <v>4</v>
      </c>
      <c r="J117" s="375">
        <v>5</v>
      </c>
      <c r="K117" s="375" t="s">
        <v>703</v>
      </c>
      <c r="L117" s="375" t="s">
        <v>30</v>
      </c>
      <c r="M117" s="375" t="s">
        <v>704</v>
      </c>
      <c r="N117" s="375" t="s">
        <v>705</v>
      </c>
      <c r="P117" s="258"/>
      <c r="Q117" s="258"/>
      <c r="R117" s="258"/>
      <c r="S117" s="258"/>
      <c r="T117" s="258"/>
      <c r="U117" s="258"/>
    </row>
    <row r="118" spans="1:21" x14ac:dyDescent="0.25">
      <c r="A118" s="376"/>
      <c r="B118" s="377" t="s">
        <v>706</v>
      </c>
      <c r="C118" s="378" t="s">
        <v>729</v>
      </c>
      <c r="D118" s="379" t="s">
        <v>707</v>
      </c>
      <c r="E118" s="378" t="s">
        <v>730</v>
      </c>
      <c r="F118" s="380">
        <v>-6</v>
      </c>
      <c r="G118" s="380">
        <v>-9</v>
      </c>
      <c r="H118" s="380">
        <v>-9</v>
      </c>
      <c r="I118" s="380"/>
      <c r="J118" s="380"/>
      <c r="K118" s="380"/>
      <c r="L118" s="380"/>
      <c r="M118" s="381">
        <f>IF(OR(U118=1,U118=2,U118=3),1,0)</f>
        <v>0</v>
      </c>
      <c r="N118" s="381">
        <f>IF(OR(U118=-1,U118=-2,U118=-3),1,0)</f>
        <v>1</v>
      </c>
      <c r="P118" s="382">
        <f t="shared" ref="P118:T122" si="10">SIGN(F118)</f>
        <v>-1</v>
      </c>
      <c r="Q118" s="382">
        <f t="shared" si="10"/>
        <v>-1</v>
      </c>
      <c r="R118" s="382">
        <f t="shared" si="10"/>
        <v>-1</v>
      </c>
      <c r="S118" s="382">
        <f t="shared" si="10"/>
        <v>0</v>
      </c>
      <c r="T118" s="382">
        <f t="shared" si="10"/>
        <v>0</v>
      </c>
      <c r="U118" s="382">
        <f>P118+Q118+R118+S118+T118</f>
        <v>-3</v>
      </c>
    </row>
    <row r="119" spans="1:21" x14ac:dyDescent="0.25">
      <c r="A119" s="376"/>
      <c r="B119" s="377" t="s">
        <v>708</v>
      </c>
      <c r="C119" s="378" t="s">
        <v>309</v>
      </c>
      <c r="D119" s="379" t="s">
        <v>709</v>
      </c>
      <c r="E119" s="383" t="s">
        <v>312</v>
      </c>
      <c r="F119" s="380">
        <v>-6</v>
      </c>
      <c r="G119" s="380">
        <v>9</v>
      </c>
      <c r="H119" s="380">
        <v>-7</v>
      </c>
      <c r="I119" s="380">
        <v>-4</v>
      </c>
      <c r="J119" s="380"/>
      <c r="K119" s="380"/>
      <c r="L119" s="380"/>
      <c r="M119" s="381">
        <f>IF(OR(U119=1,U119=2,U119=3),1,0)</f>
        <v>0</v>
      </c>
      <c r="N119" s="381">
        <f>IF(OR(U119=-1,U119=-2,U119=-3),1,0)</f>
        <v>1</v>
      </c>
      <c r="P119" s="382">
        <f t="shared" si="10"/>
        <v>-1</v>
      </c>
      <c r="Q119" s="382">
        <f t="shared" si="10"/>
        <v>1</v>
      </c>
      <c r="R119" s="382">
        <f t="shared" si="10"/>
        <v>-1</v>
      </c>
      <c r="S119" s="382">
        <f t="shared" si="10"/>
        <v>-1</v>
      </c>
      <c r="T119" s="382">
        <f t="shared" si="10"/>
        <v>0</v>
      </c>
      <c r="U119" s="382">
        <f>P119+Q119+R119+S119+T119</f>
        <v>-2</v>
      </c>
    </row>
    <row r="120" spans="1:21" x14ac:dyDescent="0.25">
      <c r="A120" s="376">
        <f>A118</f>
        <v>0</v>
      </c>
      <c r="B120" s="384" t="s">
        <v>710</v>
      </c>
      <c r="C120" s="383" t="s">
        <v>165</v>
      </c>
      <c r="D120" s="379" t="s">
        <v>711</v>
      </c>
      <c r="E120" s="383" t="s">
        <v>179</v>
      </c>
      <c r="F120" s="386">
        <v>-5</v>
      </c>
      <c r="G120" s="386">
        <v>13</v>
      </c>
      <c r="H120" s="386">
        <v>10</v>
      </c>
      <c r="I120" s="386">
        <v>13</v>
      </c>
      <c r="J120" s="386"/>
      <c r="K120" s="386"/>
      <c r="L120" s="386"/>
      <c r="M120" s="386">
        <f>IF(OR(U120=1,U120=2,U120=3),1,0)</f>
        <v>1</v>
      </c>
      <c r="N120" s="386">
        <f>IF(OR(U120=-1,U120=-2,U120=-3),1,0)</f>
        <v>0</v>
      </c>
      <c r="P120" s="382">
        <f t="shared" si="10"/>
        <v>-1</v>
      </c>
      <c r="Q120" s="382">
        <f t="shared" si="10"/>
        <v>1</v>
      </c>
      <c r="R120" s="382">
        <f t="shared" si="10"/>
        <v>1</v>
      </c>
      <c r="S120" s="382">
        <f t="shared" si="10"/>
        <v>1</v>
      </c>
      <c r="T120" s="382">
        <f t="shared" si="10"/>
        <v>0</v>
      </c>
      <c r="U120" s="382">
        <f>P120+Q120+R120+S120+T120</f>
        <v>2</v>
      </c>
    </row>
    <row r="121" spans="1:21" x14ac:dyDescent="0.25">
      <c r="A121" s="376">
        <f>A118</f>
        <v>0</v>
      </c>
      <c r="B121" s="377" t="s">
        <v>706</v>
      </c>
      <c r="C121" s="383" t="str">
        <f>C118</f>
        <v>ЛАВРОВА А,</v>
      </c>
      <c r="D121" s="379" t="str">
        <f>D119</f>
        <v>Y</v>
      </c>
      <c r="E121" s="383" t="str">
        <f>E119</f>
        <v>ХУСЕЙНОВА</v>
      </c>
      <c r="F121" s="380">
        <v>-7</v>
      </c>
      <c r="G121" s="380">
        <v>6</v>
      </c>
      <c r="H121" s="380">
        <v>-9</v>
      </c>
      <c r="I121" s="380">
        <v>8</v>
      </c>
      <c r="J121" s="380">
        <v>7</v>
      </c>
      <c r="K121" s="380"/>
      <c r="L121" s="380"/>
      <c r="M121" s="381">
        <f>IF(OR(U121=1,U121=2,U121=3),1,0)</f>
        <v>1</v>
      </c>
      <c r="N121" s="381">
        <f>IF(OR(U121=-1,U121=-2,U121=-3),1,0)</f>
        <v>0</v>
      </c>
      <c r="P121" s="382">
        <f t="shared" si="10"/>
        <v>-1</v>
      </c>
      <c r="Q121" s="382">
        <f t="shared" si="10"/>
        <v>1</v>
      </c>
      <c r="R121" s="382">
        <f t="shared" si="10"/>
        <v>-1</v>
      </c>
      <c r="S121" s="382">
        <f t="shared" si="10"/>
        <v>1</v>
      </c>
      <c r="T121" s="382">
        <f t="shared" si="10"/>
        <v>1</v>
      </c>
      <c r="U121" s="382">
        <f>P121+Q121+R121+S121+T121</f>
        <v>1</v>
      </c>
    </row>
    <row r="122" spans="1:21" ht="14.25" thickBot="1" x14ac:dyDescent="0.3">
      <c r="A122" s="376">
        <f>A119</f>
        <v>0</v>
      </c>
      <c r="B122" s="377" t="s">
        <v>708</v>
      </c>
      <c r="C122" s="383" t="str">
        <f>C119</f>
        <v>САНДЫБАЕВА</v>
      </c>
      <c r="D122" s="379" t="str">
        <f>D118</f>
        <v>X</v>
      </c>
      <c r="E122" s="383" t="str">
        <f>E118</f>
        <v>АЛМАГАМБЕТОВА</v>
      </c>
      <c r="F122" s="380">
        <v>-6</v>
      </c>
      <c r="G122" s="380">
        <v>5</v>
      </c>
      <c r="H122" s="380">
        <v>7</v>
      </c>
      <c r="I122" s="380">
        <v>6</v>
      </c>
      <c r="J122" s="380"/>
      <c r="K122" s="380"/>
      <c r="L122" s="380"/>
      <c r="M122" s="381">
        <f>IF(OR(U122=1,U122=2,U122=3),1,0)</f>
        <v>1</v>
      </c>
      <c r="N122" s="381">
        <f>IF(OR(U122=-1,U122=-2,U122=-3),1,0)</f>
        <v>0</v>
      </c>
      <c r="P122" s="382">
        <f t="shared" si="10"/>
        <v>-1</v>
      </c>
      <c r="Q122" s="382">
        <f t="shared" si="10"/>
        <v>1</v>
      </c>
      <c r="R122" s="382">
        <f t="shared" si="10"/>
        <v>1</v>
      </c>
      <c r="S122" s="382">
        <f t="shared" si="10"/>
        <v>1</v>
      </c>
      <c r="T122" s="382">
        <f t="shared" si="10"/>
        <v>0</v>
      </c>
      <c r="U122" s="382">
        <f>P122+Q122+R122+S122+T122</f>
        <v>2</v>
      </c>
    </row>
    <row r="123" spans="1:21" ht="14.25" thickBot="1" x14ac:dyDescent="0.3">
      <c r="A123" s="258"/>
      <c r="B123" s="300"/>
      <c r="D123" s="387"/>
      <c r="F123" s="300"/>
      <c r="G123" s="300"/>
      <c r="H123" s="300"/>
      <c r="I123" s="388" t="s">
        <v>712</v>
      </c>
      <c r="J123" s="300"/>
      <c r="K123" s="300"/>
      <c r="L123" s="300"/>
      <c r="M123" s="389">
        <f>SUM(M118,M119,M120,M121,M122)</f>
        <v>3</v>
      </c>
      <c r="N123" s="390">
        <f>SUM(N118,N119,N120,N121,N122,)</f>
        <v>2</v>
      </c>
      <c r="P123" s="258"/>
      <c r="Q123" s="258"/>
      <c r="R123" s="258"/>
      <c r="S123" s="258"/>
      <c r="T123" s="258"/>
      <c r="U123" s="258"/>
    </row>
    <row r="124" spans="1:21" ht="15.75" x14ac:dyDescent="0.25">
      <c r="A124" s="258"/>
      <c r="B124" s="300"/>
      <c r="C124" s="391" t="s">
        <v>713</v>
      </c>
      <c r="D124" s="392"/>
      <c r="E124" s="374" t="s">
        <v>720</v>
      </c>
      <c r="F124" s="300"/>
      <c r="G124" s="300"/>
      <c r="H124" s="300"/>
      <c r="I124" s="300"/>
      <c r="J124" s="300"/>
      <c r="K124" s="300"/>
      <c r="L124" s="300"/>
      <c r="M124" s="300"/>
      <c r="N124" s="300"/>
      <c r="P124" s="258"/>
      <c r="Q124" s="258"/>
      <c r="R124" s="258"/>
      <c r="S124" s="258"/>
      <c r="T124" s="258"/>
      <c r="U124" s="258"/>
    </row>
    <row r="125" spans="1:21" ht="15.75" x14ac:dyDescent="0.25">
      <c r="A125" s="258"/>
      <c r="B125" s="300"/>
      <c r="C125" s="391"/>
      <c r="D125" s="392"/>
      <c r="E125" s="399"/>
      <c r="F125" s="300"/>
      <c r="G125" s="300"/>
      <c r="H125" s="300"/>
      <c r="I125" s="300"/>
      <c r="J125" s="300"/>
      <c r="K125" s="300"/>
      <c r="L125" s="300"/>
      <c r="M125" s="300"/>
      <c r="N125" s="300"/>
      <c r="P125" s="258"/>
      <c r="Q125" s="258"/>
      <c r="R125" s="258"/>
      <c r="S125" s="258"/>
      <c r="T125" s="258"/>
      <c r="U125" s="258"/>
    </row>
    <row r="126" spans="1:21" ht="15.75" x14ac:dyDescent="0.3">
      <c r="A126" s="258"/>
      <c r="B126" s="371" t="s">
        <v>731</v>
      </c>
      <c r="D126" s="387"/>
      <c r="F126" s="300"/>
      <c r="G126" s="300"/>
      <c r="H126" s="300"/>
      <c r="I126" s="300"/>
      <c r="J126" s="300"/>
      <c r="K126" s="300"/>
      <c r="L126" s="300"/>
      <c r="M126" s="300"/>
      <c r="N126" s="300"/>
      <c r="P126" s="258"/>
      <c r="Q126" s="258"/>
      <c r="R126" s="258"/>
      <c r="S126" s="258"/>
      <c r="T126" s="258"/>
      <c r="U126" s="258"/>
    </row>
    <row r="127" spans="1:21" x14ac:dyDescent="0.25">
      <c r="A127" s="258"/>
      <c r="B127" s="654" t="s">
        <v>697</v>
      </c>
      <c r="C127" s="372" t="s">
        <v>698</v>
      </c>
      <c r="D127" s="656" t="s">
        <v>697</v>
      </c>
      <c r="E127" s="372" t="s">
        <v>699</v>
      </c>
      <c r="F127" s="658" t="s">
        <v>700</v>
      </c>
      <c r="G127" s="659"/>
      <c r="H127" s="659"/>
      <c r="I127" s="659"/>
      <c r="J127" s="659"/>
      <c r="K127" s="658" t="s">
        <v>701</v>
      </c>
      <c r="L127" s="660"/>
      <c r="M127" s="658" t="s">
        <v>702</v>
      </c>
      <c r="N127" s="660"/>
      <c r="P127" s="258"/>
      <c r="Q127" s="258"/>
      <c r="R127" s="258"/>
      <c r="S127" s="258"/>
      <c r="T127" s="258"/>
      <c r="U127" s="258"/>
    </row>
    <row r="128" spans="1:21" ht="15.75" x14ac:dyDescent="0.25">
      <c r="A128" s="373"/>
      <c r="B128" s="655"/>
      <c r="C128" s="374" t="s">
        <v>17</v>
      </c>
      <c r="D128" s="657"/>
      <c r="E128" s="374" t="s">
        <v>45</v>
      </c>
      <c r="F128" s="375">
        <v>1</v>
      </c>
      <c r="G128" s="375">
        <v>2</v>
      </c>
      <c r="H128" s="375">
        <v>3</v>
      </c>
      <c r="I128" s="375">
        <v>4</v>
      </c>
      <c r="J128" s="375">
        <v>5</v>
      </c>
      <c r="K128" s="375" t="s">
        <v>703</v>
      </c>
      <c r="L128" s="375" t="s">
        <v>30</v>
      </c>
      <c r="M128" s="375" t="s">
        <v>704</v>
      </c>
      <c r="N128" s="375" t="s">
        <v>705</v>
      </c>
      <c r="P128" s="258"/>
      <c r="Q128" s="258"/>
      <c r="R128" s="258"/>
      <c r="S128" s="258"/>
      <c r="T128" s="258"/>
      <c r="U128" s="258"/>
    </row>
    <row r="129" spans="1:23" x14ac:dyDescent="0.25">
      <c r="A129" s="376"/>
      <c r="B129" s="377" t="s">
        <v>706</v>
      </c>
      <c r="C129" s="383" t="s">
        <v>194</v>
      </c>
      <c r="D129" s="379" t="s">
        <v>707</v>
      </c>
      <c r="E129" s="378" t="s">
        <v>163</v>
      </c>
      <c r="F129" s="380">
        <v>2</v>
      </c>
      <c r="G129" s="380">
        <v>6</v>
      </c>
      <c r="H129" s="380">
        <v>2</v>
      </c>
      <c r="I129" s="380"/>
      <c r="J129" s="380"/>
      <c r="K129" s="380"/>
      <c r="L129" s="380"/>
      <c r="M129" s="381">
        <v>1</v>
      </c>
      <c r="N129" s="381">
        <v>0</v>
      </c>
      <c r="P129" s="382">
        <f t="shared" ref="P129:T133" si="11">SIGN(F129)</f>
        <v>1</v>
      </c>
      <c r="Q129" s="382">
        <f t="shared" si="11"/>
        <v>1</v>
      </c>
      <c r="R129" s="382">
        <f t="shared" si="11"/>
        <v>1</v>
      </c>
      <c r="S129" s="382">
        <f t="shared" si="11"/>
        <v>0</v>
      </c>
      <c r="T129" s="382">
        <f t="shared" si="11"/>
        <v>0</v>
      </c>
      <c r="U129" s="382">
        <f>P129+Q129+R129+S129+T129</f>
        <v>3</v>
      </c>
    </row>
    <row r="130" spans="1:23" x14ac:dyDescent="0.25">
      <c r="A130" s="376"/>
      <c r="B130" s="377" t="s">
        <v>708</v>
      </c>
      <c r="C130" s="383" t="s">
        <v>161</v>
      </c>
      <c r="D130" s="379" t="s">
        <v>709</v>
      </c>
      <c r="E130" s="378" t="s">
        <v>175</v>
      </c>
      <c r="F130" s="380">
        <v>-7</v>
      </c>
      <c r="G130" s="380">
        <v>-6</v>
      </c>
      <c r="H130" s="380">
        <v>-3</v>
      </c>
      <c r="I130" s="380"/>
      <c r="J130" s="380"/>
      <c r="K130" s="380"/>
      <c r="L130" s="380"/>
      <c r="M130" s="381">
        <f>IF(OR(U130=1,U130=2,U130=3),1,0)</f>
        <v>0</v>
      </c>
      <c r="N130" s="381">
        <f>IF(OR(U130=-1,U130=-2,U130=-3),1,0)</f>
        <v>1</v>
      </c>
      <c r="P130" s="382">
        <f t="shared" si="11"/>
        <v>-1</v>
      </c>
      <c r="Q130" s="382">
        <f t="shared" si="11"/>
        <v>-1</v>
      </c>
      <c r="R130" s="382">
        <f t="shared" si="11"/>
        <v>-1</v>
      </c>
      <c r="S130" s="382">
        <f t="shared" si="11"/>
        <v>0</v>
      </c>
      <c r="T130" s="382">
        <f t="shared" si="11"/>
        <v>0</v>
      </c>
      <c r="U130" s="382">
        <f>P130+Q130+R130+S130+T130</f>
        <v>-3</v>
      </c>
    </row>
    <row r="131" spans="1:23" x14ac:dyDescent="0.25">
      <c r="A131" s="376">
        <f>A129</f>
        <v>0</v>
      </c>
      <c r="B131" s="384" t="s">
        <v>710</v>
      </c>
      <c r="C131" s="378" t="s">
        <v>177</v>
      </c>
      <c r="D131" s="379" t="s">
        <v>711</v>
      </c>
      <c r="E131" s="383" t="s">
        <v>192</v>
      </c>
      <c r="F131" s="386">
        <v>2</v>
      </c>
      <c r="G131" s="386">
        <v>6</v>
      </c>
      <c r="H131" s="386">
        <v>4</v>
      </c>
      <c r="I131" s="386"/>
      <c r="J131" s="386"/>
      <c r="K131" s="386"/>
      <c r="L131" s="386"/>
      <c r="M131" s="386">
        <f>IF(OR(U131=1,U131=2,U131=3),1,0)</f>
        <v>1</v>
      </c>
      <c r="N131" s="386">
        <f>IF(OR(U131=-1,U131=-2,U131=-3),1,0)</f>
        <v>0</v>
      </c>
      <c r="P131" s="382">
        <f t="shared" si="11"/>
        <v>1</v>
      </c>
      <c r="Q131" s="382">
        <f t="shared" si="11"/>
        <v>1</v>
      </c>
      <c r="R131" s="382">
        <f t="shared" si="11"/>
        <v>1</v>
      </c>
      <c r="S131" s="382">
        <f t="shared" si="11"/>
        <v>0</v>
      </c>
      <c r="T131" s="382">
        <f t="shared" si="11"/>
        <v>0</v>
      </c>
      <c r="U131" s="382">
        <f>P131+Q131+R131+S131+T131</f>
        <v>3</v>
      </c>
    </row>
    <row r="132" spans="1:23" x14ac:dyDescent="0.25">
      <c r="A132" s="376">
        <f>A129</f>
        <v>0</v>
      </c>
      <c r="B132" s="377" t="s">
        <v>706</v>
      </c>
      <c r="C132" s="383" t="str">
        <f>C129</f>
        <v>ПЮРКО</v>
      </c>
      <c r="D132" s="379" t="str">
        <f>D130</f>
        <v>Y</v>
      </c>
      <c r="E132" s="383" t="str">
        <f>E130</f>
        <v>ДАРЮБАЕВА</v>
      </c>
      <c r="F132" s="380">
        <v>-10</v>
      </c>
      <c r="G132" s="380">
        <v>6</v>
      </c>
      <c r="H132" s="380">
        <v>8</v>
      </c>
      <c r="I132" s="380">
        <v>9</v>
      </c>
      <c r="J132" s="380"/>
      <c r="K132" s="380"/>
      <c r="L132" s="380"/>
      <c r="M132" s="381">
        <f>IF(OR(U132=1,U132=2,U132=3),1,0)</f>
        <v>1</v>
      </c>
      <c r="N132" s="381">
        <f>IF(OR(U132=-1,U132=-2,U132=-3),1,0)</f>
        <v>0</v>
      </c>
      <c r="P132" s="382">
        <f t="shared" si="11"/>
        <v>-1</v>
      </c>
      <c r="Q132" s="382">
        <f t="shared" si="11"/>
        <v>1</v>
      </c>
      <c r="R132" s="382">
        <f t="shared" si="11"/>
        <v>1</v>
      </c>
      <c r="S132" s="382">
        <f t="shared" si="11"/>
        <v>1</v>
      </c>
      <c r="T132" s="382">
        <f t="shared" si="11"/>
        <v>0</v>
      </c>
      <c r="U132" s="382">
        <f>P132+Q132+R132+S132+T132</f>
        <v>2</v>
      </c>
    </row>
    <row r="133" spans="1:23" ht="14.25" thickBot="1" x14ac:dyDescent="0.3">
      <c r="A133" s="376">
        <f>A130</f>
        <v>0</v>
      </c>
      <c r="B133" s="377" t="s">
        <v>708</v>
      </c>
      <c r="C133" s="383" t="str">
        <f>C130</f>
        <v>ТУТУЕВА</v>
      </c>
      <c r="D133" s="379" t="str">
        <f>D129</f>
        <v>X</v>
      </c>
      <c r="E133" s="383" t="str">
        <f>E129</f>
        <v>АНУАР</v>
      </c>
      <c r="F133" s="380"/>
      <c r="G133" s="380"/>
      <c r="H133" s="380"/>
      <c r="I133" s="380"/>
      <c r="J133" s="380"/>
      <c r="K133" s="380"/>
      <c r="L133" s="380"/>
      <c r="M133" s="381">
        <f>IF(OR(U133=1,U133=2,U133=3),1,0)</f>
        <v>0</v>
      </c>
      <c r="N133" s="381">
        <f>IF(OR(U133=-1,U133=-2,U133=-3),1,0)</f>
        <v>0</v>
      </c>
      <c r="P133" s="382">
        <f t="shared" si="11"/>
        <v>0</v>
      </c>
      <c r="Q133" s="382">
        <f t="shared" si="11"/>
        <v>0</v>
      </c>
      <c r="R133" s="382">
        <f t="shared" si="11"/>
        <v>0</v>
      </c>
      <c r="S133" s="382">
        <f t="shared" si="11"/>
        <v>0</v>
      </c>
      <c r="T133" s="382">
        <f t="shared" si="11"/>
        <v>0</v>
      </c>
      <c r="U133" s="382">
        <f>P133+Q133+R133+S133+T133</f>
        <v>0</v>
      </c>
    </row>
    <row r="134" spans="1:23" ht="14.25" thickBot="1" x14ac:dyDescent="0.3">
      <c r="A134" s="258"/>
      <c r="B134" s="300"/>
      <c r="D134" s="387"/>
      <c r="F134" s="300"/>
      <c r="G134" s="300"/>
      <c r="H134" s="300"/>
      <c r="I134" s="388" t="s">
        <v>712</v>
      </c>
      <c r="J134" s="300"/>
      <c r="K134" s="300"/>
      <c r="L134" s="300"/>
      <c r="M134" s="389">
        <f>SUM(M129,M130,M131,M132,M133)</f>
        <v>3</v>
      </c>
      <c r="N134" s="390">
        <f>SUM(N129,N130,N131,N132,N133,)</f>
        <v>1</v>
      </c>
      <c r="P134" s="258"/>
      <c r="Q134" s="258"/>
      <c r="R134" s="258"/>
      <c r="S134" s="258"/>
      <c r="T134" s="258"/>
      <c r="U134" s="258"/>
    </row>
    <row r="135" spans="1:23" ht="15.75" x14ac:dyDescent="0.25">
      <c r="A135" s="258"/>
      <c r="B135" s="300"/>
      <c r="C135" s="391" t="s">
        <v>713</v>
      </c>
      <c r="D135" s="392"/>
      <c r="E135" s="374" t="s">
        <v>45</v>
      </c>
      <c r="F135" s="300"/>
      <c r="G135" s="300"/>
      <c r="H135" s="300"/>
      <c r="I135" s="300"/>
      <c r="J135" s="300"/>
      <c r="K135" s="300"/>
      <c r="L135" s="300"/>
      <c r="M135" s="300"/>
      <c r="N135" s="300"/>
      <c r="P135" s="258"/>
      <c r="Q135" s="258"/>
      <c r="R135" s="258"/>
      <c r="S135" s="258"/>
      <c r="T135" s="258"/>
      <c r="U135" s="258"/>
    </row>
    <row r="136" spans="1:23" x14ac:dyDescent="0.25">
      <c r="D136" s="396"/>
    </row>
    <row r="137" spans="1:23" ht="15.75" x14ac:dyDescent="0.3">
      <c r="A137" s="258"/>
      <c r="B137" s="371" t="s">
        <v>732</v>
      </c>
      <c r="D137" s="387"/>
      <c r="F137" s="300"/>
      <c r="G137" s="300"/>
      <c r="H137" s="300"/>
      <c r="I137" s="300"/>
      <c r="J137" s="300"/>
      <c r="K137" s="300"/>
      <c r="L137" s="300"/>
      <c r="M137" s="300"/>
      <c r="N137" s="300"/>
      <c r="P137" s="258"/>
      <c r="Q137" s="258"/>
      <c r="R137" s="258"/>
      <c r="S137" s="258"/>
      <c r="T137" s="258"/>
      <c r="U137" s="258"/>
    </row>
    <row r="138" spans="1:23" x14ac:dyDescent="0.25">
      <c r="A138" s="258"/>
      <c r="B138" s="654" t="s">
        <v>697</v>
      </c>
      <c r="C138" s="372" t="s">
        <v>698</v>
      </c>
      <c r="D138" s="656" t="s">
        <v>697</v>
      </c>
      <c r="E138" s="372" t="s">
        <v>699</v>
      </c>
      <c r="F138" s="658" t="s">
        <v>700</v>
      </c>
      <c r="G138" s="659"/>
      <c r="H138" s="659"/>
      <c r="I138" s="659"/>
      <c r="J138" s="659"/>
      <c r="K138" s="658" t="s">
        <v>701</v>
      </c>
      <c r="L138" s="660"/>
      <c r="M138" s="658" t="s">
        <v>702</v>
      </c>
      <c r="N138" s="660"/>
      <c r="P138" s="258"/>
      <c r="Q138" s="258"/>
      <c r="R138" s="258"/>
      <c r="S138" s="258"/>
      <c r="T138" s="258"/>
      <c r="U138" s="258"/>
    </row>
    <row r="139" spans="1:23" ht="15.75" x14ac:dyDescent="0.25">
      <c r="A139" s="373"/>
      <c r="B139" s="655"/>
      <c r="C139" s="374" t="s">
        <v>37</v>
      </c>
      <c r="D139" s="657"/>
      <c r="E139" s="374" t="s">
        <v>35</v>
      </c>
      <c r="F139" s="375">
        <v>1</v>
      </c>
      <c r="G139" s="375">
        <v>2</v>
      </c>
      <c r="H139" s="375">
        <v>3</v>
      </c>
      <c r="I139" s="375">
        <v>4</v>
      </c>
      <c r="J139" s="375">
        <v>5</v>
      </c>
      <c r="K139" s="375" t="s">
        <v>703</v>
      </c>
      <c r="L139" s="375" t="s">
        <v>30</v>
      </c>
      <c r="M139" s="375" t="s">
        <v>704</v>
      </c>
      <c r="N139" s="375" t="s">
        <v>705</v>
      </c>
      <c r="P139" s="258"/>
      <c r="Q139" s="258"/>
      <c r="R139" s="258"/>
      <c r="S139" s="258"/>
      <c r="T139" s="258"/>
      <c r="U139" s="258"/>
    </row>
    <row r="140" spans="1:23" x14ac:dyDescent="0.25">
      <c r="A140" s="376"/>
      <c r="B140" s="377" t="s">
        <v>706</v>
      </c>
      <c r="C140" s="383" t="s">
        <v>331</v>
      </c>
      <c r="D140" s="379" t="s">
        <v>707</v>
      </c>
      <c r="E140" s="378" t="s">
        <v>204</v>
      </c>
      <c r="F140" s="380">
        <v>3</v>
      </c>
      <c r="G140" s="380">
        <v>-8</v>
      </c>
      <c r="H140" s="380">
        <v>11</v>
      </c>
      <c r="I140" s="380">
        <v>8</v>
      </c>
      <c r="J140" s="380"/>
      <c r="K140" s="380"/>
      <c r="L140" s="380"/>
      <c r="M140" s="381">
        <f>IF(OR(U140=1,U140=2,U140=3),1,0)</f>
        <v>1</v>
      </c>
      <c r="N140" s="381">
        <f>IF(OR(U140=-1,U140=-2,U140=-3),1,0)</f>
        <v>0</v>
      </c>
      <c r="P140" s="382">
        <f t="shared" ref="P140:T144" si="12">SIGN(F140)</f>
        <v>1</v>
      </c>
      <c r="Q140" s="382">
        <f t="shared" si="12"/>
        <v>-1</v>
      </c>
      <c r="R140" s="382">
        <f t="shared" si="12"/>
        <v>1</v>
      </c>
      <c r="S140" s="382">
        <f t="shared" si="12"/>
        <v>1</v>
      </c>
      <c r="T140" s="382">
        <f t="shared" si="12"/>
        <v>0</v>
      </c>
      <c r="U140" s="382">
        <f>P140+Q140+R140+S140+T140</f>
        <v>2</v>
      </c>
    </row>
    <row r="141" spans="1:23" x14ac:dyDescent="0.25">
      <c r="A141" s="376"/>
      <c r="B141" s="377" t="s">
        <v>708</v>
      </c>
      <c r="C141" s="378" t="s">
        <v>63</v>
      </c>
      <c r="D141" s="379" t="s">
        <v>709</v>
      </c>
      <c r="E141" s="383" t="s">
        <v>186</v>
      </c>
      <c r="F141" s="380">
        <v>7</v>
      </c>
      <c r="G141" s="380">
        <v>-9</v>
      </c>
      <c r="H141" s="380">
        <v>9</v>
      </c>
      <c r="I141" s="380">
        <v>8</v>
      </c>
      <c r="J141" s="380"/>
      <c r="K141" s="380"/>
      <c r="L141" s="380"/>
      <c r="M141" s="381">
        <f>IF(OR(U141=1,U141=2,U141=3),1,0)</f>
        <v>1</v>
      </c>
      <c r="N141" s="381">
        <f>IF(OR(U141=-1,U141=-2,U141=-3),1,0)</f>
        <v>0</v>
      </c>
      <c r="P141" s="382">
        <f t="shared" si="12"/>
        <v>1</v>
      </c>
      <c r="Q141" s="382">
        <f t="shared" si="12"/>
        <v>-1</v>
      </c>
      <c r="R141" s="382">
        <f t="shared" si="12"/>
        <v>1</v>
      </c>
      <c r="S141" s="382">
        <f t="shared" si="12"/>
        <v>1</v>
      </c>
      <c r="T141" s="382">
        <f t="shared" si="12"/>
        <v>0</v>
      </c>
      <c r="U141" s="382">
        <f>P141+Q141+R141+S141+T141</f>
        <v>2</v>
      </c>
      <c r="W141" s="397"/>
    </row>
    <row r="142" spans="1:23" x14ac:dyDescent="0.25">
      <c r="A142" s="376">
        <f>A140</f>
        <v>0</v>
      </c>
      <c r="B142" s="384" t="s">
        <v>710</v>
      </c>
      <c r="C142" s="385" t="s">
        <v>205</v>
      </c>
      <c r="D142" s="379" t="s">
        <v>711</v>
      </c>
      <c r="E142" s="385" t="s">
        <v>187</v>
      </c>
      <c r="F142" s="386">
        <v>-6</v>
      </c>
      <c r="G142" s="386">
        <v>-9</v>
      </c>
      <c r="H142" s="386">
        <v>-8</v>
      </c>
      <c r="I142" s="386"/>
      <c r="J142" s="386"/>
      <c r="K142" s="386"/>
      <c r="L142" s="386"/>
      <c r="M142" s="386">
        <f>IF(OR(U142=1,U142=2,U142=3),1,0)</f>
        <v>0</v>
      </c>
      <c r="N142" s="386">
        <f>IF(OR(U142=-1,U142=-2,U142=-3),1,0)</f>
        <v>1</v>
      </c>
      <c r="P142" s="382">
        <f t="shared" si="12"/>
        <v>-1</v>
      </c>
      <c r="Q142" s="382">
        <f t="shared" si="12"/>
        <v>-1</v>
      </c>
      <c r="R142" s="382">
        <f t="shared" si="12"/>
        <v>-1</v>
      </c>
      <c r="S142" s="382">
        <f t="shared" si="12"/>
        <v>0</v>
      </c>
      <c r="T142" s="382">
        <f t="shared" si="12"/>
        <v>0</v>
      </c>
      <c r="U142" s="382">
        <f>P142+Q142+R142+S142+T142</f>
        <v>-3</v>
      </c>
    </row>
    <row r="143" spans="1:23" x14ac:dyDescent="0.25">
      <c r="A143" s="376">
        <f>A140</f>
        <v>0</v>
      </c>
      <c r="B143" s="377" t="s">
        <v>706</v>
      </c>
      <c r="C143" s="383" t="str">
        <f>C140</f>
        <v>ТОРШАЕВА</v>
      </c>
      <c r="D143" s="379" t="str">
        <f>D141</f>
        <v>Y</v>
      </c>
      <c r="E143" s="383" t="str">
        <f>E141</f>
        <v>АХМАДАЛИЕВА</v>
      </c>
      <c r="F143" s="380">
        <v>-12</v>
      </c>
      <c r="G143" s="380">
        <v>4</v>
      </c>
      <c r="H143" s="380">
        <v>4</v>
      </c>
      <c r="I143" s="380">
        <v>-5</v>
      </c>
      <c r="J143" s="380">
        <v>-9</v>
      </c>
      <c r="K143" s="380"/>
      <c r="L143" s="380"/>
      <c r="M143" s="381">
        <f>IF(OR(U143=1,U143=2,U143=3),1,0)</f>
        <v>0</v>
      </c>
      <c r="N143" s="381">
        <f>IF(OR(U143=-1,U143=-2,U143=-3),1,0)</f>
        <v>1</v>
      </c>
      <c r="P143" s="382">
        <f t="shared" si="12"/>
        <v>-1</v>
      </c>
      <c r="Q143" s="382">
        <f t="shared" si="12"/>
        <v>1</v>
      </c>
      <c r="R143" s="382">
        <f t="shared" si="12"/>
        <v>1</v>
      </c>
      <c r="S143" s="382">
        <f t="shared" si="12"/>
        <v>-1</v>
      </c>
      <c r="T143" s="382">
        <f t="shared" si="12"/>
        <v>-1</v>
      </c>
      <c r="U143" s="400">
        <f>P143+Q143+R143+S143+T143</f>
        <v>-1</v>
      </c>
      <c r="V143" s="397"/>
    </row>
    <row r="144" spans="1:23" ht="14.25" thickBot="1" x14ac:dyDescent="0.3">
      <c r="A144" s="376">
        <f>A141</f>
        <v>0</v>
      </c>
      <c r="B144" s="377" t="s">
        <v>708</v>
      </c>
      <c r="C144" s="383" t="str">
        <f>C141</f>
        <v>ТЕМИРХАНОВА</v>
      </c>
      <c r="D144" s="379" t="str">
        <f>D140</f>
        <v>X</v>
      </c>
      <c r="E144" s="383" t="str">
        <f>E140</f>
        <v>НУРЖАНКЫЗЫ</v>
      </c>
      <c r="F144" s="380">
        <v>-4</v>
      </c>
      <c r="G144" s="380">
        <v>8</v>
      </c>
      <c r="H144" s="380">
        <v>9</v>
      </c>
      <c r="I144" s="380">
        <v>-8</v>
      </c>
      <c r="J144" s="380">
        <v>10</v>
      </c>
      <c r="K144" s="380"/>
      <c r="L144" s="380"/>
      <c r="M144" s="381">
        <f>IF(OR(U144=1,U144=2,U144=3),1,0)</f>
        <v>1</v>
      </c>
      <c r="N144" s="381">
        <f>IF(OR(U144=-1,U144=-2,U144=-3),1,0)</f>
        <v>0</v>
      </c>
      <c r="P144" s="382">
        <f t="shared" si="12"/>
        <v>-1</v>
      </c>
      <c r="Q144" s="382">
        <f t="shared" si="12"/>
        <v>1</v>
      </c>
      <c r="R144" s="382">
        <f t="shared" si="12"/>
        <v>1</v>
      </c>
      <c r="S144" s="382">
        <f t="shared" si="12"/>
        <v>-1</v>
      </c>
      <c r="T144" s="382">
        <f t="shared" si="12"/>
        <v>1</v>
      </c>
      <c r="U144" s="382">
        <f>P144+Q144+R144+S144+T144</f>
        <v>1</v>
      </c>
    </row>
    <row r="145" spans="1:23" ht="14.25" thickBot="1" x14ac:dyDescent="0.3">
      <c r="A145" s="258"/>
      <c r="B145" s="300"/>
      <c r="D145" s="387"/>
      <c r="F145" s="300"/>
      <c r="G145" s="300"/>
      <c r="H145" s="300"/>
      <c r="I145" s="388" t="s">
        <v>712</v>
      </c>
      <c r="J145" s="300"/>
      <c r="K145" s="300"/>
      <c r="L145" s="300"/>
      <c r="M145" s="389">
        <f>SUM(M140,M141,M142,M143,M144)</f>
        <v>3</v>
      </c>
      <c r="N145" s="390">
        <f>SUM(N140,N141,N142,N143,N144,)</f>
        <v>2</v>
      </c>
      <c r="P145" s="258"/>
      <c r="Q145" s="258"/>
      <c r="R145" s="258"/>
      <c r="S145" s="258"/>
      <c r="T145" s="258"/>
      <c r="U145" s="258"/>
    </row>
    <row r="146" spans="1:23" ht="15.75" x14ac:dyDescent="0.25">
      <c r="A146" s="258"/>
      <c r="B146" s="300"/>
      <c r="C146" s="391" t="s">
        <v>713</v>
      </c>
      <c r="D146" s="392"/>
      <c r="E146" s="374" t="s">
        <v>37</v>
      </c>
      <c r="F146" s="300"/>
      <c r="G146" s="300"/>
      <c r="H146" s="300"/>
      <c r="I146" s="300"/>
      <c r="J146" s="300"/>
      <c r="K146" s="300"/>
      <c r="L146" s="300"/>
      <c r="M146" s="300"/>
      <c r="N146" s="300"/>
      <c r="P146" s="258"/>
      <c r="Q146" s="258"/>
      <c r="R146" s="258"/>
      <c r="S146" s="258"/>
      <c r="T146" s="258"/>
      <c r="U146" s="258"/>
    </row>
    <row r="147" spans="1:23" x14ac:dyDescent="0.25">
      <c r="D147" s="396"/>
    </row>
    <row r="148" spans="1:23" ht="15.75" x14ac:dyDescent="0.3">
      <c r="A148" s="258"/>
      <c r="B148" s="371" t="s">
        <v>733</v>
      </c>
      <c r="D148" s="387"/>
      <c r="F148" s="300"/>
      <c r="G148" s="300"/>
      <c r="H148" s="300"/>
      <c r="I148" s="300"/>
      <c r="J148" s="300"/>
      <c r="K148" s="300"/>
      <c r="L148" s="300"/>
      <c r="M148" s="300"/>
      <c r="N148" s="300"/>
      <c r="P148" s="258"/>
      <c r="Q148" s="258"/>
      <c r="R148" s="258"/>
      <c r="S148" s="258"/>
      <c r="T148" s="258"/>
      <c r="U148" s="258"/>
    </row>
    <row r="149" spans="1:23" x14ac:dyDescent="0.25">
      <c r="A149" s="258"/>
      <c r="B149" s="654" t="s">
        <v>697</v>
      </c>
      <c r="C149" s="372" t="s">
        <v>698</v>
      </c>
      <c r="D149" s="656" t="s">
        <v>697</v>
      </c>
      <c r="E149" s="372" t="s">
        <v>699</v>
      </c>
      <c r="F149" s="658" t="s">
        <v>700</v>
      </c>
      <c r="G149" s="659"/>
      <c r="H149" s="659"/>
      <c r="I149" s="659"/>
      <c r="J149" s="659"/>
      <c r="K149" s="658" t="s">
        <v>701</v>
      </c>
      <c r="L149" s="660"/>
      <c r="M149" s="658" t="s">
        <v>702</v>
      </c>
      <c r="N149" s="660"/>
      <c r="P149" s="258"/>
      <c r="Q149" s="258"/>
      <c r="R149" s="258"/>
      <c r="S149" s="258"/>
      <c r="T149" s="258"/>
      <c r="U149" s="258"/>
    </row>
    <row r="150" spans="1:23" ht="15.75" x14ac:dyDescent="0.25">
      <c r="A150" s="373"/>
      <c r="B150" s="655"/>
      <c r="C150" s="374" t="s">
        <v>14</v>
      </c>
      <c r="D150" s="657"/>
      <c r="E150" s="374" t="s">
        <v>31</v>
      </c>
      <c r="F150" s="375">
        <v>1</v>
      </c>
      <c r="G150" s="375">
        <v>2</v>
      </c>
      <c r="H150" s="375">
        <v>3</v>
      </c>
      <c r="I150" s="375">
        <v>4</v>
      </c>
      <c r="J150" s="375">
        <v>5</v>
      </c>
      <c r="K150" s="375" t="s">
        <v>703</v>
      </c>
      <c r="L150" s="375" t="s">
        <v>30</v>
      </c>
      <c r="M150" s="375" t="s">
        <v>704</v>
      </c>
      <c r="N150" s="375" t="s">
        <v>705</v>
      </c>
      <c r="P150" s="258"/>
      <c r="Q150" s="258"/>
      <c r="R150" s="258"/>
      <c r="S150" s="258"/>
      <c r="T150" s="258"/>
      <c r="U150" s="258"/>
    </row>
    <row r="151" spans="1:23" x14ac:dyDescent="0.25">
      <c r="A151" s="376"/>
      <c r="B151" s="377" t="s">
        <v>706</v>
      </c>
      <c r="C151" s="378" t="s">
        <v>68</v>
      </c>
      <c r="D151" s="379" t="s">
        <v>707</v>
      </c>
      <c r="E151" s="383" t="s">
        <v>183</v>
      </c>
      <c r="F151" s="380">
        <v>3</v>
      </c>
      <c r="G151" s="380">
        <v>7</v>
      </c>
      <c r="H151" s="380">
        <v>14</v>
      </c>
      <c r="I151" s="380"/>
      <c r="J151" s="380"/>
      <c r="K151" s="380"/>
      <c r="L151" s="380"/>
      <c r="M151" s="381">
        <f>IF(OR(U151=1,U151=2,U151=3),1,0)</f>
        <v>1</v>
      </c>
      <c r="N151" s="381">
        <f>IF(OR(U151=-1,U151=-2,U151=-3),1,0)</f>
        <v>0</v>
      </c>
      <c r="P151" s="382">
        <f t="shared" ref="P151:T155" si="13">SIGN(F151)</f>
        <v>1</v>
      </c>
      <c r="Q151" s="382">
        <f t="shared" si="13"/>
        <v>1</v>
      </c>
      <c r="R151" s="382">
        <f t="shared" si="13"/>
        <v>1</v>
      </c>
      <c r="S151" s="382">
        <f t="shared" si="13"/>
        <v>0</v>
      </c>
      <c r="T151" s="382">
        <f t="shared" si="13"/>
        <v>0</v>
      </c>
      <c r="U151" s="382">
        <f>P151+Q151+R151+S151+T151</f>
        <v>3</v>
      </c>
    </row>
    <row r="152" spans="1:23" x14ac:dyDescent="0.25">
      <c r="A152" s="376"/>
      <c r="B152" s="377" t="s">
        <v>708</v>
      </c>
      <c r="C152" s="378" t="s">
        <v>734</v>
      </c>
      <c r="D152" s="379" t="s">
        <v>709</v>
      </c>
      <c r="E152" s="378" t="s">
        <v>297</v>
      </c>
      <c r="F152" s="380">
        <v>-10</v>
      </c>
      <c r="G152" s="380">
        <v>-4</v>
      </c>
      <c r="H152" s="380">
        <v>-5</v>
      </c>
      <c r="I152" s="380"/>
      <c r="J152" s="380"/>
      <c r="K152" s="380"/>
      <c r="L152" s="380"/>
      <c r="M152" s="381">
        <f>IF(OR(U152=1,U152=2,U152=3),1,0)</f>
        <v>0</v>
      </c>
      <c r="N152" s="381">
        <f>IF(OR(U152=-1,U152=-2,U152=-3),1,0)</f>
        <v>1</v>
      </c>
      <c r="P152" s="382">
        <f t="shared" si="13"/>
        <v>-1</v>
      </c>
      <c r="Q152" s="382">
        <f t="shared" si="13"/>
        <v>-1</v>
      </c>
      <c r="R152" s="382">
        <f t="shared" si="13"/>
        <v>-1</v>
      </c>
      <c r="S152" s="382">
        <f t="shared" si="13"/>
        <v>0</v>
      </c>
      <c r="T152" s="382">
        <f t="shared" si="13"/>
        <v>0</v>
      </c>
      <c r="U152" s="382">
        <f>P152+Q152+R152+S152+T152</f>
        <v>-3</v>
      </c>
    </row>
    <row r="153" spans="1:23" x14ac:dyDescent="0.25">
      <c r="A153" s="376">
        <f>A151</f>
        <v>0</v>
      </c>
      <c r="B153" s="384" t="s">
        <v>710</v>
      </c>
      <c r="C153" s="385" t="s">
        <v>200</v>
      </c>
      <c r="D153" s="379" t="s">
        <v>711</v>
      </c>
      <c r="E153" s="385" t="s">
        <v>201</v>
      </c>
      <c r="F153" s="386">
        <v>-10</v>
      </c>
      <c r="G153" s="386">
        <v>3</v>
      </c>
      <c r="H153" s="386">
        <v>10</v>
      </c>
      <c r="I153" s="386">
        <v>9</v>
      </c>
      <c r="J153" s="386"/>
      <c r="K153" s="386"/>
      <c r="L153" s="386"/>
      <c r="M153" s="386">
        <f>IF(OR(U153=1,U153=2,U153=3),1,0)</f>
        <v>1</v>
      </c>
      <c r="N153" s="386">
        <f>IF(OR(U153=-1,U153=-2,U153=-3),1,0)</f>
        <v>0</v>
      </c>
      <c r="P153" s="382">
        <f t="shared" si="13"/>
        <v>-1</v>
      </c>
      <c r="Q153" s="382">
        <f t="shared" si="13"/>
        <v>1</v>
      </c>
      <c r="R153" s="382">
        <f t="shared" si="13"/>
        <v>1</v>
      </c>
      <c r="S153" s="382">
        <f t="shared" si="13"/>
        <v>1</v>
      </c>
      <c r="T153" s="382">
        <f t="shared" si="13"/>
        <v>0</v>
      </c>
      <c r="U153" s="382">
        <f>P153+Q153+R153+S153+T153</f>
        <v>2</v>
      </c>
    </row>
    <row r="154" spans="1:23" x14ac:dyDescent="0.25">
      <c r="A154" s="376">
        <f>A151</f>
        <v>0</v>
      </c>
      <c r="B154" s="377" t="s">
        <v>706</v>
      </c>
      <c r="C154" s="383" t="str">
        <f>C151</f>
        <v>ДАРХАНКЫЗЫ</v>
      </c>
      <c r="D154" s="379" t="str">
        <f>D152</f>
        <v>Y</v>
      </c>
      <c r="E154" s="383" t="str">
        <f>E152</f>
        <v>БОРИСЮК</v>
      </c>
      <c r="F154" s="380">
        <v>-9</v>
      </c>
      <c r="G154" s="380">
        <v>-6</v>
      </c>
      <c r="H154" s="380">
        <v>-11</v>
      </c>
      <c r="I154" s="380"/>
      <c r="J154" s="380"/>
      <c r="K154" s="380"/>
      <c r="L154" s="380"/>
      <c r="M154" s="381">
        <f>IF(OR(U154=1,U154=2,U154=3),1,0)</f>
        <v>0</v>
      </c>
      <c r="N154" s="381">
        <f>IF(OR(U154=-1,U154=-2,U154=-3),1,0)</f>
        <v>1</v>
      </c>
      <c r="P154" s="382">
        <f t="shared" si="13"/>
        <v>-1</v>
      </c>
      <c r="Q154" s="382">
        <f t="shared" si="13"/>
        <v>-1</v>
      </c>
      <c r="R154" s="382">
        <f t="shared" si="13"/>
        <v>-1</v>
      </c>
      <c r="S154" s="382">
        <f t="shared" si="13"/>
        <v>0</v>
      </c>
      <c r="T154" s="382">
        <f t="shared" si="13"/>
        <v>0</v>
      </c>
      <c r="U154" s="400">
        <f>P154+Q154+R154+S154+T154</f>
        <v>-3</v>
      </c>
      <c r="V154" s="398"/>
      <c r="W154" s="397"/>
    </row>
    <row r="155" spans="1:23" ht="14.25" thickBot="1" x14ac:dyDescent="0.3">
      <c r="A155" s="376">
        <f>A152</f>
        <v>0</v>
      </c>
      <c r="B155" s="377" t="s">
        <v>708</v>
      </c>
      <c r="C155" s="383" t="str">
        <f>C152</f>
        <v>КАПАНОВА Д.</v>
      </c>
      <c r="D155" s="379" t="str">
        <f>D151</f>
        <v>X</v>
      </c>
      <c r="E155" s="383" t="str">
        <f>E151</f>
        <v>БИАХМЕТОВА</v>
      </c>
      <c r="F155" s="380">
        <v>6</v>
      </c>
      <c r="G155" s="380">
        <v>-8</v>
      </c>
      <c r="H155" s="380">
        <v>1</v>
      </c>
      <c r="I155" s="380">
        <v>11</v>
      </c>
      <c r="J155" s="380"/>
      <c r="K155" s="380"/>
      <c r="L155" s="380"/>
      <c r="M155" s="381">
        <f>IF(OR(U155=1,U155=2,U155=3),1,0)</f>
        <v>1</v>
      </c>
      <c r="N155" s="381">
        <f>IF(OR(U155=-1,U155=-2,U155=-3),1,0)</f>
        <v>0</v>
      </c>
      <c r="P155" s="382">
        <f t="shared" si="13"/>
        <v>1</v>
      </c>
      <c r="Q155" s="382">
        <f t="shared" si="13"/>
        <v>-1</v>
      </c>
      <c r="R155" s="382">
        <f t="shared" si="13"/>
        <v>1</v>
      </c>
      <c r="S155" s="382">
        <f t="shared" si="13"/>
        <v>1</v>
      </c>
      <c r="T155" s="382">
        <f t="shared" si="13"/>
        <v>0</v>
      </c>
      <c r="U155" s="382">
        <f>P155+Q155+R155+S155+T155</f>
        <v>2</v>
      </c>
    </row>
    <row r="156" spans="1:23" ht="14.25" thickBot="1" x14ac:dyDescent="0.3">
      <c r="A156" s="258"/>
      <c r="B156" s="300"/>
      <c r="D156" s="387"/>
      <c r="F156" s="300"/>
      <c r="G156" s="300"/>
      <c r="H156" s="300"/>
      <c r="I156" s="388" t="s">
        <v>712</v>
      </c>
      <c r="J156" s="300"/>
      <c r="K156" s="300"/>
      <c r="L156" s="300"/>
      <c r="M156" s="389">
        <f>SUM(M151,M152,M153,M154,M155)</f>
        <v>3</v>
      </c>
      <c r="N156" s="390">
        <f>SUM(N151,N152,N153,N154,N155,)</f>
        <v>2</v>
      </c>
      <c r="P156" s="258"/>
      <c r="Q156" s="258"/>
      <c r="R156" s="258"/>
      <c r="S156" s="258"/>
      <c r="T156" s="258"/>
      <c r="U156" s="258"/>
    </row>
    <row r="157" spans="1:23" ht="15.75" x14ac:dyDescent="0.25">
      <c r="A157" s="258"/>
      <c r="B157" s="300"/>
      <c r="C157" s="391" t="s">
        <v>713</v>
      </c>
      <c r="D157" s="392"/>
      <c r="E157" s="374" t="s">
        <v>14</v>
      </c>
      <c r="F157" s="300"/>
      <c r="G157" s="300"/>
      <c r="H157" s="300"/>
      <c r="I157" s="300"/>
      <c r="J157" s="300"/>
      <c r="K157" s="300"/>
      <c r="L157" s="300"/>
      <c r="M157" s="300"/>
      <c r="N157" s="300"/>
      <c r="P157" s="258"/>
      <c r="Q157" s="258"/>
      <c r="R157" s="258"/>
      <c r="S157" s="258"/>
      <c r="T157" s="258"/>
      <c r="U157" s="258"/>
    </row>
    <row r="158" spans="1:23" x14ac:dyDescent="0.25">
      <c r="D158" s="396"/>
    </row>
    <row r="159" spans="1:23" ht="15.75" x14ac:dyDescent="0.3">
      <c r="A159" s="258"/>
      <c r="B159" s="371" t="s">
        <v>735</v>
      </c>
      <c r="D159" s="387"/>
      <c r="F159" s="300"/>
      <c r="G159" s="300"/>
      <c r="H159" s="300"/>
      <c r="I159" s="300"/>
      <c r="J159" s="300"/>
      <c r="K159" s="300"/>
      <c r="L159" s="300"/>
      <c r="M159" s="300"/>
      <c r="N159" s="300"/>
      <c r="P159" s="258"/>
      <c r="Q159" s="258"/>
      <c r="R159" s="258"/>
      <c r="S159" s="258"/>
      <c r="T159" s="258"/>
      <c r="U159" s="258"/>
    </row>
    <row r="160" spans="1:23" x14ac:dyDescent="0.25">
      <c r="A160" s="258"/>
      <c r="B160" s="654" t="s">
        <v>697</v>
      </c>
      <c r="C160" s="372" t="s">
        <v>698</v>
      </c>
      <c r="D160" s="656" t="s">
        <v>697</v>
      </c>
      <c r="E160" s="372" t="s">
        <v>699</v>
      </c>
      <c r="F160" s="658" t="s">
        <v>700</v>
      </c>
      <c r="G160" s="659"/>
      <c r="H160" s="659"/>
      <c r="I160" s="659"/>
      <c r="J160" s="659"/>
      <c r="K160" s="658" t="s">
        <v>701</v>
      </c>
      <c r="L160" s="660"/>
      <c r="M160" s="658" t="s">
        <v>702</v>
      </c>
      <c r="N160" s="660"/>
      <c r="P160" s="258"/>
      <c r="Q160" s="258"/>
      <c r="R160" s="258"/>
      <c r="S160" s="258"/>
      <c r="T160" s="258"/>
      <c r="U160" s="258"/>
    </row>
    <row r="161" spans="1:23" ht="15.75" x14ac:dyDescent="0.25">
      <c r="A161" s="373"/>
      <c r="B161" s="655"/>
      <c r="C161" s="374" t="s">
        <v>34</v>
      </c>
      <c r="D161" s="657"/>
      <c r="E161" s="374" t="s">
        <v>32</v>
      </c>
      <c r="F161" s="375">
        <v>1</v>
      </c>
      <c r="G161" s="375">
        <v>2</v>
      </c>
      <c r="H161" s="375">
        <v>3</v>
      </c>
      <c r="I161" s="375">
        <v>4</v>
      </c>
      <c r="J161" s="375">
        <v>5</v>
      </c>
      <c r="K161" s="375" t="s">
        <v>703</v>
      </c>
      <c r="L161" s="375" t="s">
        <v>30</v>
      </c>
      <c r="M161" s="375" t="s">
        <v>704</v>
      </c>
      <c r="N161" s="375" t="s">
        <v>705</v>
      </c>
      <c r="P161" s="258"/>
      <c r="Q161" s="258"/>
      <c r="R161" s="258"/>
      <c r="S161" s="258"/>
      <c r="T161" s="258"/>
      <c r="U161" s="258"/>
      <c r="V161" s="397"/>
    </row>
    <row r="162" spans="1:23" x14ac:dyDescent="0.25">
      <c r="A162" s="376"/>
      <c r="B162" s="377" t="s">
        <v>706</v>
      </c>
      <c r="C162" s="383" t="s">
        <v>327</v>
      </c>
      <c r="D162" s="379" t="s">
        <v>707</v>
      </c>
      <c r="E162" s="378" t="s">
        <v>185</v>
      </c>
      <c r="F162" s="380">
        <v>4</v>
      </c>
      <c r="G162" s="380">
        <v>8</v>
      </c>
      <c r="H162" s="380">
        <v>4</v>
      </c>
      <c r="I162" s="380"/>
      <c r="J162" s="380"/>
      <c r="K162" s="380"/>
      <c r="L162" s="380"/>
      <c r="M162" s="381">
        <f>IF(OR(U162=1,U162=2,U162=3),1,0)</f>
        <v>1</v>
      </c>
      <c r="N162" s="381">
        <f>IF(OR(U162=-1,U162=-2,U162=-3),1,0)</f>
        <v>0</v>
      </c>
      <c r="P162" s="382">
        <f t="shared" ref="P162:T166" si="14">SIGN(F162)</f>
        <v>1</v>
      </c>
      <c r="Q162" s="382">
        <f t="shared" si="14"/>
        <v>1</v>
      </c>
      <c r="R162" s="382">
        <f t="shared" si="14"/>
        <v>1</v>
      </c>
      <c r="S162" s="382">
        <f t="shared" si="14"/>
        <v>0</v>
      </c>
      <c r="T162" s="382">
        <f t="shared" si="14"/>
        <v>0</v>
      </c>
      <c r="U162" s="382">
        <f>P162+Q162+R162+S162+T162</f>
        <v>3</v>
      </c>
    </row>
    <row r="163" spans="1:23" x14ac:dyDescent="0.25">
      <c r="A163" s="376"/>
      <c r="B163" s="377" t="s">
        <v>708</v>
      </c>
      <c r="C163" s="378" t="s">
        <v>295</v>
      </c>
      <c r="D163" s="379" t="s">
        <v>709</v>
      </c>
      <c r="E163" s="385" t="s">
        <v>206</v>
      </c>
      <c r="F163" s="380">
        <v>2</v>
      </c>
      <c r="G163" s="380">
        <v>5</v>
      </c>
      <c r="H163" s="380">
        <v>3</v>
      </c>
      <c r="I163" s="380"/>
      <c r="J163" s="380"/>
      <c r="K163" s="380"/>
      <c r="L163" s="380"/>
      <c r="M163" s="381">
        <f>IF(OR(U163=1,U163=2,U163=3),1,0)</f>
        <v>1</v>
      </c>
      <c r="N163" s="381">
        <f>IF(OR(U163=-1,U163=-2,U163=-3),1,0)</f>
        <v>0</v>
      </c>
      <c r="P163" s="382">
        <f t="shared" si="14"/>
        <v>1</v>
      </c>
      <c r="Q163" s="382">
        <f t="shared" si="14"/>
        <v>1</v>
      </c>
      <c r="R163" s="382">
        <f t="shared" si="14"/>
        <v>1</v>
      </c>
      <c r="S163" s="382">
        <f t="shared" si="14"/>
        <v>0</v>
      </c>
      <c r="T163" s="382">
        <f t="shared" si="14"/>
        <v>0</v>
      </c>
      <c r="U163" s="382">
        <f>P163+Q163+R163+S163+T163</f>
        <v>3</v>
      </c>
    </row>
    <row r="164" spans="1:23" x14ac:dyDescent="0.25">
      <c r="A164" s="376">
        <f>A162</f>
        <v>0</v>
      </c>
      <c r="B164" s="384" t="s">
        <v>710</v>
      </c>
      <c r="C164" s="383" t="s">
        <v>736</v>
      </c>
      <c r="D164" s="379" t="s">
        <v>711</v>
      </c>
      <c r="E164" s="385" t="s">
        <v>727</v>
      </c>
      <c r="F164" s="386">
        <v>6</v>
      </c>
      <c r="G164" s="386">
        <v>7</v>
      </c>
      <c r="H164" s="386">
        <v>4</v>
      </c>
      <c r="I164" s="386"/>
      <c r="J164" s="386"/>
      <c r="K164" s="386"/>
      <c r="L164" s="386"/>
      <c r="M164" s="386">
        <f>IF(OR(U164=1,U164=2,U164=3),1,0)</f>
        <v>1</v>
      </c>
      <c r="N164" s="386">
        <f>IF(OR(U164=-1,U164=-2,U164=-3),1,0)</f>
        <v>0</v>
      </c>
      <c r="P164" s="382">
        <f t="shared" si="14"/>
        <v>1</v>
      </c>
      <c r="Q164" s="382">
        <f t="shared" si="14"/>
        <v>1</v>
      </c>
      <c r="R164" s="382">
        <f t="shared" si="14"/>
        <v>1</v>
      </c>
      <c r="S164" s="382">
        <f t="shared" si="14"/>
        <v>0</v>
      </c>
      <c r="T164" s="382">
        <f t="shared" si="14"/>
        <v>0</v>
      </c>
      <c r="U164" s="382">
        <f>P164+Q164+R164+S164+T164</f>
        <v>3</v>
      </c>
    </row>
    <row r="165" spans="1:23" x14ac:dyDescent="0.25">
      <c r="A165" s="376">
        <f>A162</f>
        <v>0</v>
      </c>
      <c r="B165" s="377" t="s">
        <v>706</v>
      </c>
      <c r="C165" s="383" t="str">
        <f>C162</f>
        <v>АЛИМБАЕВА</v>
      </c>
      <c r="D165" s="379" t="str">
        <f>D163</f>
        <v>Y</v>
      </c>
      <c r="E165" s="383" t="str">
        <f>E163</f>
        <v>ДОШИМОВА</v>
      </c>
      <c r="F165" s="380"/>
      <c r="G165" s="380"/>
      <c r="H165" s="380"/>
      <c r="I165" s="380"/>
      <c r="J165" s="380"/>
      <c r="K165" s="380"/>
      <c r="L165" s="380"/>
      <c r="M165" s="381">
        <f>IF(OR(U165=1,U165=2,U165=3),1,0)</f>
        <v>0</v>
      </c>
      <c r="N165" s="381">
        <f>IF(OR(U165=-1,U165=-2,U165=-3),1,0)</f>
        <v>0</v>
      </c>
      <c r="P165" s="382">
        <f t="shared" si="14"/>
        <v>0</v>
      </c>
      <c r="Q165" s="382">
        <f t="shared" si="14"/>
        <v>0</v>
      </c>
      <c r="R165" s="382">
        <f t="shared" si="14"/>
        <v>0</v>
      </c>
      <c r="S165" s="382">
        <f t="shared" si="14"/>
        <v>0</v>
      </c>
      <c r="T165" s="382">
        <f t="shared" si="14"/>
        <v>0</v>
      </c>
      <c r="U165" s="382">
        <f>P165+Q165+R165+S165+T165</f>
        <v>0</v>
      </c>
    </row>
    <row r="166" spans="1:23" ht="14.25" thickBot="1" x14ac:dyDescent="0.3">
      <c r="A166" s="376">
        <f>A163</f>
        <v>0</v>
      </c>
      <c r="B166" s="377" t="s">
        <v>708</v>
      </c>
      <c r="C166" s="383" t="str">
        <f>C163</f>
        <v>БЕЙСЕНОВА</v>
      </c>
      <c r="D166" s="379" t="str">
        <f>D162</f>
        <v>X</v>
      </c>
      <c r="E166" s="383" t="str">
        <f>E162</f>
        <v>КУАТОВА</v>
      </c>
      <c r="F166" s="380"/>
      <c r="G166" s="380"/>
      <c r="H166" s="380"/>
      <c r="I166" s="380"/>
      <c r="J166" s="380"/>
      <c r="K166" s="380"/>
      <c r="L166" s="380"/>
      <c r="M166" s="381">
        <f>IF(OR(U166=1,U166=2,U166=3),1,0)</f>
        <v>0</v>
      </c>
      <c r="N166" s="381">
        <f>IF(OR(U166=-1,U166=-2,U166=-3),1,0)</f>
        <v>0</v>
      </c>
      <c r="P166" s="382">
        <f t="shared" si="14"/>
        <v>0</v>
      </c>
      <c r="Q166" s="382">
        <f t="shared" si="14"/>
        <v>0</v>
      </c>
      <c r="R166" s="382">
        <f t="shared" si="14"/>
        <v>0</v>
      </c>
      <c r="S166" s="382">
        <f t="shared" si="14"/>
        <v>0</v>
      </c>
      <c r="T166" s="382">
        <f t="shared" si="14"/>
        <v>0</v>
      </c>
      <c r="U166" s="382">
        <f>P166+Q166+R166+S166+T166</f>
        <v>0</v>
      </c>
    </row>
    <row r="167" spans="1:23" ht="14.25" thickBot="1" x14ac:dyDescent="0.3">
      <c r="A167" s="258"/>
      <c r="B167" s="300"/>
      <c r="D167" s="387"/>
      <c r="F167" s="300"/>
      <c r="G167" s="300"/>
      <c r="H167" s="300"/>
      <c r="I167" s="388" t="s">
        <v>712</v>
      </c>
      <c r="J167" s="300"/>
      <c r="K167" s="300"/>
      <c r="L167" s="300"/>
      <c r="M167" s="389">
        <f>SUM(M162,M163,M164,M165,M166)</f>
        <v>3</v>
      </c>
      <c r="N167" s="390">
        <f>SUM(N162,N163,N164,N165,N166,)</f>
        <v>0</v>
      </c>
      <c r="P167" s="258"/>
      <c r="Q167" s="258"/>
      <c r="R167" s="258"/>
      <c r="S167" s="258"/>
      <c r="T167" s="258"/>
      <c r="U167" s="258"/>
    </row>
    <row r="168" spans="1:23" ht="16.5" x14ac:dyDescent="0.3">
      <c r="A168" s="258"/>
      <c r="B168" s="300"/>
      <c r="C168" s="391" t="s">
        <v>713</v>
      </c>
      <c r="D168" s="392"/>
      <c r="E168" s="395" t="str">
        <f>C161</f>
        <v>г. АЛМАТЫ</v>
      </c>
      <c r="F168" s="300"/>
      <c r="G168" s="300"/>
      <c r="H168" s="300"/>
      <c r="I168" s="300"/>
      <c r="J168" s="300"/>
      <c r="K168" s="300"/>
      <c r="L168" s="300"/>
      <c r="M168" s="300"/>
      <c r="N168" s="300"/>
      <c r="P168" s="258"/>
      <c r="Q168" s="258"/>
      <c r="R168" s="258"/>
      <c r="S168" s="258"/>
      <c r="T168" s="258"/>
      <c r="U168" s="258"/>
    </row>
    <row r="169" spans="1:23" x14ac:dyDescent="0.25">
      <c r="D169" s="396"/>
      <c r="V169" s="398"/>
    </row>
    <row r="170" spans="1:23" x14ac:dyDescent="0.25">
      <c r="D170" s="396"/>
      <c r="V170" s="398"/>
    </row>
    <row r="171" spans="1:23" ht="15.75" x14ac:dyDescent="0.3">
      <c r="A171" s="258"/>
      <c r="B171" s="371" t="s">
        <v>737</v>
      </c>
      <c r="D171" s="387"/>
      <c r="F171" s="300"/>
      <c r="G171" s="300"/>
      <c r="H171" s="300"/>
      <c r="I171" s="300"/>
      <c r="J171" s="300"/>
      <c r="K171" s="300"/>
      <c r="L171" s="300"/>
      <c r="M171" s="300"/>
      <c r="N171" s="300"/>
      <c r="P171" s="258"/>
      <c r="Q171" s="258"/>
      <c r="R171" s="258"/>
      <c r="S171" s="258"/>
      <c r="T171" s="258"/>
      <c r="U171" s="258"/>
    </row>
    <row r="172" spans="1:23" x14ac:dyDescent="0.25">
      <c r="A172" s="258"/>
      <c r="B172" s="654" t="s">
        <v>697</v>
      </c>
      <c r="C172" s="372" t="s">
        <v>698</v>
      </c>
      <c r="D172" s="656" t="s">
        <v>697</v>
      </c>
      <c r="E172" s="372" t="s">
        <v>699</v>
      </c>
      <c r="F172" s="658" t="s">
        <v>700</v>
      </c>
      <c r="G172" s="659"/>
      <c r="H172" s="659"/>
      <c r="I172" s="659"/>
      <c r="J172" s="659"/>
      <c r="K172" s="658" t="s">
        <v>701</v>
      </c>
      <c r="L172" s="660"/>
      <c r="M172" s="658" t="s">
        <v>702</v>
      </c>
      <c r="N172" s="660"/>
      <c r="P172" s="258"/>
      <c r="Q172" s="258"/>
      <c r="R172" s="258"/>
      <c r="S172" s="258"/>
      <c r="T172" s="258"/>
      <c r="U172" s="258"/>
    </row>
    <row r="173" spans="1:23" ht="15.75" x14ac:dyDescent="0.25">
      <c r="A173" s="373"/>
      <c r="B173" s="655"/>
      <c r="C173" s="374" t="s">
        <v>131</v>
      </c>
      <c r="D173" s="657"/>
      <c r="E173" s="374" t="s">
        <v>718</v>
      </c>
      <c r="F173" s="375">
        <v>1</v>
      </c>
      <c r="G173" s="375">
        <v>2</v>
      </c>
      <c r="H173" s="375">
        <v>3</v>
      </c>
      <c r="I173" s="375">
        <v>4</v>
      </c>
      <c r="J173" s="375">
        <v>5</v>
      </c>
      <c r="K173" s="375" t="s">
        <v>703</v>
      </c>
      <c r="L173" s="375" t="s">
        <v>30</v>
      </c>
      <c r="M173" s="375" t="s">
        <v>704</v>
      </c>
      <c r="N173" s="375" t="s">
        <v>705</v>
      </c>
      <c r="P173" s="258"/>
      <c r="Q173" s="258"/>
      <c r="R173" s="258"/>
      <c r="S173" s="258"/>
      <c r="T173" s="258"/>
      <c r="U173" s="258"/>
    </row>
    <row r="174" spans="1:23" x14ac:dyDescent="0.25">
      <c r="A174" s="376"/>
      <c r="B174" s="377" t="s">
        <v>706</v>
      </c>
      <c r="C174" s="383" t="s">
        <v>306</v>
      </c>
      <c r="D174" s="379" t="s">
        <v>707</v>
      </c>
      <c r="E174" s="383" t="s">
        <v>64</v>
      </c>
      <c r="F174" s="380">
        <v>6</v>
      </c>
      <c r="G174" s="380">
        <v>4</v>
      </c>
      <c r="H174" s="380">
        <v>5</v>
      </c>
      <c r="I174" s="380"/>
      <c r="J174" s="380"/>
      <c r="K174" s="380"/>
      <c r="L174" s="380"/>
      <c r="M174" s="381">
        <f>IF(OR(U174=1,U174=2,U174=3),1,0)</f>
        <v>1</v>
      </c>
      <c r="N174" s="381">
        <f>IF(OR(U174=-1,U174=-2,U174=-3),1,0)</f>
        <v>0</v>
      </c>
      <c r="P174" s="382">
        <f t="shared" ref="P174:T178" si="15">SIGN(F174)</f>
        <v>1</v>
      </c>
      <c r="Q174" s="382">
        <f t="shared" si="15"/>
        <v>1</v>
      </c>
      <c r="R174" s="382">
        <f t="shared" si="15"/>
        <v>1</v>
      </c>
      <c r="S174" s="382">
        <f t="shared" si="15"/>
        <v>0</v>
      </c>
      <c r="T174" s="382">
        <f t="shared" si="15"/>
        <v>0</v>
      </c>
      <c r="U174" s="382">
        <f>P174+Q174+R174+S174+T174</f>
        <v>3</v>
      </c>
    </row>
    <row r="175" spans="1:23" x14ac:dyDescent="0.25">
      <c r="A175" s="376"/>
      <c r="B175" s="377" t="s">
        <v>708</v>
      </c>
      <c r="C175" s="378" t="s">
        <v>321</v>
      </c>
      <c r="D175" s="379" t="s">
        <v>709</v>
      </c>
      <c r="E175" s="378" t="s">
        <v>152</v>
      </c>
      <c r="F175" s="380">
        <v>9</v>
      </c>
      <c r="G175" s="380">
        <v>5</v>
      </c>
      <c r="H175" s="380">
        <v>-6</v>
      </c>
      <c r="I175" s="380">
        <v>8</v>
      </c>
      <c r="J175" s="380"/>
      <c r="K175" s="380"/>
      <c r="L175" s="380"/>
      <c r="M175" s="381">
        <f>IF(OR(U175=1,U175=2,U175=3),1,0)</f>
        <v>1</v>
      </c>
      <c r="N175" s="381">
        <f>IF(OR(U175=-1,U175=-2,U175=-3),1,0)</f>
        <v>0</v>
      </c>
      <c r="P175" s="382">
        <f t="shared" si="15"/>
        <v>1</v>
      </c>
      <c r="Q175" s="382">
        <f t="shared" si="15"/>
        <v>1</v>
      </c>
      <c r="R175" s="382">
        <f t="shared" si="15"/>
        <v>-1</v>
      </c>
      <c r="S175" s="382">
        <f t="shared" si="15"/>
        <v>1</v>
      </c>
      <c r="T175" s="382">
        <f t="shared" si="15"/>
        <v>0</v>
      </c>
      <c r="U175" s="382">
        <f>P175+Q175+R175+S175+T175</f>
        <v>2</v>
      </c>
      <c r="W175" s="397"/>
    </row>
    <row r="176" spans="1:23" x14ac:dyDescent="0.25">
      <c r="A176" s="376">
        <f>A174</f>
        <v>0</v>
      </c>
      <c r="B176" s="384" t="s">
        <v>710</v>
      </c>
      <c r="C176" s="383" t="s">
        <v>199</v>
      </c>
      <c r="D176" s="379" t="s">
        <v>711</v>
      </c>
      <c r="E176" s="385" t="s">
        <v>190</v>
      </c>
      <c r="F176" s="386">
        <v>8</v>
      </c>
      <c r="G176" s="386">
        <v>2</v>
      </c>
      <c r="H176" s="386">
        <v>6</v>
      </c>
      <c r="I176" s="386"/>
      <c r="J176" s="386"/>
      <c r="K176" s="386"/>
      <c r="L176" s="386"/>
      <c r="M176" s="386">
        <f>IF(OR(U176=1,U176=2,U176=3),1,0)</f>
        <v>1</v>
      </c>
      <c r="N176" s="386">
        <f>IF(OR(U176=-1,U176=-2,U176=-3),1,0)</f>
        <v>0</v>
      </c>
      <c r="P176" s="382">
        <f t="shared" si="15"/>
        <v>1</v>
      </c>
      <c r="Q176" s="382">
        <f t="shared" si="15"/>
        <v>1</v>
      </c>
      <c r="R176" s="382">
        <f t="shared" si="15"/>
        <v>1</v>
      </c>
      <c r="S176" s="382">
        <f t="shared" si="15"/>
        <v>0</v>
      </c>
      <c r="T176" s="382">
        <f t="shared" si="15"/>
        <v>0</v>
      </c>
      <c r="U176" s="382">
        <f>P176+Q176+R176+S176+T176</f>
        <v>3</v>
      </c>
      <c r="W176" s="397"/>
    </row>
    <row r="177" spans="1:23" x14ac:dyDescent="0.25">
      <c r="A177" s="376">
        <f>A174</f>
        <v>0</v>
      </c>
      <c r="B177" s="377" t="s">
        <v>706</v>
      </c>
      <c r="C177" s="383" t="str">
        <f>C174</f>
        <v>РОМАНОВСКАЯ</v>
      </c>
      <c r="D177" s="379" t="str">
        <f>D175</f>
        <v>Y</v>
      </c>
      <c r="E177" s="383" t="str">
        <f>E175</f>
        <v>АСЫКБЕК</v>
      </c>
      <c r="F177" s="380"/>
      <c r="G177" s="380"/>
      <c r="H177" s="380"/>
      <c r="I177" s="380"/>
      <c r="J177" s="380"/>
      <c r="K177" s="380"/>
      <c r="L177" s="380"/>
      <c r="M177" s="381">
        <f>IF(OR(U177=1,U177=2,U177=3),1,0)</f>
        <v>0</v>
      </c>
      <c r="N177" s="381">
        <f>IF(OR(U177=-1,U177=-2,U177=-3),1,0)</f>
        <v>0</v>
      </c>
      <c r="P177" s="382">
        <f t="shared" si="15"/>
        <v>0</v>
      </c>
      <c r="Q177" s="382">
        <f t="shared" si="15"/>
        <v>0</v>
      </c>
      <c r="R177" s="382">
        <f t="shared" si="15"/>
        <v>0</v>
      </c>
      <c r="S177" s="382">
        <f t="shared" si="15"/>
        <v>0</v>
      </c>
      <c r="T177" s="382">
        <f t="shared" si="15"/>
        <v>0</v>
      </c>
      <c r="U177" s="400">
        <f>P177+Q177+R177+S177+T177</f>
        <v>0</v>
      </c>
      <c r="V177" s="397"/>
    </row>
    <row r="178" spans="1:23" ht="14.25" thickBot="1" x14ac:dyDescent="0.3">
      <c r="A178" s="376">
        <f>A175</f>
        <v>0</v>
      </c>
      <c r="B178" s="377" t="s">
        <v>708</v>
      </c>
      <c r="C178" s="383" t="str">
        <f>C175</f>
        <v>ОТЕПОВА</v>
      </c>
      <c r="D178" s="379" t="str">
        <f>D174</f>
        <v>X</v>
      </c>
      <c r="E178" s="383" t="str">
        <f>E174</f>
        <v>МУКАШ</v>
      </c>
      <c r="F178" s="380"/>
      <c r="G178" s="380"/>
      <c r="H178" s="380"/>
      <c r="I178" s="380"/>
      <c r="J178" s="380"/>
      <c r="K178" s="380"/>
      <c r="L178" s="380"/>
      <c r="M178" s="381">
        <f>IF(OR(U178=1,U178=2,U178=3),1,0)</f>
        <v>0</v>
      </c>
      <c r="N178" s="381">
        <f>IF(OR(U178=-1,U178=-2,U178=-3),1,0)</f>
        <v>0</v>
      </c>
      <c r="P178" s="382">
        <f t="shared" si="15"/>
        <v>0</v>
      </c>
      <c r="Q178" s="382">
        <f t="shared" si="15"/>
        <v>0</v>
      </c>
      <c r="R178" s="382">
        <f t="shared" si="15"/>
        <v>0</v>
      </c>
      <c r="S178" s="382">
        <f t="shared" si="15"/>
        <v>0</v>
      </c>
      <c r="T178" s="382">
        <f t="shared" si="15"/>
        <v>0</v>
      </c>
      <c r="U178" s="382">
        <f>P178+Q178+R178+S178+T178</f>
        <v>0</v>
      </c>
    </row>
    <row r="179" spans="1:23" ht="14.25" thickBot="1" x14ac:dyDescent="0.3">
      <c r="A179" s="258"/>
      <c r="B179" s="300"/>
      <c r="D179" s="387"/>
      <c r="F179" s="300"/>
      <c r="G179" s="300"/>
      <c r="H179" s="300"/>
      <c r="I179" s="388" t="s">
        <v>712</v>
      </c>
      <c r="J179" s="300"/>
      <c r="K179" s="300"/>
      <c r="L179" s="300"/>
      <c r="M179" s="389">
        <f>SUM(M174,M175,M176,M177,M178)</f>
        <v>3</v>
      </c>
      <c r="N179" s="390">
        <f>SUM(N174,N175,N176,N177,N178,)</f>
        <v>0</v>
      </c>
      <c r="P179" s="258"/>
      <c r="Q179" s="258"/>
      <c r="R179" s="258"/>
      <c r="S179" s="258"/>
      <c r="T179" s="258"/>
      <c r="U179" s="258"/>
    </row>
    <row r="180" spans="1:23" ht="15.75" x14ac:dyDescent="0.25">
      <c r="A180" s="258"/>
      <c r="B180" s="300"/>
      <c r="C180" s="391" t="s">
        <v>713</v>
      </c>
      <c r="D180" s="392"/>
      <c r="E180" s="374" t="s">
        <v>131</v>
      </c>
      <c r="F180" s="300"/>
      <c r="G180" s="300"/>
      <c r="H180" s="300"/>
      <c r="I180" s="300"/>
      <c r="J180" s="300"/>
      <c r="K180" s="300"/>
      <c r="L180" s="300"/>
      <c r="M180" s="300"/>
      <c r="N180" s="300"/>
      <c r="P180" s="258"/>
      <c r="Q180" s="258"/>
      <c r="R180" s="258"/>
      <c r="S180" s="258"/>
      <c r="T180" s="258"/>
      <c r="U180" s="258"/>
    </row>
    <row r="181" spans="1:23" x14ac:dyDescent="0.25">
      <c r="D181" s="396"/>
    </row>
    <row r="182" spans="1:23" ht="15.75" x14ac:dyDescent="0.3">
      <c r="A182" s="258"/>
      <c r="B182" s="371" t="s">
        <v>738</v>
      </c>
      <c r="D182" s="387"/>
      <c r="F182" s="300"/>
      <c r="G182" s="300"/>
      <c r="H182" s="300"/>
      <c r="I182" s="300"/>
      <c r="J182" s="300"/>
      <c r="K182" s="300"/>
      <c r="L182" s="300"/>
      <c r="M182" s="300"/>
      <c r="N182" s="300"/>
      <c r="P182" s="258"/>
      <c r="Q182" s="258"/>
      <c r="R182" s="258"/>
      <c r="S182" s="258"/>
      <c r="T182" s="258"/>
      <c r="U182" s="258"/>
    </row>
    <row r="183" spans="1:23" x14ac:dyDescent="0.25">
      <c r="A183" s="258"/>
      <c r="B183" s="654" t="s">
        <v>697</v>
      </c>
      <c r="C183" s="372" t="s">
        <v>698</v>
      </c>
      <c r="D183" s="656" t="s">
        <v>697</v>
      </c>
      <c r="E183" s="372" t="s">
        <v>699</v>
      </c>
      <c r="F183" s="658" t="s">
        <v>700</v>
      </c>
      <c r="G183" s="659"/>
      <c r="H183" s="659"/>
      <c r="I183" s="659"/>
      <c r="J183" s="659"/>
      <c r="K183" s="658" t="s">
        <v>701</v>
      </c>
      <c r="L183" s="660"/>
      <c r="M183" s="658" t="s">
        <v>702</v>
      </c>
      <c r="N183" s="660"/>
      <c r="P183" s="258"/>
      <c r="Q183" s="258"/>
      <c r="R183" s="258"/>
      <c r="S183" s="258"/>
      <c r="T183" s="258"/>
      <c r="U183" s="258"/>
    </row>
    <row r="184" spans="1:23" ht="15.75" x14ac:dyDescent="0.25">
      <c r="A184" s="373"/>
      <c r="B184" s="655"/>
      <c r="C184" s="374" t="s">
        <v>720</v>
      </c>
      <c r="D184" s="657"/>
      <c r="E184" s="374" t="s">
        <v>45</v>
      </c>
      <c r="F184" s="375">
        <v>1</v>
      </c>
      <c r="G184" s="375">
        <v>2</v>
      </c>
      <c r="H184" s="375">
        <v>3</v>
      </c>
      <c r="I184" s="375">
        <v>4</v>
      </c>
      <c r="J184" s="375">
        <v>5</v>
      </c>
      <c r="K184" s="375" t="s">
        <v>703</v>
      </c>
      <c r="L184" s="375" t="s">
        <v>30</v>
      </c>
      <c r="M184" s="375" t="s">
        <v>704</v>
      </c>
      <c r="N184" s="375" t="s">
        <v>705</v>
      </c>
      <c r="P184" s="258"/>
      <c r="Q184" s="258"/>
      <c r="R184" s="258"/>
      <c r="S184" s="258"/>
      <c r="T184" s="258"/>
      <c r="U184" s="258"/>
    </row>
    <row r="185" spans="1:23" x14ac:dyDescent="0.25">
      <c r="A185" s="376"/>
      <c r="B185" s="377" t="s">
        <v>706</v>
      </c>
      <c r="C185" s="383" t="s">
        <v>165</v>
      </c>
      <c r="D185" s="379" t="s">
        <v>707</v>
      </c>
      <c r="E185" s="383" t="s">
        <v>192</v>
      </c>
      <c r="F185" s="380">
        <v>1</v>
      </c>
      <c r="G185" s="380">
        <v>1</v>
      </c>
      <c r="H185" s="380">
        <v>1</v>
      </c>
      <c r="I185" s="380"/>
      <c r="J185" s="380"/>
      <c r="K185" s="380"/>
      <c r="L185" s="380"/>
      <c r="M185" s="381">
        <f>IF(OR(U185=1,U185=2,U185=3),1,0)</f>
        <v>1</v>
      </c>
      <c r="N185" s="381">
        <f>IF(OR(U185=-1,U185=-2,U185=-3),1,0)</f>
        <v>0</v>
      </c>
      <c r="P185" s="382">
        <f t="shared" ref="P185:T189" si="16">SIGN(F185)</f>
        <v>1</v>
      </c>
      <c r="Q185" s="382">
        <f t="shared" si="16"/>
        <v>1</v>
      </c>
      <c r="R185" s="382">
        <f t="shared" si="16"/>
        <v>1</v>
      </c>
      <c r="S185" s="382">
        <f t="shared" si="16"/>
        <v>0</v>
      </c>
      <c r="T185" s="382">
        <f t="shared" si="16"/>
        <v>0</v>
      </c>
      <c r="U185" s="400">
        <f>P185+Q185+R185+S185+T185</f>
        <v>3</v>
      </c>
      <c r="V185" s="397"/>
      <c r="W185" s="397"/>
    </row>
    <row r="186" spans="1:23" x14ac:dyDescent="0.25">
      <c r="A186" s="376"/>
      <c r="B186" s="377" t="s">
        <v>708</v>
      </c>
      <c r="C186" s="385" t="s">
        <v>173</v>
      </c>
      <c r="D186" s="379" t="s">
        <v>709</v>
      </c>
      <c r="E186" s="378" t="s">
        <v>175</v>
      </c>
      <c r="F186" s="380">
        <v>8</v>
      </c>
      <c r="G186" s="380">
        <v>9</v>
      </c>
      <c r="H186" s="380">
        <v>7</v>
      </c>
      <c r="I186" s="380"/>
      <c r="J186" s="380"/>
      <c r="K186" s="380"/>
      <c r="L186" s="380"/>
      <c r="M186" s="381">
        <f>IF(OR(U186=1,U186=2,U186=3),1,0)</f>
        <v>1</v>
      </c>
      <c r="N186" s="381">
        <f>IF(OR(U186=-1,U186=-2,U186=-3),1,0)</f>
        <v>0</v>
      </c>
      <c r="P186" s="382">
        <f t="shared" si="16"/>
        <v>1</v>
      </c>
      <c r="Q186" s="382">
        <f t="shared" si="16"/>
        <v>1</v>
      </c>
      <c r="R186" s="382">
        <f t="shared" si="16"/>
        <v>1</v>
      </c>
      <c r="S186" s="382">
        <f t="shared" si="16"/>
        <v>0</v>
      </c>
      <c r="T186" s="382">
        <f t="shared" si="16"/>
        <v>0</v>
      </c>
      <c r="U186" s="382">
        <f>P186+Q186+R186+S186+T186</f>
        <v>3</v>
      </c>
    </row>
    <row r="187" spans="1:23" x14ac:dyDescent="0.25">
      <c r="A187" s="376">
        <f>A185</f>
        <v>0</v>
      </c>
      <c r="B187" s="384" t="s">
        <v>710</v>
      </c>
      <c r="C187" s="385" t="s">
        <v>154</v>
      </c>
      <c r="D187" s="379" t="s">
        <v>711</v>
      </c>
      <c r="E187" s="383" t="s">
        <v>191</v>
      </c>
      <c r="F187" s="386">
        <v>8</v>
      </c>
      <c r="G187" s="386">
        <v>3</v>
      </c>
      <c r="H187" s="386">
        <v>4</v>
      </c>
      <c r="I187" s="386"/>
      <c r="J187" s="386"/>
      <c r="K187" s="386"/>
      <c r="L187" s="386"/>
      <c r="M187" s="386">
        <f>IF(OR(U187=1,U187=2,U187=3),1,0)</f>
        <v>1</v>
      </c>
      <c r="N187" s="386">
        <f>IF(OR(U187=-1,U187=-2,U187=-3),1,0)</f>
        <v>0</v>
      </c>
      <c r="P187" s="382">
        <f t="shared" si="16"/>
        <v>1</v>
      </c>
      <c r="Q187" s="382">
        <f t="shared" si="16"/>
        <v>1</v>
      </c>
      <c r="R187" s="382">
        <f t="shared" si="16"/>
        <v>1</v>
      </c>
      <c r="S187" s="382">
        <f t="shared" si="16"/>
        <v>0</v>
      </c>
      <c r="T187" s="382">
        <f t="shared" si="16"/>
        <v>0</v>
      </c>
      <c r="U187" s="382">
        <f>P187+Q187+R187+S187+T187</f>
        <v>3</v>
      </c>
    </row>
    <row r="188" spans="1:23" x14ac:dyDescent="0.25">
      <c r="A188" s="376">
        <f>A185</f>
        <v>0</v>
      </c>
      <c r="B188" s="377" t="s">
        <v>706</v>
      </c>
      <c r="C188" s="383" t="str">
        <f>C185</f>
        <v>ЦВИГУН</v>
      </c>
      <c r="D188" s="379" t="str">
        <f>D186</f>
        <v>Y</v>
      </c>
      <c r="E188" s="383" t="str">
        <f>E186</f>
        <v>ДАРЮБАЕВА</v>
      </c>
      <c r="F188" s="380"/>
      <c r="G188" s="380"/>
      <c r="H188" s="380"/>
      <c r="I188" s="380"/>
      <c r="J188" s="380"/>
      <c r="K188" s="380"/>
      <c r="L188" s="380"/>
      <c r="M188" s="381">
        <f>IF(OR(U188=1,U188=2,U188=3),1,0)</f>
        <v>0</v>
      </c>
      <c r="N188" s="381">
        <f>IF(OR(U188=-1,U188=-2,U188=-3),1,0)</f>
        <v>0</v>
      </c>
      <c r="P188" s="382">
        <f t="shared" si="16"/>
        <v>0</v>
      </c>
      <c r="Q188" s="382">
        <f t="shared" si="16"/>
        <v>0</v>
      </c>
      <c r="R188" s="382">
        <f t="shared" si="16"/>
        <v>0</v>
      </c>
      <c r="S188" s="382">
        <f t="shared" si="16"/>
        <v>0</v>
      </c>
      <c r="T188" s="382">
        <f t="shared" si="16"/>
        <v>0</v>
      </c>
      <c r="U188" s="382">
        <f>P188+Q188+R188+S188+T188</f>
        <v>0</v>
      </c>
    </row>
    <row r="189" spans="1:23" ht="14.25" thickBot="1" x14ac:dyDescent="0.3">
      <c r="A189" s="376">
        <f>A186</f>
        <v>0</v>
      </c>
      <c r="B189" s="377" t="s">
        <v>708</v>
      </c>
      <c r="C189" s="383" t="str">
        <f>C186</f>
        <v>ЛАВРОВА Е.</v>
      </c>
      <c r="D189" s="379" t="str">
        <f>D185</f>
        <v>X</v>
      </c>
      <c r="E189" s="383" t="str">
        <f>E185</f>
        <v>ЕРБОСЫН</v>
      </c>
      <c r="F189" s="380"/>
      <c r="G189" s="380"/>
      <c r="H189" s="401"/>
      <c r="I189" s="380"/>
      <c r="J189" s="380"/>
      <c r="K189" s="380"/>
      <c r="L189" s="380"/>
      <c r="M189" s="381">
        <f>IF(OR(U189=1,U189=2,U189=3),1,0)</f>
        <v>0</v>
      </c>
      <c r="N189" s="381">
        <f>IF(OR(U189=-1,U189=-2,U189=-3),1,0)</f>
        <v>0</v>
      </c>
      <c r="P189" s="382">
        <f t="shared" si="16"/>
        <v>0</v>
      </c>
      <c r="Q189" s="382">
        <f t="shared" si="16"/>
        <v>0</v>
      </c>
      <c r="R189" s="382">
        <f t="shared" si="16"/>
        <v>0</v>
      </c>
      <c r="S189" s="382">
        <f t="shared" si="16"/>
        <v>0</v>
      </c>
      <c r="T189" s="382">
        <f t="shared" si="16"/>
        <v>0</v>
      </c>
      <c r="U189" s="382">
        <f>P189+Q189+R189+S189+T189</f>
        <v>0</v>
      </c>
    </row>
    <row r="190" spans="1:23" ht="14.25" thickBot="1" x14ac:dyDescent="0.3">
      <c r="A190" s="258"/>
      <c r="B190" s="300"/>
      <c r="D190" s="387"/>
      <c r="F190" s="300"/>
      <c r="G190" s="300"/>
      <c r="H190" s="300"/>
      <c r="I190" s="388" t="s">
        <v>712</v>
      </c>
      <c r="J190" s="300"/>
      <c r="K190" s="300"/>
      <c r="L190" s="300"/>
      <c r="M190" s="389">
        <f>SUM(M185,M186,M187,M188,M189)</f>
        <v>3</v>
      </c>
      <c r="N190" s="390">
        <f>SUM(N185,N186,N187,N188,N189,)</f>
        <v>0</v>
      </c>
      <c r="P190" s="258"/>
      <c r="Q190" s="258"/>
      <c r="R190" s="258"/>
      <c r="S190" s="258"/>
      <c r="T190" s="258"/>
      <c r="U190" s="258"/>
    </row>
    <row r="191" spans="1:23" ht="15.75" x14ac:dyDescent="0.25">
      <c r="A191" s="258"/>
      <c r="B191" s="300"/>
      <c r="C191" s="391" t="s">
        <v>713</v>
      </c>
      <c r="D191" s="392"/>
      <c r="E191" s="374" t="s">
        <v>720</v>
      </c>
      <c r="F191" s="300"/>
      <c r="G191" s="300"/>
      <c r="H191" s="300"/>
      <c r="I191" s="300"/>
      <c r="J191" s="300"/>
      <c r="K191" s="300"/>
      <c r="L191" s="300"/>
      <c r="M191" s="300"/>
      <c r="N191" s="300"/>
      <c r="P191" s="258"/>
      <c r="Q191" s="258"/>
      <c r="R191" s="258"/>
      <c r="S191" s="258"/>
      <c r="T191" s="258"/>
      <c r="U191" s="258"/>
    </row>
    <row r="192" spans="1:23" ht="15.75" x14ac:dyDescent="0.25">
      <c r="A192" s="258"/>
      <c r="B192" s="300"/>
      <c r="C192" s="391"/>
      <c r="D192" s="392"/>
      <c r="E192" s="399"/>
      <c r="F192" s="300"/>
      <c r="G192" s="300"/>
      <c r="H192" s="300"/>
      <c r="I192" s="300"/>
      <c r="J192" s="300"/>
      <c r="K192" s="300"/>
      <c r="L192" s="300"/>
      <c r="M192" s="300"/>
      <c r="N192" s="300"/>
      <c r="P192" s="258"/>
      <c r="Q192" s="258"/>
      <c r="R192" s="258"/>
      <c r="S192" s="258"/>
      <c r="T192" s="258"/>
      <c r="U192" s="258"/>
    </row>
    <row r="193" spans="1:23" ht="15.75" x14ac:dyDescent="0.3">
      <c r="A193" s="258"/>
      <c r="B193" s="371" t="s">
        <v>739</v>
      </c>
      <c r="D193" s="387"/>
      <c r="F193" s="300"/>
      <c r="G193" s="300"/>
      <c r="H193" s="300"/>
      <c r="I193" s="300"/>
      <c r="J193" s="300"/>
      <c r="K193" s="300"/>
      <c r="L193" s="300"/>
      <c r="M193" s="300"/>
      <c r="N193" s="300"/>
      <c r="P193" s="258"/>
      <c r="Q193" s="258"/>
      <c r="R193" s="258"/>
      <c r="S193" s="258"/>
      <c r="T193" s="258"/>
      <c r="U193" s="258"/>
      <c r="W193" s="398"/>
    </row>
    <row r="194" spans="1:23" x14ac:dyDescent="0.25">
      <c r="A194" s="258"/>
      <c r="B194" s="654" t="s">
        <v>697</v>
      </c>
      <c r="C194" s="372" t="s">
        <v>698</v>
      </c>
      <c r="D194" s="656" t="s">
        <v>697</v>
      </c>
      <c r="E194" s="372" t="s">
        <v>699</v>
      </c>
      <c r="F194" s="658" t="s">
        <v>700</v>
      </c>
      <c r="G194" s="659"/>
      <c r="H194" s="659"/>
      <c r="I194" s="659"/>
      <c r="J194" s="659"/>
      <c r="K194" s="658" t="s">
        <v>701</v>
      </c>
      <c r="L194" s="660"/>
      <c r="M194" s="658" t="s">
        <v>702</v>
      </c>
      <c r="N194" s="660"/>
      <c r="P194" s="258"/>
      <c r="Q194" s="258"/>
      <c r="R194" s="258"/>
      <c r="S194" s="258"/>
      <c r="T194" s="258"/>
      <c r="U194" s="258"/>
    </row>
    <row r="195" spans="1:23" ht="15.75" x14ac:dyDescent="0.25">
      <c r="A195" s="373"/>
      <c r="B195" s="655"/>
      <c r="C195" s="374" t="s">
        <v>15</v>
      </c>
      <c r="D195" s="657"/>
      <c r="E195" s="374" t="s">
        <v>17</v>
      </c>
      <c r="F195" s="375">
        <v>1</v>
      </c>
      <c r="G195" s="375">
        <v>2</v>
      </c>
      <c r="H195" s="375">
        <v>3</v>
      </c>
      <c r="I195" s="375">
        <v>4</v>
      </c>
      <c r="J195" s="375">
        <v>5</v>
      </c>
      <c r="K195" s="375" t="s">
        <v>703</v>
      </c>
      <c r="L195" s="375" t="s">
        <v>30</v>
      </c>
      <c r="M195" s="375" t="s">
        <v>704</v>
      </c>
      <c r="N195" s="375" t="s">
        <v>705</v>
      </c>
      <c r="P195" s="258"/>
      <c r="Q195" s="258"/>
      <c r="R195" s="258"/>
      <c r="S195" s="258"/>
      <c r="T195" s="258"/>
      <c r="U195" s="258"/>
    </row>
    <row r="196" spans="1:23" x14ac:dyDescent="0.25">
      <c r="A196" s="376"/>
      <c r="B196" s="377" t="s">
        <v>706</v>
      </c>
      <c r="C196" s="383" t="s">
        <v>179</v>
      </c>
      <c r="D196" s="379" t="s">
        <v>707</v>
      </c>
      <c r="E196" s="383" t="s">
        <v>161</v>
      </c>
      <c r="F196" s="380">
        <v>2</v>
      </c>
      <c r="G196" s="380">
        <v>3</v>
      </c>
      <c r="H196" s="380">
        <v>6</v>
      </c>
      <c r="I196" s="380"/>
      <c r="J196" s="380"/>
      <c r="K196" s="380"/>
      <c r="L196" s="380"/>
      <c r="M196" s="381">
        <f>IF(OR(U196=1,U196=2,U196=3),1,0)</f>
        <v>1</v>
      </c>
      <c r="N196" s="381">
        <f>IF(OR(U196=-1,U196=-2,U196=-3),1,0)</f>
        <v>0</v>
      </c>
      <c r="P196" s="382">
        <f t="shared" ref="P196:T200" si="17">SIGN(F196)</f>
        <v>1</v>
      </c>
      <c r="Q196" s="382">
        <f t="shared" si="17"/>
        <v>1</v>
      </c>
      <c r="R196" s="382">
        <f t="shared" si="17"/>
        <v>1</v>
      </c>
      <c r="S196" s="382">
        <f t="shared" si="17"/>
        <v>0</v>
      </c>
      <c r="T196" s="382">
        <f t="shared" si="17"/>
        <v>0</v>
      </c>
      <c r="U196" s="382">
        <f>P196+Q196+R196+S196+T196</f>
        <v>3</v>
      </c>
    </row>
    <row r="197" spans="1:23" x14ac:dyDescent="0.25">
      <c r="A197" s="376"/>
      <c r="B197" s="377" t="s">
        <v>708</v>
      </c>
      <c r="C197" s="378" t="s">
        <v>164</v>
      </c>
      <c r="D197" s="379" t="s">
        <v>709</v>
      </c>
      <c r="E197" s="378" t="s">
        <v>177</v>
      </c>
      <c r="F197" s="380">
        <v>6</v>
      </c>
      <c r="G197" s="380">
        <v>-7</v>
      </c>
      <c r="H197" s="380">
        <v>5</v>
      </c>
      <c r="I197" s="380">
        <v>3</v>
      </c>
      <c r="J197" s="380"/>
      <c r="K197" s="380"/>
      <c r="L197" s="380"/>
      <c r="M197" s="381">
        <f>IF(OR(U197=1,U197=2,U197=3),1,0)</f>
        <v>1</v>
      </c>
      <c r="N197" s="381">
        <f>IF(OR(U197=-1,U197=-2,U197=-3),1,0)</f>
        <v>0</v>
      </c>
      <c r="P197" s="382">
        <f t="shared" si="17"/>
        <v>1</v>
      </c>
      <c r="Q197" s="382">
        <f t="shared" si="17"/>
        <v>-1</v>
      </c>
      <c r="R197" s="382">
        <f t="shared" si="17"/>
        <v>1</v>
      </c>
      <c r="S197" s="382">
        <f t="shared" si="17"/>
        <v>1</v>
      </c>
      <c r="T197" s="382">
        <f t="shared" si="17"/>
        <v>0</v>
      </c>
      <c r="U197" s="400">
        <f>P197+Q197+R197+S197+T197</f>
        <v>2</v>
      </c>
      <c r="V197" s="397"/>
    </row>
    <row r="198" spans="1:23" x14ac:dyDescent="0.25">
      <c r="A198" s="376">
        <f>A196</f>
        <v>0</v>
      </c>
      <c r="B198" s="384" t="s">
        <v>710</v>
      </c>
      <c r="C198" s="385" t="s">
        <v>174</v>
      </c>
      <c r="D198" s="379" t="s">
        <v>711</v>
      </c>
      <c r="E198" s="378" t="s">
        <v>162</v>
      </c>
      <c r="F198" s="386">
        <v>2</v>
      </c>
      <c r="G198" s="386">
        <v>5</v>
      </c>
      <c r="H198" s="386">
        <v>2</v>
      </c>
      <c r="I198" s="386"/>
      <c r="J198" s="386"/>
      <c r="K198" s="386"/>
      <c r="L198" s="386"/>
      <c r="M198" s="386">
        <f>IF(OR(U198=1,U198=2,U198=3),1,0)</f>
        <v>1</v>
      </c>
      <c r="N198" s="386">
        <f>IF(OR(U198=-1,U198=-2,U198=-3),1,0)</f>
        <v>0</v>
      </c>
      <c r="P198" s="382">
        <f t="shared" si="17"/>
        <v>1</v>
      </c>
      <c r="Q198" s="382">
        <f t="shared" si="17"/>
        <v>1</v>
      </c>
      <c r="R198" s="382">
        <f t="shared" si="17"/>
        <v>1</v>
      </c>
      <c r="S198" s="382">
        <f t="shared" si="17"/>
        <v>0</v>
      </c>
      <c r="T198" s="382">
        <f t="shared" si="17"/>
        <v>0</v>
      </c>
      <c r="U198" s="382">
        <f>P198+Q198+R198+S198+T198</f>
        <v>3</v>
      </c>
    </row>
    <row r="199" spans="1:23" x14ac:dyDescent="0.25">
      <c r="A199" s="376">
        <f>A196</f>
        <v>0</v>
      </c>
      <c r="B199" s="377" t="s">
        <v>706</v>
      </c>
      <c r="C199" s="378" t="str">
        <f>C196</f>
        <v>БЕКИШ</v>
      </c>
      <c r="D199" s="379" t="str">
        <f>D197</f>
        <v>Y</v>
      </c>
      <c r="E199" s="378" t="str">
        <f>E197</f>
        <v>БЕЙСЕМБАЕВА</v>
      </c>
      <c r="F199" s="380"/>
      <c r="G199" s="380"/>
      <c r="H199" s="380"/>
      <c r="I199" s="380"/>
      <c r="J199" s="380"/>
      <c r="K199" s="380"/>
      <c r="L199" s="380"/>
      <c r="M199" s="381">
        <f>IF(OR(U199=1,U199=2,U199=3),1,0)</f>
        <v>0</v>
      </c>
      <c r="N199" s="381">
        <f>IF(OR(U199=-1,U199=-2,U199=-3),1,0)</f>
        <v>0</v>
      </c>
      <c r="P199" s="382">
        <f t="shared" si="17"/>
        <v>0</v>
      </c>
      <c r="Q199" s="382">
        <f t="shared" si="17"/>
        <v>0</v>
      </c>
      <c r="R199" s="382">
        <f t="shared" si="17"/>
        <v>0</v>
      </c>
      <c r="S199" s="382">
        <f t="shared" si="17"/>
        <v>0</v>
      </c>
      <c r="T199" s="382">
        <f t="shared" si="17"/>
        <v>0</v>
      </c>
      <c r="U199" s="382">
        <f>P199+Q199+R199+S199+T199</f>
        <v>0</v>
      </c>
    </row>
    <row r="200" spans="1:23" ht="14.25" thickBot="1" x14ac:dyDescent="0.3">
      <c r="A200" s="376">
        <f>A197</f>
        <v>0</v>
      </c>
      <c r="B200" s="377" t="s">
        <v>708</v>
      </c>
      <c r="C200" s="383" t="str">
        <f>C197</f>
        <v>НУРМУХАМБЕТОВА</v>
      </c>
      <c r="D200" s="379" t="str">
        <f>D196</f>
        <v>X</v>
      </c>
      <c r="E200" s="383" t="str">
        <f>E196</f>
        <v>ТУТУЕВА</v>
      </c>
      <c r="F200" s="380"/>
      <c r="G200" s="380"/>
      <c r="H200" s="380"/>
      <c r="I200" s="380"/>
      <c r="J200" s="380"/>
      <c r="K200" s="380"/>
      <c r="L200" s="380"/>
      <c r="M200" s="381">
        <f>IF(OR(U200=1,U200=2,U200=3),1,0)</f>
        <v>0</v>
      </c>
      <c r="N200" s="381">
        <f>IF(OR(U200=-1,U200=-2,U200=-3),1,0)</f>
        <v>0</v>
      </c>
      <c r="P200" s="382">
        <f t="shared" si="17"/>
        <v>0</v>
      </c>
      <c r="Q200" s="382">
        <f t="shared" si="17"/>
        <v>0</v>
      </c>
      <c r="R200" s="382">
        <f t="shared" si="17"/>
        <v>0</v>
      </c>
      <c r="S200" s="382">
        <f t="shared" si="17"/>
        <v>0</v>
      </c>
      <c r="T200" s="382">
        <f t="shared" si="17"/>
        <v>0</v>
      </c>
      <c r="U200" s="382">
        <f>P200+Q200+R200+S200+T200</f>
        <v>0</v>
      </c>
    </row>
    <row r="201" spans="1:23" ht="14.25" thickBot="1" x14ac:dyDescent="0.3">
      <c r="A201" s="258"/>
      <c r="B201" s="300"/>
      <c r="D201" s="387"/>
      <c r="F201" s="300"/>
      <c r="G201" s="300"/>
      <c r="H201" s="300"/>
      <c r="I201" s="388" t="s">
        <v>712</v>
      </c>
      <c r="J201" s="300"/>
      <c r="K201" s="300"/>
      <c r="L201" s="300"/>
      <c r="M201" s="389">
        <f>SUM(M196,M197,M198,M199,M200)</f>
        <v>3</v>
      </c>
      <c r="N201" s="390">
        <f>SUM(N196,N197,N198,N199,N200,)</f>
        <v>0</v>
      </c>
      <c r="P201" s="258"/>
      <c r="Q201" s="258"/>
      <c r="R201" s="258"/>
      <c r="S201" s="258"/>
      <c r="T201" s="258"/>
      <c r="U201" s="258"/>
    </row>
    <row r="202" spans="1:23" ht="15.75" x14ac:dyDescent="0.25">
      <c r="A202" s="258"/>
      <c r="B202" s="300"/>
      <c r="C202" s="391" t="s">
        <v>713</v>
      </c>
      <c r="D202" s="392"/>
      <c r="E202" s="374" t="s">
        <v>15</v>
      </c>
      <c r="F202" s="300"/>
      <c r="G202" s="300"/>
      <c r="H202" s="300"/>
      <c r="I202" s="300"/>
      <c r="J202" s="300"/>
      <c r="K202" s="300"/>
      <c r="L202" s="300"/>
      <c r="M202" s="300"/>
      <c r="N202" s="300"/>
      <c r="P202" s="258"/>
      <c r="Q202" s="258"/>
      <c r="R202" s="258"/>
      <c r="S202" s="258"/>
      <c r="T202" s="258"/>
      <c r="U202" s="258"/>
    </row>
    <row r="203" spans="1:23" x14ac:dyDescent="0.25">
      <c r="D203" s="396"/>
    </row>
    <row r="204" spans="1:23" ht="15.75" x14ac:dyDescent="0.3">
      <c r="A204" s="258"/>
      <c r="B204" s="371" t="s">
        <v>740</v>
      </c>
      <c r="D204" s="387"/>
      <c r="F204" s="300"/>
      <c r="G204" s="300"/>
      <c r="H204" s="300"/>
      <c r="I204" s="300"/>
      <c r="J204" s="300"/>
      <c r="K204" s="300"/>
      <c r="L204" s="300"/>
      <c r="M204" s="300"/>
      <c r="N204" s="300"/>
      <c r="P204" s="258"/>
      <c r="Q204" s="258"/>
      <c r="R204" s="258"/>
      <c r="S204" s="258"/>
      <c r="T204" s="258"/>
      <c r="U204" s="258"/>
    </row>
    <row r="205" spans="1:23" x14ac:dyDescent="0.25">
      <c r="A205" s="258"/>
      <c r="B205" s="654" t="s">
        <v>697</v>
      </c>
      <c r="C205" s="372" t="s">
        <v>698</v>
      </c>
      <c r="D205" s="656" t="s">
        <v>697</v>
      </c>
      <c r="E205" s="372" t="s">
        <v>699</v>
      </c>
      <c r="F205" s="658" t="s">
        <v>700</v>
      </c>
      <c r="G205" s="659"/>
      <c r="H205" s="659"/>
      <c r="I205" s="659"/>
      <c r="J205" s="659"/>
      <c r="K205" s="658" t="s">
        <v>701</v>
      </c>
      <c r="L205" s="660"/>
      <c r="M205" s="658" t="s">
        <v>702</v>
      </c>
      <c r="N205" s="660"/>
      <c r="P205" s="258"/>
      <c r="Q205" s="258"/>
      <c r="R205" s="258"/>
      <c r="S205" s="258"/>
      <c r="T205" s="258"/>
      <c r="U205" s="258"/>
    </row>
    <row r="206" spans="1:23" ht="15.75" x14ac:dyDescent="0.25">
      <c r="A206" s="373"/>
      <c r="B206" s="655"/>
      <c r="C206" s="374" t="s">
        <v>714</v>
      </c>
      <c r="D206" s="657"/>
      <c r="E206" s="374" t="s">
        <v>14</v>
      </c>
      <c r="F206" s="375">
        <v>1</v>
      </c>
      <c r="G206" s="375">
        <v>2</v>
      </c>
      <c r="H206" s="375">
        <v>3</v>
      </c>
      <c r="I206" s="375">
        <v>4</v>
      </c>
      <c r="J206" s="375">
        <v>5</v>
      </c>
      <c r="K206" s="375" t="s">
        <v>703</v>
      </c>
      <c r="L206" s="375" t="s">
        <v>30</v>
      </c>
      <c r="M206" s="375" t="s">
        <v>704</v>
      </c>
      <c r="N206" s="375" t="s">
        <v>705</v>
      </c>
      <c r="P206" s="258"/>
      <c r="Q206" s="258"/>
      <c r="R206" s="258"/>
      <c r="S206" s="258"/>
      <c r="T206" s="258"/>
      <c r="U206" s="258"/>
    </row>
    <row r="207" spans="1:23" x14ac:dyDescent="0.25">
      <c r="A207" s="376"/>
      <c r="B207" s="377" t="s">
        <v>706</v>
      </c>
      <c r="C207" s="378" t="s">
        <v>292</v>
      </c>
      <c r="D207" s="379" t="s">
        <v>707</v>
      </c>
      <c r="E207" s="378" t="s">
        <v>68</v>
      </c>
      <c r="F207" s="380">
        <v>5</v>
      </c>
      <c r="G207" s="380">
        <v>2</v>
      </c>
      <c r="H207" s="380">
        <v>6</v>
      </c>
      <c r="I207" s="380"/>
      <c r="J207" s="380"/>
      <c r="K207" s="380"/>
      <c r="L207" s="380"/>
      <c r="M207" s="381">
        <f>IF(OR(U207=1,U207=2,U207=3),1,0)</f>
        <v>1</v>
      </c>
      <c r="N207" s="381">
        <f>IF(OR(U207=-1,U207=-2,U207=-3),1,0)</f>
        <v>0</v>
      </c>
      <c r="P207" s="382">
        <f t="shared" ref="P207:T211" si="18">SIGN(F207)</f>
        <v>1</v>
      </c>
      <c r="Q207" s="382">
        <f t="shared" si="18"/>
        <v>1</v>
      </c>
      <c r="R207" s="382">
        <f t="shared" si="18"/>
        <v>1</v>
      </c>
      <c r="S207" s="382">
        <f t="shared" si="18"/>
        <v>0</v>
      </c>
      <c r="T207" s="382">
        <f t="shared" si="18"/>
        <v>0</v>
      </c>
      <c r="U207" s="382">
        <f>P207+Q207+R207+S207+T207</f>
        <v>3</v>
      </c>
    </row>
    <row r="208" spans="1:23" x14ac:dyDescent="0.25">
      <c r="A208" s="376"/>
      <c r="B208" s="377" t="s">
        <v>708</v>
      </c>
      <c r="C208" s="378" t="s">
        <v>324</v>
      </c>
      <c r="D208" s="379" t="s">
        <v>709</v>
      </c>
      <c r="E208" s="378" t="s">
        <v>734</v>
      </c>
      <c r="F208" s="380">
        <v>7</v>
      </c>
      <c r="G208" s="380">
        <v>10</v>
      </c>
      <c r="H208" s="380">
        <v>2</v>
      </c>
      <c r="I208" s="380"/>
      <c r="J208" s="380"/>
      <c r="K208" s="380"/>
      <c r="L208" s="380"/>
      <c r="M208" s="381">
        <f>IF(OR(U208=1,U208=2,U208=3),1,0)</f>
        <v>1</v>
      </c>
      <c r="N208" s="381">
        <f>IF(OR(U208=-1,U208=-2,U208=-3),1,0)</f>
        <v>0</v>
      </c>
      <c r="P208" s="382">
        <f t="shared" si="18"/>
        <v>1</v>
      </c>
      <c r="Q208" s="382">
        <f t="shared" si="18"/>
        <v>1</v>
      </c>
      <c r="R208" s="382">
        <f t="shared" si="18"/>
        <v>1</v>
      </c>
      <c r="S208" s="382">
        <f t="shared" si="18"/>
        <v>0</v>
      </c>
      <c r="T208" s="382">
        <f t="shared" si="18"/>
        <v>0</v>
      </c>
      <c r="U208" s="382">
        <f>P208+Q208+R208+S208+T208</f>
        <v>3</v>
      </c>
    </row>
    <row r="209" spans="1:23" x14ac:dyDescent="0.25">
      <c r="A209" s="376">
        <f>A207</f>
        <v>0</v>
      </c>
      <c r="B209" s="384" t="s">
        <v>710</v>
      </c>
      <c r="C209" s="378" t="s">
        <v>319</v>
      </c>
      <c r="D209" s="379" t="s">
        <v>711</v>
      </c>
      <c r="E209" s="385" t="s">
        <v>200</v>
      </c>
      <c r="F209" s="386">
        <v>5</v>
      </c>
      <c r="G209" s="386">
        <v>11</v>
      </c>
      <c r="H209" s="386">
        <v>-7</v>
      </c>
      <c r="I209" s="386">
        <v>6</v>
      </c>
      <c r="J209" s="386"/>
      <c r="K209" s="386"/>
      <c r="L209" s="386"/>
      <c r="M209" s="386">
        <f>IF(OR(U209=1,U209=2,U209=3),1,0)</f>
        <v>1</v>
      </c>
      <c r="N209" s="386">
        <f>IF(OR(U209=-1,U209=-2,U209=-3),1,0)</f>
        <v>0</v>
      </c>
      <c r="P209" s="382">
        <f t="shared" si="18"/>
        <v>1</v>
      </c>
      <c r="Q209" s="382">
        <f t="shared" si="18"/>
        <v>1</v>
      </c>
      <c r="R209" s="382">
        <f t="shared" si="18"/>
        <v>-1</v>
      </c>
      <c r="S209" s="382">
        <f t="shared" si="18"/>
        <v>1</v>
      </c>
      <c r="T209" s="382">
        <f t="shared" si="18"/>
        <v>0</v>
      </c>
      <c r="U209" s="382">
        <f>P209+Q209+R209+S209+T209</f>
        <v>2</v>
      </c>
    </row>
    <row r="210" spans="1:23" x14ac:dyDescent="0.25">
      <c r="A210" s="376">
        <f>A207</f>
        <v>0</v>
      </c>
      <c r="B210" s="377" t="s">
        <v>706</v>
      </c>
      <c r="C210" s="383" t="str">
        <f>C207</f>
        <v>АКАШЕВА</v>
      </c>
      <c r="D210" s="379" t="str">
        <f>D208</f>
        <v>Y</v>
      </c>
      <c r="E210" s="383" t="str">
        <f>E208</f>
        <v>КАПАНОВА Д.</v>
      </c>
      <c r="F210" s="380"/>
      <c r="G210" s="380"/>
      <c r="H210" s="380"/>
      <c r="I210" s="380"/>
      <c r="J210" s="380"/>
      <c r="K210" s="380"/>
      <c r="L210" s="380"/>
      <c r="M210" s="381">
        <f>IF(OR(U210=1,U210=2,U210=3),1,0)</f>
        <v>0</v>
      </c>
      <c r="N210" s="381">
        <f>IF(OR(U210=-1,U210=-2,U210=-3),1,0)</f>
        <v>0</v>
      </c>
      <c r="P210" s="382">
        <f t="shared" si="18"/>
        <v>0</v>
      </c>
      <c r="Q210" s="382">
        <f t="shared" si="18"/>
        <v>0</v>
      </c>
      <c r="R210" s="382">
        <f t="shared" si="18"/>
        <v>0</v>
      </c>
      <c r="S210" s="382">
        <f t="shared" si="18"/>
        <v>0</v>
      </c>
      <c r="T210" s="382">
        <f t="shared" si="18"/>
        <v>0</v>
      </c>
      <c r="U210" s="382">
        <f>P210+Q210+R210+S210+T210</f>
        <v>0</v>
      </c>
    </row>
    <row r="211" spans="1:23" ht="14.25" thickBot="1" x14ac:dyDescent="0.3">
      <c r="A211" s="376">
        <f>A208</f>
        <v>0</v>
      </c>
      <c r="B211" s="377" t="s">
        <v>708</v>
      </c>
      <c r="C211" s="383" t="str">
        <f>C208</f>
        <v>СМИРНОВА</v>
      </c>
      <c r="D211" s="379" t="str">
        <f>D207</f>
        <v>X</v>
      </c>
      <c r="E211" s="383" t="str">
        <f>E207</f>
        <v>ДАРХАНКЫЗЫ</v>
      </c>
      <c r="F211" s="380"/>
      <c r="G211" s="380"/>
      <c r="H211" s="380"/>
      <c r="I211" s="380"/>
      <c r="J211" s="380"/>
      <c r="K211" s="380"/>
      <c r="L211" s="380"/>
      <c r="M211" s="381">
        <f>IF(OR(U211=1,U211=2,U211=3),1,0)</f>
        <v>0</v>
      </c>
      <c r="N211" s="381">
        <f>IF(OR(U211=-1,U211=-2,U211=-3),1,0)</f>
        <v>0</v>
      </c>
      <c r="P211" s="382">
        <f t="shared" si="18"/>
        <v>0</v>
      </c>
      <c r="Q211" s="382">
        <f t="shared" si="18"/>
        <v>0</v>
      </c>
      <c r="R211" s="382">
        <f t="shared" si="18"/>
        <v>0</v>
      </c>
      <c r="S211" s="382">
        <f t="shared" si="18"/>
        <v>0</v>
      </c>
      <c r="T211" s="382">
        <f t="shared" si="18"/>
        <v>0</v>
      </c>
      <c r="U211" s="382">
        <f>P211+Q211+R211+S211+T211</f>
        <v>0</v>
      </c>
    </row>
    <row r="212" spans="1:23" ht="14.25" thickBot="1" x14ac:dyDescent="0.3">
      <c r="A212" s="258"/>
      <c r="B212" s="300"/>
      <c r="D212" s="387"/>
      <c r="F212" s="300"/>
      <c r="G212" s="300"/>
      <c r="H212" s="300"/>
      <c r="I212" s="388" t="s">
        <v>712</v>
      </c>
      <c r="J212" s="300"/>
      <c r="K212" s="300"/>
      <c r="L212" s="300"/>
      <c r="M212" s="389">
        <f>SUM(M207,M208,M209,M210,M211)</f>
        <v>3</v>
      </c>
      <c r="N212" s="390">
        <f>SUM(N207,N208,N209,N210,N211,)</f>
        <v>0</v>
      </c>
      <c r="P212" s="258"/>
      <c r="Q212" s="258"/>
      <c r="R212" s="258"/>
      <c r="S212" s="258"/>
      <c r="T212" s="258"/>
      <c r="U212" s="258"/>
    </row>
    <row r="213" spans="1:23" ht="15.75" x14ac:dyDescent="0.25">
      <c r="A213" s="258"/>
      <c r="B213" s="300"/>
      <c r="C213" s="391" t="s">
        <v>713</v>
      </c>
      <c r="D213" s="392"/>
      <c r="E213" s="374" t="s">
        <v>714</v>
      </c>
      <c r="F213" s="300"/>
      <c r="G213" s="300"/>
      <c r="H213" s="300"/>
      <c r="I213" s="300"/>
      <c r="J213" s="300"/>
      <c r="K213" s="300"/>
      <c r="L213" s="300"/>
      <c r="M213" s="300"/>
      <c r="N213" s="300"/>
      <c r="P213" s="258"/>
      <c r="Q213" s="258"/>
      <c r="R213" s="258"/>
      <c r="S213" s="258"/>
      <c r="T213" s="258"/>
      <c r="U213" s="258"/>
    </row>
    <row r="214" spans="1:23" x14ac:dyDescent="0.25">
      <c r="D214" s="396"/>
    </row>
    <row r="215" spans="1:23" ht="15.75" x14ac:dyDescent="0.3">
      <c r="A215" s="258"/>
      <c r="B215" s="371" t="s">
        <v>741</v>
      </c>
      <c r="D215" s="387"/>
      <c r="F215" s="300"/>
      <c r="G215" s="300"/>
      <c r="H215" s="300"/>
      <c r="I215" s="300"/>
      <c r="J215" s="300"/>
      <c r="K215" s="300"/>
      <c r="L215" s="300"/>
      <c r="M215" s="300"/>
      <c r="N215" s="300"/>
      <c r="P215" s="258"/>
      <c r="Q215" s="258"/>
      <c r="R215" s="258"/>
      <c r="S215" s="258"/>
      <c r="T215" s="258"/>
      <c r="U215" s="258"/>
    </row>
    <row r="216" spans="1:23" x14ac:dyDescent="0.25">
      <c r="A216" s="258"/>
      <c r="B216" s="654" t="s">
        <v>697</v>
      </c>
      <c r="C216" s="372" t="s">
        <v>698</v>
      </c>
      <c r="D216" s="656" t="s">
        <v>697</v>
      </c>
      <c r="E216" s="372" t="s">
        <v>699</v>
      </c>
      <c r="F216" s="658" t="s">
        <v>700</v>
      </c>
      <c r="G216" s="659"/>
      <c r="H216" s="659"/>
      <c r="I216" s="659"/>
      <c r="J216" s="659"/>
      <c r="K216" s="658" t="s">
        <v>701</v>
      </c>
      <c r="L216" s="660"/>
      <c r="M216" s="658" t="s">
        <v>702</v>
      </c>
      <c r="N216" s="660"/>
      <c r="P216" s="258"/>
      <c r="Q216" s="258"/>
      <c r="R216" s="258"/>
      <c r="S216" s="258"/>
      <c r="T216" s="258"/>
      <c r="U216" s="258"/>
    </row>
    <row r="217" spans="1:23" ht="15.75" x14ac:dyDescent="0.25">
      <c r="A217" s="373"/>
      <c r="B217" s="655"/>
      <c r="C217" s="374" t="s">
        <v>34</v>
      </c>
      <c r="D217" s="657"/>
      <c r="E217" s="374" t="s">
        <v>720</v>
      </c>
      <c r="F217" s="375">
        <v>1</v>
      </c>
      <c r="G217" s="375">
        <v>2</v>
      </c>
      <c r="H217" s="375">
        <v>3</v>
      </c>
      <c r="I217" s="375">
        <v>4</v>
      </c>
      <c r="J217" s="375">
        <v>5</v>
      </c>
      <c r="K217" s="375" t="s">
        <v>703</v>
      </c>
      <c r="L217" s="375" t="s">
        <v>30</v>
      </c>
      <c r="M217" s="375" t="s">
        <v>704</v>
      </c>
      <c r="N217" s="375" t="s">
        <v>705</v>
      </c>
      <c r="P217" s="258"/>
      <c r="Q217" s="258"/>
      <c r="R217" s="258"/>
      <c r="S217" s="258"/>
      <c r="T217" s="258"/>
      <c r="U217" s="258"/>
    </row>
    <row r="218" spans="1:23" x14ac:dyDescent="0.25">
      <c r="A218" s="376"/>
      <c r="B218" s="377" t="s">
        <v>706</v>
      </c>
      <c r="C218" s="383" t="s">
        <v>327</v>
      </c>
      <c r="D218" s="379" t="s">
        <v>707</v>
      </c>
      <c r="E218" s="383" t="s">
        <v>165</v>
      </c>
      <c r="F218" s="380">
        <v>5</v>
      </c>
      <c r="G218" s="380">
        <v>2</v>
      </c>
      <c r="H218" s="380">
        <v>7</v>
      </c>
      <c r="I218" s="380"/>
      <c r="J218" s="380"/>
      <c r="K218" s="380"/>
      <c r="L218" s="380"/>
      <c r="M218" s="381">
        <f>IF(OR(U218=1,U218=2,U218=3),1,0)</f>
        <v>1</v>
      </c>
      <c r="N218" s="381">
        <f>IF(OR(U218=-1,U218=-2,U218=-3),1,0)</f>
        <v>0</v>
      </c>
      <c r="P218" s="382">
        <f t="shared" ref="P218:T222" si="19">SIGN(F218)</f>
        <v>1</v>
      </c>
      <c r="Q218" s="382">
        <f t="shared" si="19"/>
        <v>1</v>
      </c>
      <c r="R218" s="382">
        <f t="shared" si="19"/>
        <v>1</v>
      </c>
      <c r="S218" s="382">
        <f t="shared" si="19"/>
        <v>0</v>
      </c>
      <c r="T218" s="382">
        <f t="shared" si="19"/>
        <v>0</v>
      </c>
      <c r="U218" s="382">
        <f>P218+Q218+R218+S218+T218</f>
        <v>3</v>
      </c>
    </row>
    <row r="219" spans="1:23" x14ac:dyDescent="0.25">
      <c r="A219" s="376"/>
      <c r="B219" s="377" t="s">
        <v>708</v>
      </c>
      <c r="C219" s="383" t="s">
        <v>736</v>
      </c>
      <c r="D219" s="379" t="s">
        <v>709</v>
      </c>
      <c r="E219" s="385" t="s">
        <v>336</v>
      </c>
      <c r="F219" s="380">
        <v>-8</v>
      </c>
      <c r="G219" s="380">
        <v>-2</v>
      </c>
      <c r="H219" s="380">
        <v>-7</v>
      </c>
      <c r="I219" s="380"/>
      <c r="J219" s="380"/>
      <c r="K219" s="380"/>
      <c r="L219" s="380"/>
      <c r="M219" s="381">
        <f>IF(OR(U219=1,U219=2,U219=3),1,0)</f>
        <v>0</v>
      </c>
      <c r="N219" s="381">
        <f>IF(OR(U219=-1,U219=-2,U219=-3),1,0)</f>
        <v>1</v>
      </c>
      <c r="P219" s="382">
        <f t="shared" si="19"/>
        <v>-1</v>
      </c>
      <c r="Q219" s="382">
        <f t="shared" si="19"/>
        <v>-1</v>
      </c>
      <c r="R219" s="382">
        <f t="shared" si="19"/>
        <v>-1</v>
      </c>
      <c r="S219" s="382">
        <f t="shared" si="19"/>
        <v>0</v>
      </c>
      <c r="T219" s="382">
        <f t="shared" si="19"/>
        <v>0</v>
      </c>
      <c r="U219" s="382">
        <f>P219+Q219+R219+S219+T219</f>
        <v>-3</v>
      </c>
    </row>
    <row r="220" spans="1:23" x14ac:dyDescent="0.25">
      <c r="A220" s="376">
        <f>A218</f>
        <v>0</v>
      </c>
      <c r="B220" s="384" t="s">
        <v>710</v>
      </c>
      <c r="C220" s="378" t="s">
        <v>295</v>
      </c>
      <c r="D220" s="379" t="s">
        <v>711</v>
      </c>
      <c r="E220" s="385" t="s">
        <v>309</v>
      </c>
      <c r="F220" s="386">
        <v>-9</v>
      </c>
      <c r="G220" s="386">
        <v>-10</v>
      </c>
      <c r="H220" s="386">
        <v>-5</v>
      </c>
      <c r="I220" s="386"/>
      <c r="J220" s="386"/>
      <c r="K220" s="386"/>
      <c r="L220" s="386"/>
      <c r="M220" s="386">
        <f>IF(OR(U220=1,U220=2,U220=3),1,0)</f>
        <v>0</v>
      </c>
      <c r="N220" s="386">
        <f>IF(OR(U220=-1,U220=-2,U220=-3),1,0)</f>
        <v>1</v>
      </c>
      <c r="P220" s="382">
        <f t="shared" si="19"/>
        <v>-1</v>
      </c>
      <c r="Q220" s="382">
        <f t="shared" si="19"/>
        <v>-1</v>
      </c>
      <c r="R220" s="382">
        <f t="shared" si="19"/>
        <v>-1</v>
      </c>
      <c r="S220" s="382">
        <f t="shared" si="19"/>
        <v>0</v>
      </c>
      <c r="T220" s="382">
        <f t="shared" si="19"/>
        <v>0</v>
      </c>
      <c r="U220" s="382">
        <f>P220+Q220+R220+S220+T220</f>
        <v>-3</v>
      </c>
      <c r="W220" s="397"/>
    </row>
    <row r="221" spans="1:23" x14ac:dyDescent="0.25">
      <c r="A221" s="376">
        <f>A218</f>
        <v>0</v>
      </c>
      <c r="B221" s="377" t="s">
        <v>706</v>
      </c>
      <c r="C221" s="378" t="str">
        <f>C218</f>
        <v>АЛИМБАЕВА</v>
      </c>
      <c r="D221" s="379" t="str">
        <f>D219</f>
        <v>Y</v>
      </c>
      <c r="E221" s="383" t="str">
        <f>E219</f>
        <v>ЛАВРОВА А.</v>
      </c>
      <c r="F221" s="380">
        <v>-8</v>
      </c>
      <c r="G221" s="380">
        <v>3</v>
      </c>
      <c r="H221" s="380">
        <v>-3</v>
      </c>
      <c r="I221" s="380">
        <v>-7</v>
      </c>
      <c r="J221" s="380"/>
      <c r="K221" s="380"/>
      <c r="L221" s="380"/>
      <c r="M221" s="381">
        <f>IF(OR(U221=1,U221=2,U221=3),1,0)</f>
        <v>0</v>
      </c>
      <c r="N221" s="381">
        <f>IF(OR(U221=-1,U221=-2,U221=-3),1,0)</f>
        <v>1</v>
      </c>
      <c r="P221" s="382">
        <f t="shared" si="19"/>
        <v>-1</v>
      </c>
      <c r="Q221" s="382">
        <f t="shared" si="19"/>
        <v>1</v>
      </c>
      <c r="R221" s="382">
        <f t="shared" si="19"/>
        <v>-1</v>
      </c>
      <c r="S221" s="382">
        <f t="shared" si="19"/>
        <v>-1</v>
      </c>
      <c r="T221" s="382">
        <f t="shared" si="19"/>
        <v>0</v>
      </c>
      <c r="U221" s="400">
        <f>P221+Q221+R221+S221+T221</f>
        <v>-2</v>
      </c>
      <c r="V221" s="398"/>
    </row>
    <row r="222" spans="1:23" ht="14.25" thickBot="1" x14ac:dyDescent="0.3">
      <c r="A222" s="376">
        <f>A219</f>
        <v>0</v>
      </c>
      <c r="B222" s="377" t="s">
        <v>708</v>
      </c>
      <c r="C222" s="383" t="str">
        <f>C219</f>
        <v>УСПАНОВА</v>
      </c>
      <c r="D222" s="379" t="str">
        <f>D218</f>
        <v>X</v>
      </c>
      <c r="E222" s="383" t="str">
        <f>E218</f>
        <v>ЦВИГУН</v>
      </c>
      <c r="F222" s="380"/>
      <c r="G222" s="380"/>
      <c r="H222" s="380"/>
      <c r="I222" s="380"/>
      <c r="J222" s="380"/>
      <c r="K222" s="380"/>
      <c r="L222" s="380"/>
      <c r="M222" s="381">
        <f>IF(OR(U222=1,U222=2,U222=3),1,0)</f>
        <v>0</v>
      </c>
      <c r="N222" s="381">
        <f>IF(OR(U222=-1,U222=-2,U222=-3),1,0)</f>
        <v>0</v>
      </c>
      <c r="P222" s="382">
        <f t="shared" si="19"/>
        <v>0</v>
      </c>
      <c r="Q222" s="382">
        <f t="shared" si="19"/>
        <v>0</v>
      </c>
      <c r="R222" s="382">
        <f t="shared" si="19"/>
        <v>0</v>
      </c>
      <c r="S222" s="382">
        <f t="shared" si="19"/>
        <v>0</v>
      </c>
      <c r="T222" s="382">
        <f t="shared" si="19"/>
        <v>0</v>
      </c>
      <c r="U222" s="382">
        <f>P222+Q222+R222+S222+T222</f>
        <v>0</v>
      </c>
    </row>
    <row r="223" spans="1:23" ht="14.25" thickBot="1" x14ac:dyDescent="0.3">
      <c r="A223" s="258"/>
      <c r="B223" s="300"/>
      <c r="D223" s="387"/>
      <c r="F223" s="300"/>
      <c r="G223" s="300"/>
      <c r="H223" s="300"/>
      <c r="I223" s="388" t="s">
        <v>712</v>
      </c>
      <c r="J223" s="300"/>
      <c r="K223" s="300"/>
      <c r="L223" s="300"/>
      <c r="M223" s="389">
        <f>SUM(M218,M219,M220,M221,M222)</f>
        <v>1</v>
      </c>
      <c r="N223" s="390">
        <f>SUM(N218,N219,N220,N221,N222,)</f>
        <v>3</v>
      </c>
      <c r="P223" s="258"/>
      <c r="Q223" s="258"/>
      <c r="R223" s="258"/>
      <c r="S223" s="258"/>
      <c r="T223" s="258"/>
      <c r="U223" s="258"/>
      <c r="W223" s="397"/>
    </row>
    <row r="224" spans="1:23" ht="15.75" x14ac:dyDescent="0.25">
      <c r="A224" s="258"/>
      <c r="B224" s="300"/>
      <c r="C224" s="391" t="s">
        <v>713</v>
      </c>
      <c r="D224" s="392"/>
      <c r="E224" s="374" t="s">
        <v>720</v>
      </c>
      <c r="F224" s="300"/>
      <c r="G224" s="300"/>
      <c r="H224" s="300"/>
      <c r="I224" s="300"/>
      <c r="J224" s="300"/>
      <c r="K224" s="300"/>
      <c r="L224" s="300"/>
      <c r="M224" s="300"/>
      <c r="N224" s="300"/>
      <c r="P224" s="258"/>
      <c r="Q224" s="258"/>
      <c r="R224" s="258"/>
      <c r="S224" s="258"/>
      <c r="T224" s="258"/>
      <c r="U224" s="258"/>
    </row>
    <row r="225" spans="1:21" x14ac:dyDescent="0.25">
      <c r="D225" s="396"/>
    </row>
    <row r="226" spans="1:21" x14ac:dyDescent="0.25">
      <c r="D226" s="396"/>
    </row>
    <row r="227" spans="1:21" ht="15.75" x14ac:dyDescent="0.3">
      <c r="A227" s="258"/>
      <c r="B227" s="371" t="s">
        <v>742</v>
      </c>
      <c r="D227" s="387"/>
      <c r="F227" s="300"/>
      <c r="G227" s="300"/>
      <c r="H227" s="300"/>
      <c r="I227" s="300"/>
      <c r="J227" s="300"/>
      <c r="K227" s="300"/>
      <c r="L227" s="300"/>
      <c r="M227" s="300"/>
      <c r="N227" s="300"/>
      <c r="P227" s="258"/>
      <c r="Q227" s="258"/>
      <c r="R227" s="258"/>
      <c r="S227" s="258"/>
      <c r="T227" s="258"/>
      <c r="U227" s="258"/>
    </row>
    <row r="228" spans="1:21" x14ac:dyDescent="0.25">
      <c r="A228" s="258"/>
      <c r="B228" s="654" t="s">
        <v>697</v>
      </c>
      <c r="C228" s="372" t="s">
        <v>698</v>
      </c>
      <c r="D228" s="656" t="s">
        <v>697</v>
      </c>
      <c r="E228" s="372" t="s">
        <v>699</v>
      </c>
      <c r="F228" s="658" t="s">
        <v>700</v>
      </c>
      <c r="G228" s="659"/>
      <c r="H228" s="659"/>
      <c r="I228" s="659"/>
      <c r="J228" s="659"/>
      <c r="K228" s="658" t="s">
        <v>701</v>
      </c>
      <c r="L228" s="660"/>
      <c r="M228" s="658" t="s">
        <v>702</v>
      </c>
      <c r="N228" s="660"/>
      <c r="P228" s="258"/>
      <c r="Q228" s="258"/>
      <c r="R228" s="258"/>
      <c r="S228" s="258"/>
      <c r="T228" s="258"/>
      <c r="U228" s="258"/>
    </row>
    <row r="229" spans="1:21" ht="15.75" x14ac:dyDescent="0.25">
      <c r="A229" s="373"/>
      <c r="B229" s="655"/>
      <c r="C229" s="374" t="s">
        <v>131</v>
      </c>
      <c r="D229" s="657"/>
      <c r="E229" s="374" t="s">
        <v>15</v>
      </c>
      <c r="F229" s="375">
        <v>1</v>
      </c>
      <c r="G229" s="375">
        <v>2</v>
      </c>
      <c r="H229" s="375">
        <v>3</v>
      </c>
      <c r="I229" s="375">
        <v>4</v>
      </c>
      <c r="J229" s="375">
        <v>5</v>
      </c>
      <c r="K229" s="375" t="s">
        <v>703</v>
      </c>
      <c r="L229" s="375" t="s">
        <v>30</v>
      </c>
      <c r="M229" s="375" t="s">
        <v>704</v>
      </c>
      <c r="N229" s="375" t="s">
        <v>705</v>
      </c>
      <c r="P229" s="258"/>
      <c r="Q229" s="258"/>
      <c r="R229" s="258"/>
      <c r="S229" s="258"/>
      <c r="T229" s="258"/>
      <c r="U229" s="258"/>
    </row>
    <row r="230" spans="1:21" x14ac:dyDescent="0.25">
      <c r="A230" s="376"/>
      <c r="B230" s="377" t="s">
        <v>706</v>
      </c>
      <c r="C230" s="383" t="s">
        <v>306</v>
      </c>
      <c r="D230" s="379" t="s">
        <v>707</v>
      </c>
      <c r="E230" s="383" t="s">
        <v>312</v>
      </c>
      <c r="F230" s="380">
        <v>13</v>
      </c>
      <c r="G230" s="380">
        <v>9</v>
      </c>
      <c r="H230" s="380">
        <v>-8</v>
      </c>
      <c r="I230" s="380">
        <v>-6</v>
      </c>
      <c r="J230" s="380">
        <v>-9</v>
      </c>
      <c r="K230" s="380"/>
      <c r="L230" s="380"/>
      <c r="M230" s="381">
        <f>IF(OR(U230=1,U230=2,U230=3),1,0)</f>
        <v>0</v>
      </c>
      <c r="N230" s="381">
        <f>IF(OR(U230=-1,U230=-2,U230=-3),1,0)</f>
        <v>1</v>
      </c>
      <c r="P230" s="382">
        <f t="shared" ref="P230:T234" si="20">SIGN(F230)</f>
        <v>1</v>
      </c>
      <c r="Q230" s="382">
        <f t="shared" si="20"/>
        <v>1</v>
      </c>
      <c r="R230" s="382">
        <f t="shared" si="20"/>
        <v>-1</v>
      </c>
      <c r="S230" s="382">
        <f t="shared" si="20"/>
        <v>-1</v>
      </c>
      <c r="T230" s="382">
        <f t="shared" si="20"/>
        <v>-1</v>
      </c>
      <c r="U230" s="382">
        <f>P230+Q230+R230+S230+T230</f>
        <v>-1</v>
      </c>
    </row>
    <row r="231" spans="1:21" x14ac:dyDescent="0.25">
      <c r="A231" s="376"/>
      <c r="B231" s="377" t="s">
        <v>708</v>
      </c>
      <c r="C231" s="378" t="s">
        <v>321</v>
      </c>
      <c r="D231" s="379" t="s">
        <v>709</v>
      </c>
      <c r="E231" s="378" t="s">
        <v>730</v>
      </c>
      <c r="F231" s="380">
        <v>-9</v>
      </c>
      <c r="G231" s="380">
        <v>-8</v>
      </c>
      <c r="H231" s="380">
        <v>-8</v>
      </c>
      <c r="I231" s="380"/>
      <c r="J231" s="380"/>
      <c r="K231" s="380"/>
      <c r="L231" s="380"/>
      <c r="M231" s="381">
        <f>IF(OR(U231=1,U231=2,U231=3),1,0)</f>
        <v>0</v>
      </c>
      <c r="N231" s="381">
        <f>IF(OR(U231=-1,U231=-2,U231=-3),1,0)</f>
        <v>1</v>
      </c>
      <c r="P231" s="382">
        <f t="shared" si="20"/>
        <v>-1</v>
      </c>
      <c r="Q231" s="382">
        <f t="shared" si="20"/>
        <v>-1</v>
      </c>
      <c r="R231" s="382">
        <f t="shared" si="20"/>
        <v>-1</v>
      </c>
      <c r="S231" s="382">
        <f t="shared" si="20"/>
        <v>0</v>
      </c>
      <c r="T231" s="382">
        <f t="shared" si="20"/>
        <v>0</v>
      </c>
      <c r="U231" s="382">
        <f>P231+Q231+R231+S231+T231</f>
        <v>-3</v>
      </c>
    </row>
    <row r="232" spans="1:21" x14ac:dyDescent="0.25">
      <c r="A232" s="376">
        <f>A230</f>
        <v>0</v>
      </c>
      <c r="B232" s="384" t="s">
        <v>710</v>
      </c>
      <c r="C232" s="383" t="s">
        <v>199</v>
      </c>
      <c r="D232" s="379" t="s">
        <v>711</v>
      </c>
      <c r="E232" s="383" t="s">
        <v>743</v>
      </c>
      <c r="F232" s="386">
        <v>11</v>
      </c>
      <c r="G232" s="386">
        <v>-6</v>
      </c>
      <c r="H232" s="386">
        <v>10</v>
      </c>
      <c r="I232" s="386">
        <v>-4</v>
      </c>
      <c r="J232" s="386">
        <v>-7</v>
      </c>
      <c r="K232" s="386"/>
      <c r="L232" s="386"/>
      <c r="M232" s="386">
        <f>IF(OR(U232=1,U232=2,U232=3),1,0)</f>
        <v>0</v>
      </c>
      <c r="N232" s="386">
        <f>IF(OR(U232=-1,U232=-2,U232=-3),1,0)</f>
        <v>1</v>
      </c>
      <c r="P232" s="382">
        <f t="shared" si="20"/>
        <v>1</v>
      </c>
      <c r="Q232" s="382">
        <f t="shared" si="20"/>
        <v>-1</v>
      </c>
      <c r="R232" s="382">
        <f t="shared" si="20"/>
        <v>1</v>
      </c>
      <c r="S232" s="382">
        <f t="shared" si="20"/>
        <v>-1</v>
      </c>
      <c r="T232" s="382">
        <f t="shared" si="20"/>
        <v>-1</v>
      </c>
      <c r="U232" s="382">
        <f>P232+Q232+R232+S232+T232</f>
        <v>-1</v>
      </c>
    </row>
    <row r="233" spans="1:21" x14ac:dyDescent="0.25">
      <c r="A233" s="376">
        <f>A230</f>
        <v>0</v>
      </c>
      <c r="B233" s="377" t="s">
        <v>706</v>
      </c>
      <c r="C233" s="378" t="str">
        <f>C230</f>
        <v>РОМАНОВСКАЯ</v>
      </c>
      <c r="D233" s="379" t="str">
        <f>D231</f>
        <v>Y</v>
      </c>
      <c r="E233" s="383" t="str">
        <f>E231</f>
        <v>АЛМАГАМБЕТОВА</v>
      </c>
      <c r="F233" s="380"/>
      <c r="G233" s="380"/>
      <c r="H233" s="380"/>
      <c r="I233" s="380"/>
      <c r="J233" s="380"/>
      <c r="K233" s="380"/>
      <c r="L233" s="380"/>
      <c r="M233" s="381">
        <f>IF(OR(U233=1,U233=2,U233=3),1,0)</f>
        <v>0</v>
      </c>
      <c r="N233" s="381">
        <f>IF(OR(U233=-1,U233=-2,U233=-3),1,0)</f>
        <v>0</v>
      </c>
      <c r="P233" s="382">
        <f t="shared" si="20"/>
        <v>0</v>
      </c>
      <c r="Q233" s="382">
        <f t="shared" si="20"/>
        <v>0</v>
      </c>
      <c r="R233" s="382">
        <f t="shared" si="20"/>
        <v>0</v>
      </c>
      <c r="S233" s="382">
        <f t="shared" si="20"/>
        <v>0</v>
      </c>
      <c r="T233" s="382">
        <f t="shared" si="20"/>
        <v>0</v>
      </c>
      <c r="U233" s="382">
        <f>P233+Q233+R233+S233+T233</f>
        <v>0</v>
      </c>
    </row>
    <row r="234" spans="1:21" ht="14.25" thickBot="1" x14ac:dyDescent="0.3">
      <c r="A234" s="376">
        <f>A231</f>
        <v>0</v>
      </c>
      <c r="B234" s="377" t="s">
        <v>708</v>
      </c>
      <c r="C234" s="383" t="str">
        <f>C231</f>
        <v>ОТЕПОВА</v>
      </c>
      <c r="D234" s="379" t="str">
        <f>D230</f>
        <v>X</v>
      </c>
      <c r="E234" s="383" t="str">
        <f>E230</f>
        <v>ХУСЕЙНОВА</v>
      </c>
      <c r="F234" s="380"/>
      <c r="G234" s="380"/>
      <c r="H234" s="380"/>
      <c r="I234" s="380"/>
      <c r="J234" s="380"/>
      <c r="K234" s="380"/>
      <c r="L234" s="380"/>
      <c r="M234" s="381">
        <f>IF(OR(U234=1,U234=2,U234=3),1,0)</f>
        <v>0</v>
      </c>
      <c r="N234" s="381">
        <f>IF(OR(U234=-1,U234=-2,U234=-3),1,0)</f>
        <v>0</v>
      </c>
      <c r="P234" s="382">
        <f t="shared" si="20"/>
        <v>0</v>
      </c>
      <c r="Q234" s="382">
        <f t="shared" si="20"/>
        <v>0</v>
      </c>
      <c r="R234" s="382">
        <f t="shared" si="20"/>
        <v>0</v>
      </c>
      <c r="S234" s="382">
        <f t="shared" si="20"/>
        <v>0</v>
      </c>
      <c r="T234" s="382">
        <f t="shared" si="20"/>
        <v>0</v>
      </c>
      <c r="U234" s="382">
        <f>P234+Q234+R234+S234+T234</f>
        <v>0</v>
      </c>
    </row>
    <row r="235" spans="1:21" ht="14.25" thickBot="1" x14ac:dyDescent="0.3">
      <c r="A235" s="258"/>
      <c r="B235" s="300"/>
      <c r="D235" s="387"/>
      <c r="F235" s="300"/>
      <c r="G235" s="300"/>
      <c r="H235" s="300"/>
      <c r="I235" s="388" t="s">
        <v>712</v>
      </c>
      <c r="J235" s="300"/>
      <c r="K235" s="300"/>
      <c r="L235" s="300"/>
      <c r="M235" s="389">
        <f>SUM(M230,M231,M232,M233,M234)</f>
        <v>0</v>
      </c>
      <c r="N235" s="390">
        <f>SUM(N230,N231,N232,N233,N234,)</f>
        <v>3</v>
      </c>
      <c r="P235" s="258"/>
      <c r="Q235" s="258"/>
      <c r="R235" s="258"/>
      <c r="S235" s="258"/>
      <c r="T235" s="258"/>
      <c r="U235" s="258"/>
    </row>
    <row r="236" spans="1:21" ht="15.75" x14ac:dyDescent="0.25">
      <c r="A236" s="258"/>
      <c r="B236" s="300"/>
      <c r="C236" s="391" t="s">
        <v>713</v>
      </c>
      <c r="D236" s="392"/>
      <c r="E236" s="374" t="s">
        <v>15</v>
      </c>
      <c r="F236" s="300"/>
      <c r="G236" s="300"/>
      <c r="H236" s="300"/>
      <c r="I236" s="300"/>
      <c r="J236" s="300"/>
      <c r="K236" s="300"/>
      <c r="L236" s="300"/>
      <c r="M236" s="300"/>
      <c r="N236" s="300"/>
      <c r="P236" s="258"/>
      <c r="Q236" s="258"/>
      <c r="R236" s="258"/>
      <c r="S236" s="258"/>
      <c r="T236" s="258"/>
      <c r="U236" s="258"/>
    </row>
    <row r="237" spans="1:21" x14ac:dyDescent="0.25">
      <c r="D237" s="396"/>
    </row>
    <row r="238" spans="1:21" ht="15.75" x14ac:dyDescent="0.3">
      <c r="A238" s="258"/>
      <c r="B238" s="371" t="s">
        <v>744</v>
      </c>
      <c r="D238" s="387"/>
      <c r="F238" s="300"/>
      <c r="G238" s="300"/>
      <c r="H238" s="300"/>
      <c r="I238" s="300"/>
      <c r="J238" s="300"/>
      <c r="K238" s="300"/>
      <c r="L238" s="300"/>
      <c r="M238" s="300"/>
      <c r="N238" s="300"/>
      <c r="P238" s="258"/>
      <c r="Q238" s="258"/>
      <c r="R238" s="258"/>
      <c r="S238" s="258"/>
      <c r="T238" s="258"/>
      <c r="U238" s="258"/>
    </row>
    <row r="239" spans="1:21" x14ac:dyDescent="0.25">
      <c r="A239" s="258"/>
      <c r="B239" s="654" t="s">
        <v>697</v>
      </c>
      <c r="C239" s="372" t="s">
        <v>698</v>
      </c>
      <c r="D239" s="656" t="s">
        <v>697</v>
      </c>
      <c r="E239" s="372" t="s">
        <v>699</v>
      </c>
      <c r="F239" s="658" t="s">
        <v>700</v>
      </c>
      <c r="G239" s="659"/>
      <c r="H239" s="659"/>
      <c r="I239" s="659"/>
      <c r="J239" s="659"/>
      <c r="K239" s="658" t="s">
        <v>701</v>
      </c>
      <c r="L239" s="660"/>
      <c r="M239" s="658" t="s">
        <v>702</v>
      </c>
      <c r="N239" s="660"/>
      <c r="P239" s="258"/>
      <c r="Q239" s="258"/>
      <c r="R239" s="258"/>
      <c r="S239" s="258"/>
      <c r="T239" s="258"/>
      <c r="U239" s="258"/>
    </row>
    <row r="240" spans="1:21" ht="15.75" x14ac:dyDescent="0.25">
      <c r="A240" s="373"/>
      <c r="B240" s="655"/>
      <c r="C240" s="374" t="s">
        <v>37</v>
      </c>
      <c r="D240" s="657"/>
      <c r="E240" s="374" t="s">
        <v>33</v>
      </c>
      <c r="F240" s="375">
        <v>1</v>
      </c>
      <c r="G240" s="375">
        <v>2</v>
      </c>
      <c r="H240" s="375">
        <v>3</v>
      </c>
      <c r="I240" s="375">
        <v>4</v>
      </c>
      <c r="J240" s="375">
        <v>5</v>
      </c>
      <c r="K240" s="375" t="s">
        <v>703</v>
      </c>
      <c r="L240" s="375" t="s">
        <v>30</v>
      </c>
      <c r="M240" s="375" t="s">
        <v>704</v>
      </c>
      <c r="N240" s="375" t="s">
        <v>705</v>
      </c>
      <c r="P240" s="258"/>
      <c r="Q240" s="258"/>
      <c r="R240" s="258"/>
      <c r="S240" s="258"/>
      <c r="T240" s="258"/>
      <c r="U240" s="258"/>
    </row>
    <row r="241" spans="1:21" x14ac:dyDescent="0.25">
      <c r="A241" s="376"/>
      <c r="B241" s="377" t="s">
        <v>706</v>
      </c>
      <c r="C241" s="383" t="s">
        <v>331</v>
      </c>
      <c r="D241" s="379" t="s">
        <v>707</v>
      </c>
      <c r="E241" s="383" t="s">
        <v>300</v>
      </c>
      <c r="F241" s="380">
        <v>-8</v>
      </c>
      <c r="G241" s="380">
        <v>-7</v>
      </c>
      <c r="H241" s="380">
        <v>-3</v>
      </c>
      <c r="I241" s="380"/>
      <c r="J241" s="380"/>
      <c r="K241" s="380"/>
      <c r="L241" s="380"/>
      <c r="M241" s="381">
        <f>IF(OR(U241=1,U241=2,U241=3),1,0)</f>
        <v>0</v>
      </c>
      <c r="N241" s="381">
        <f>IF(OR(U241=-1,U241=-2,U241=-3),1,0)</f>
        <v>1</v>
      </c>
      <c r="P241" s="382">
        <f t="shared" ref="P241:T245" si="21">SIGN(F241)</f>
        <v>-1</v>
      </c>
      <c r="Q241" s="382">
        <f t="shared" si="21"/>
        <v>-1</v>
      </c>
      <c r="R241" s="382">
        <f t="shared" si="21"/>
        <v>-1</v>
      </c>
      <c r="S241" s="382">
        <f t="shared" si="21"/>
        <v>0</v>
      </c>
      <c r="T241" s="382">
        <f t="shared" si="21"/>
        <v>0</v>
      </c>
      <c r="U241" s="382">
        <f>P241+Q241+R241+S241+T241</f>
        <v>-3</v>
      </c>
    </row>
    <row r="242" spans="1:21" x14ac:dyDescent="0.25">
      <c r="A242" s="376"/>
      <c r="B242" s="377" t="s">
        <v>708</v>
      </c>
      <c r="C242" s="378" t="s">
        <v>63</v>
      </c>
      <c r="D242" s="379" t="s">
        <v>709</v>
      </c>
      <c r="E242" s="378" t="s">
        <v>315</v>
      </c>
      <c r="F242" s="380">
        <v>-5</v>
      </c>
      <c r="G242" s="380">
        <v>-3</v>
      </c>
      <c r="H242" s="380">
        <v>-5</v>
      </c>
      <c r="I242" s="380"/>
      <c r="J242" s="380"/>
      <c r="K242" s="380"/>
      <c r="L242" s="380"/>
      <c r="M242" s="381">
        <f>IF(OR(U242=1,U242=2,U242=3),1,0)</f>
        <v>0</v>
      </c>
      <c r="N242" s="381">
        <f>IF(OR(U242=-1,U242=-2,U242=-3),1,0)</f>
        <v>1</v>
      </c>
      <c r="P242" s="382">
        <f t="shared" si="21"/>
        <v>-1</v>
      </c>
      <c r="Q242" s="382">
        <f t="shared" si="21"/>
        <v>-1</v>
      </c>
      <c r="R242" s="382">
        <f t="shared" si="21"/>
        <v>-1</v>
      </c>
      <c r="S242" s="382">
        <f t="shared" si="21"/>
        <v>0</v>
      </c>
      <c r="T242" s="382">
        <f t="shared" si="21"/>
        <v>0</v>
      </c>
      <c r="U242" s="382">
        <f>P242+Q242+R242+S242+T242</f>
        <v>-3</v>
      </c>
    </row>
    <row r="243" spans="1:21" x14ac:dyDescent="0.25">
      <c r="A243" s="376">
        <f>A241</f>
        <v>0</v>
      </c>
      <c r="B243" s="384" t="s">
        <v>710</v>
      </c>
      <c r="C243" s="385" t="s">
        <v>170</v>
      </c>
      <c r="D243" s="379" t="s">
        <v>711</v>
      </c>
      <c r="E243" s="385" t="s">
        <v>169</v>
      </c>
      <c r="F243" s="386">
        <v>-6</v>
      </c>
      <c r="G243" s="386">
        <v>-1</v>
      </c>
      <c r="H243" s="386">
        <v>-3</v>
      </c>
      <c r="I243" s="386"/>
      <c r="J243" s="386"/>
      <c r="K243" s="386"/>
      <c r="L243" s="386"/>
      <c r="M243" s="386">
        <f>IF(OR(U243=1,U243=2,U243=3),1,0)</f>
        <v>0</v>
      </c>
      <c r="N243" s="386">
        <f>IF(OR(U243=-1,U243=-2,U243=-3),1,0)</f>
        <v>1</v>
      </c>
      <c r="P243" s="382">
        <f t="shared" si="21"/>
        <v>-1</v>
      </c>
      <c r="Q243" s="382">
        <f t="shared" si="21"/>
        <v>-1</v>
      </c>
      <c r="R243" s="382">
        <f t="shared" si="21"/>
        <v>-1</v>
      </c>
      <c r="S243" s="382">
        <f t="shared" si="21"/>
        <v>0</v>
      </c>
      <c r="T243" s="382">
        <f t="shared" si="21"/>
        <v>0</v>
      </c>
      <c r="U243" s="382">
        <f>P243+Q243+R243+S243+T243</f>
        <v>-3</v>
      </c>
    </row>
    <row r="244" spans="1:21" x14ac:dyDescent="0.25">
      <c r="A244" s="376">
        <f>A241</f>
        <v>0</v>
      </c>
      <c r="B244" s="377" t="s">
        <v>706</v>
      </c>
      <c r="C244" s="383" t="str">
        <f>C241</f>
        <v>ТОРШАЕВА</v>
      </c>
      <c r="D244" s="379" t="str">
        <f>D242</f>
        <v>Y</v>
      </c>
      <c r="E244" s="378" t="str">
        <f>E242</f>
        <v>МИРКАДИРОВА</v>
      </c>
      <c r="F244" s="380"/>
      <c r="G244" s="380"/>
      <c r="H244" s="380"/>
      <c r="I244" s="380"/>
      <c r="J244" s="380"/>
      <c r="K244" s="380"/>
      <c r="L244" s="380"/>
      <c r="M244" s="381">
        <f>IF(OR(U244=1,U244=2,U244=3),1,0)</f>
        <v>0</v>
      </c>
      <c r="N244" s="381">
        <f>IF(OR(U244=-1,U244=-2,U244=-3),1,0)</f>
        <v>0</v>
      </c>
      <c r="P244" s="382">
        <f t="shared" si="21"/>
        <v>0</v>
      </c>
      <c r="Q244" s="382">
        <f t="shared" si="21"/>
        <v>0</v>
      </c>
      <c r="R244" s="382">
        <f t="shared" si="21"/>
        <v>0</v>
      </c>
      <c r="S244" s="382">
        <f t="shared" si="21"/>
        <v>0</v>
      </c>
      <c r="T244" s="382">
        <f t="shared" si="21"/>
        <v>0</v>
      </c>
      <c r="U244" s="382">
        <f>P244+Q244+R244+S244+T244</f>
        <v>0</v>
      </c>
    </row>
    <row r="245" spans="1:21" ht="14.25" thickBot="1" x14ac:dyDescent="0.3">
      <c r="A245" s="376">
        <f>A242</f>
        <v>0</v>
      </c>
      <c r="B245" s="377" t="s">
        <v>708</v>
      </c>
      <c r="C245" s="383" t="str">
        <f>C242</f>
        <v>ТЕМИРХАНОВА</v>
      </c>
      <c r="D245" s="379" t="str">
        <f>D241</f>
        <v>X</v>
      </c>
      <c r="E245" s="383" t="str">
        <f>E241</f>
        <v>БАХЫТ</v>
      </c>
      <c r="F245" s="380"/>
      <c r="G245" s="380"/>
      <c r="H245" s="380"/>
      <c r="I245" s="380"/>
      <c r="J245" s="380"/>
      <c r="K245" s="380"/>
      <c r="L245" s="380"/>
      <c r="M245" s="381">
        <f>IF(OR(U245=1,U245=2,U245=3),1,0)</f>
        <v>0</v>
      </c>
      <c r="N245" s="381">
        <f>IF(OR(U245=-1,U245=-2,U245=-3),1,0)</f>
        <v>0</v>
      </c>
      <c r="P245" s="382">
        <f t="shared" si="21"/>
        <v>0</v>
      </c>
      <c r="Q245" s="382">
        <f t="shared" si="21"/>
        <v>0</v>
      </c>
      <c r="R245" s="382">
        <f t="shared" si="21"/>
        <v>0</v>
      </c>
      <c r="S245" s="382">
        <f t="shared" si="21"/>
        <v>0</v>
      </c>
      <c r="T245" s="382">
        <f t="shared" si="21"/>
        <v>0</v>
      </c>
      <c r="U245" s="382">
        <f>P245+Q245+R245+S245+T245</f>
        <v>0</v>
      </c>
    </row>
    <row r="246" spans="1:21" ht="14.25" thickBot="1" x14ac:dyDescent="0.3">
      <c r="A246" s="258"/>
      <c r="B246" s="300"/>
      <c r="D246" s="387"/>
      <c r="F246" s="300"/>
      <c r="G246" s="300"/>
      <c r="H246" s="300"/>
      <c r="I246" s="388" t="s">
        <v>712</v>
      </c>
      <c r="J246" s="300"/>
      <c r="K246" s="300"/>
      <c r="L246" s="300"/>
      <c r="M246" s="389">
        <f>SUM(M241,M242,M243,M244,M245)</f>
        <v>0</v>
      </c>
      <c r="N246" s="390">
        <f>SUM(N241,N242,N243,N244,N245,)</f>
        <v>3</v>
      </c>
      <c r="P246" s="258"/>
      <c r="Q246" s="258"/>
      <c r="R246" s="258"/>
      <c r="S246" s="258"/>
      <c r="T246" s="258"/>
      <c r="U246" s="258"/>
    </row>
    <row r="247" spans="1:21" ht="15.75" x14ac:dyDescent="0.25">
      <c r="A247" s="258"/>
      <c r="B247" s="300"/>
      <c r="C247" s="391" t="s">
        <v>713</v>
      </c>
      <c r="D247" s="392"/>
      <c r="E247" s="374" t="s">
        <v>33</v>
      </c>
      <c r="F247" s="300"/>
      <c r="G247" s="300"/>
      <c r="H247" s="300"/>
      <c r="I247" s="300"/>
      <c r="J247" s="300"/>
      <c r="K247" s="300"/>
      <c r="L247" s="300"/>
      <c r="M247" s="300"/>
      <c r="N247" s="300"/>
      <c r="P247" s="258"/>
      <c r="Q247" s="258"/>
      <c r="R247" s="258"/>
      <c r="S247" s="258"/>
      <c r="T247" s="258"/>
      <c r="U247" s="258"/>
    </row>
    <row r="248" spans="1:21" x14ac:dyDescent="0.25">
      <c r="D248" s="396"/>
    </row>
    <row r="249" spans="1:21" ht="15.75" x14ac:dyDescent="0.3">
      <c r="A249" s="258"/>
      <c r="B249" s="371" t="s">
        <v>745</v>
      </c>
      <c r="D249" s="387"/>
      <c r="F249" s="300"/>
      <c r="G249" s="300"/>
      <c r="H249" s="300"/>
      <c r="I249" s="300"/>
      <c r="J249" s="300"/>
      <c r="K249" s="300"/>
      <c r="L249" s="300"/>
      <c r="M249" s="300"/>
      <c r="N249" s="300"/>
      <c r="P249" s="258"/>
      <c r="Q249" s="258"/>
      <c r="R249" s="258"/>
      <c r="S249" s="258"/>
      <c r="T249" s="258"/>
      <c r="U249" s="258"/>
    </row>
    <row r="250" spans="1:21" x14ac:dyDescent="0.25">
      <c r="A250" s="258"/>
      <c r="B250" s="654" t="s">
        <v>697</v>
      </c>
      <c r="C250" s="372" t="s">
        <v>698</v>
      </c>
      <c r="D250" s="656" t="s">
        <v>697</v>
      </c>
      <c r="E250" s="372" t="s">
        <v>699</v>
      </c>
      <c r="F250" s="658" t="s">
        <v>700</v>
      </c>
      <c r="G250" s="659"/>
      <c r="H250" s="659"/>
      <c r="I250" s="659"/>
      <c r="J250" s="659"/>
      <c r="K250" s="658" t="s">
        <v>701</v>
      </c>
      <c r="L250" s="660"/>
      <c r="M250" s="658" t="s">
        <v>702</v>
      </c>
      <c r="N250" s="660"/>
      <c r="P250" s="258"/>
      <c r="Q250" s="258"/>
      <c r="R250" s="258"/>
      <c r="S250" s="258"/>
      <c r="T250" s="258"/>
      <c r="U250" s="258"/>
    </row>
    <row r="251" spans="1:21" ht="15.75" x14ac:dyDescent="0.25">
      <c r="A251" s="373"/>
      <c r="B251" s="655"/>
      <c r="C251" s="374" t="s">
        <v>45</v>
      </c>
      <c r="D251" s="657"/>
      <c r="E251" s="374" t="s">
        <v>718</v>
      </c>
      <c r="F251" s="375">
        <v>1</v>
      </c>
      <c r="G251" s="375">
        <v>2</v>
      </c>
      <c r="H251" s="375">
        <v>3</v>
      </c>
      <c r="I251" s="375">
        <v>4</v>
      </c>
      <c r="J251" s="375">
        <v>5</v>
      </c>
      <c r="K251" s="375" t="s">
        <v>703</v>
      </c>
      <c r="L251" s="375" t="s">
        <v>30</v>
      </c>
      <c r="M251" s="375" t="s">
        <v>704</v>
      </c>
      <c r="N251" s="375" t="s">
        <v>705</v>
      </c>
      <c r="P251" s="258"/>
      <c r="Q251" s="258"/>
      <c r="R251" s="258"/>
      <c r="S251" s="258"/>
      <c r="T251" s="258"/>
      <c r="U251" s="258"/>
    </row>
    <row r="252" spans="1:21" x14ac:dyDescent="0.25">
      <c r="A252" s="376"/>
      <c r="B252" s="377" t="s">
        <v>706</v>
      </c>
      <c r="C252" s="383" t="s">
        <v>192</v>
      </c>
      <c r="D252" s="379" t="s">
        <v>707</v>
      </c>
      <c r="E252" s="385" t="s">
        <v>190</v>
      </c>
      <c r="F252" s="380">
        <v>-5</v>
      </c>
      <c r="G252" s="380">
        <v>-2</v>
      </c>
      <c r="H252" s="380">
        <v>-5</v>
      </c>
      <c r="I252" s="380"/>
      <c r="J252" s="380"/>
      <c r="K252" s="380"/>
      <c r="L252" s="380"/>
      <c r="M252" s="381">
        <f>IF(OR(U252=1,U252=2,U252=3),1,0)</f>
        <v>0</v>
      </c>
      <c r="N252" s="381">
        <f>IF(OR(U252=-1,U252=-2,U252=-3),1,0)</f>
        <v>1</v>
      </c>
      <c r="P252" s="382">
        <f t="shared" ref="P252:T256" si="22">SIGN(F252)</f>
        <v>-1</v>
      </c>
      <c r="Q252" s="382">
        <f t="shared" si="22"/>
        <v>-1</v>
      </c>
      <c r="R252" s="382">
        <f t="shared" si="22"/>
        <v>-1</v>
      </c>
      <c r="S252" s="382">
        <f t="shared" si="22"/>
        <v>0</v>
      </c>
      <c r="T252" s="382">
        <f t="shared" si="22"/>
        <v>0</v>
      </c>
      <c r="U252" s="382">
        <f>P252+Q252+R252+S252+T252</f>
        <v>-3</v>
      </c>
    </row>
    <row r="253" spans="1:21" x14ac:dyDescent="0.25">
      <c r="A253" s="376"/>
      <c r="B253" s="377" t="s">
        <v>708</v>
      </c>
      <c r="C253" s="378" t="s">
        <v>175</v>
      </c>
      <c r="D253" s="379" t="s">
        <v>709</v>
      </c>
      <c r="E253" s="383" t="s">
        <v>64</v>
      </c>
      <c r="F253" s="380">
        <v>9</v>
      </c>
      <c r="G253" s="380">
        <v>-4</v>
      </c>
      <c r="H253" s="380">
        <v>-9</v>
      </c>
      <c r="I253" s="380">
        <v>-5</v>
      </c>
      <c r="J253" s="380"/>
      <c r="K253" s="380"/>
      <c r="L253" s="380"/>
      <c r="M253" s="381">
        <f>IF(OR(U253=1,U253=2,U253=3),1,0)</f>
        <v>0</v>
      </c>
      <c r="N253" s="381">
        <f>IF(OR(U253=-1,U253=-2,U253=-3),1,0)</f>
        <v>1</v>
      </c>
      <c r="P253" s="382">
        <f t="shared" si="22"/>
        <v>1</v>
      </c>
      <c r="Q253" s="382">
        <f t="shared" si="22"/>
        <v>-1</v>
      </c>
      <c r="R253" s="382">
        <f t="shared" si="22"/>
        <v>-1</v>
      </c>
      <c r="S253" s="382">
        <f t="shared" si="22"/>
        <v>-1</v>
      </c>
      <c r="T253" s="382">
        <f t="shared" si="22"/>
        <v>0</v>
      </c>
      <c r="U253" s="382">
        <f>P253+Q253+R253+S253+T253</f>
        <v>-2</v>
      </c>
    </row>
    <row r="254" spans="1:21" x14ac:dyDescent="0.25">
      <c r="A254" s="376">
        <f>A252</f>
        <v>0</v>
      </c>
      <c r="B254" s="384" t="s">
        <v>710</v>
      </c>
      <c r="C254" s="383" t="s">
        <v>191</v>
      </c>
      <c r="D254" s="379" t="s">
        <v>711</v>
      </c>
      <c r="E254" s="385" t="s">
        <v>189</v>
      </c>
      <c r="F254" s="386">
        <v>-4</v>
      </c>
      <c r="G254" s="386">
        <v>-5</v>
      </c>
      <c r="H254" s="386">
        <v>-2</v>
      </c>
      <c r="I254" s="386"/>
      <c r="J254" s="386"/>
      <c r="K254" s="386"/>
      <c r="L254" s="386"/>
      <c r="M254" s="386">
        <f>IF(OR(U254=1,U254=2,U254=3),1,0)</f>
        <v>0</v>
      </c>
      <c r="N254" s="386">
        <f>IF(OR(U254=-1,U254=-2,U254=-3),1,0)</f>
        <v>1</v>
      </c>
      <c r="P254" s="382">
        <f t="shared" si="22"/>
        <v>-1</v>
      </c>
      <c r="Q254" s="382">
        <f t="shared" si="22"/>
        <v>-1</v>
      </c>
      <c r="R254" s="382">
        <f t="shared" si="22"/>
        <v>-1</v>
      </c>
      <c r="S254" s="382">
        <f t="shared" si="22"/>
        <v>0</v>
      </c>
      <c r="T254" s="382">
        <f t="shared" si="22"/>
        <v>0</v>
      </c>
      <c r="U254" s="382">
        <f>P254+Q254+R254+S254+T254</f>
        <v>-3</v>
      </c>
    </row>
    <row r="255" spans="1:21" x14ac:dyDescent="0.25">
      <c r="A255" s="376">
        <f>A252</f>
        <v>0</v>
      </c>
      <c r="B255" s="377" t="s">
        <v>706</v>
      </c>
      <c r="C255" s="383" t="str">
        <f>C252</f>
        <v>ЕРБОСЫН</v>
      </c>
      <c r="D255" s="379" t="str">
        <f>D253</f>
        <v>Y</v>
      </c>
      <c r="E255" s="383" t="str">
        <f>E253</f>
        <v>МУКАШ</v>
      </c>
      <c r="F255" s="380"/>
      <c r="G255" s="380"/>
      <c r="H255" s="380"/>
      <c r="I255" s="380"/>
      <c r="J255" s="380"/>
      <c r="K255" s="380"/>
      <c r="L255" s="380"/>
      <c r="M255" s="381">
        <f>IF(OR(U255=1,U255=2,U255=3),1,0)</f>
        <v>0</v>
      </c>
      <c r="N255" s="381">
        <f>IF(OR(U255=-1,U255=-2,U255=-3),1,0)</f>
        <v>0</v>
      </c>
      <c r="P255" s="382">
        <f t="shared" si="22"/>
        <v>0</v>
      </c>
      <c r="Q255" s="382">
        <f t="shared" si="22"/>
        <v>0</v>
      </c>
      <c r="R255" s="382">
        <f t="shared" si="22"/>
        <v>0</v>
      </c>
      <c r="S255" s="382">
        <f t="shared" si="22"/>
        <v>0</v>
      </c>
      <c r="T255" s="382">
        <f t="shared" si="22"/>
        <v>0</v>
      </c>
      <c r="U255" s="382">
        <f>P255+Q255+R255+S255+T255</f>
        <v>0</v>
      </c>
    </row>
    <row r="256" spans="1:21" ht="14.25" thickBot="1" x14ac:dyDescent="0.3">
      <c r="A256" s="376">
        <f>A253</f>
        <v>0</v>
      </c>
      <c r="B256" s="377" t="s">
        <v>708</v>
      </c>
      <c r="C256" s="383" t="str">
        <f>C253</f>
        <v>ДАРЮБАЕВА</v>
      </c>
      <c r="D256" s="379" t="str">
        <f>D252</f>
        <v>X</v>
      </c>
      <c r="E256" s="378" t="str">
        <f>E252</f>
        <v>МЕДЕУОВА</v>
      </c>
      <c r="F256" s="380"/>
      <c r="G256" s="380"/>
      <c r="H256" s="380"/>
      <c r="I256" s="380"/>
      <c r="J256" s="380"/>
      <c r="K256" s="380"/>
      <c r="L256" s="380"/>
      <c r="M256" s="381">
        <f>IF(OR(U256=1,U256=2,U256=3),1,0)</f>
        <v>0</v>
      </c>
      <c r="N256" s="381">
        <f>IF(OR(U256=-1,U256=-2,U256=-3),1,0)</f>
        <v>0</v>
      </c>
      <c r="P256" s="382">
        <f t="shared" si="22"/>
        <v>0</v>
      </c>
      <c r="Q256" s="382">
        <f t="shared" si="22"/>
        <v>0</v>
      </c>
      <c r="R256" s="382">
        <f t="shared" si="22"/>
        <v>0</v>
      </c>
      <c r="S256" s="382">
        <f t="shared" si="22"/>
        <v>0</v>
      </c>
      <c r="T256" s="382">
        <f t="shared" si="22"/>
        <v>0</v>
      </c>
      <c r="U256" s="382">
        <f>P256+Q256+R256+S256+T256</f>
        <v>0</v>
      </c>
    </row>
    <row r="257" spans="1:21" ht="14.25" thickBot="1" x14ac:dyDescent="0.3">
      <c r="A257" s="258"/>
      <c r="B257" s="300"/>
      <c r="D257" s="387"/>
      <c r="F257" s="300"/>
      <c r="G257" s="300"/>
      <c r="H257" s="300"/>
      <c r="I257" s="388" t="s">
        <v>712</v>
      </c>
      <c r="J257" s="300"/>
      <c r="K257" s="300"/>
      <c r="L257" s="300"/>
      <c r="M257" s="389">
        <f>SUM(M252,M253,M254,M255,M256)</f>
        <v>0</v>
      </c>
      <c r="N257" s="390">
        <f>SUM(N252,N253,N254,N255,N256,)</f>
        <v>3</v>
      </c>
      <c r="P257" s="258"/>
      <c r="Q257" s="258"/>
      <c r="R257" s="258"/>
      <c r="S257" s="258"/>
      <c r="T257" s="258"/>
      <c r="U257" s="258"/>
    </row>
    <row r="258" spans="1:21" ht="15.75" x14ac:dyDescent="0.25">
      <c r="A258" s="258"/>
      <c r="B258" s="300"/>
      <c r="C258" s="391" t="s">
        <v>713</v>
      </c>
      <c r="D258" s="392"/>
      <c r="E258" s="374" t="s">
        <v>718</v>
      </c>
      <c r="F258" s="300"/>
      <c r="G258" s="300"/>
      <c r="H258" s="300"/>
      <c r="I258" s="300"/>
      <c r="J258" s="300"/>
      <c r="K258" s="300"/>
      <c r="L258" s="300"/>
      <c r="M258" s="300"/>
      <c r="N258" s="300"/>
      <c r="P258" s="258"/>
      <c r="Q258" s="258"/>
      <c r="R258" s="258"/>
      <c r="S258" s="258"/>
      <c r="T258" s="258"/>
      <c r="U258" s="258"/>
    </row>
    <row r="259" spans="1:21" ht="15.75" x14ac:dyDescent="0.25">
      <c r="A259" s="258"/>
      <c r="B259" s="300"/>
      <c r="C259" s="391"/>
      <c r="D259" s="392"/>
      <c r="E259" s="399"/>
      <c r="F259" s="300"/>
      <c r="G259" s="300"/>
      <c r="H259" s="300"/>
      <c r="I259" s="300"/>
      <c r="J259" s="300"/>
      <c r="K259" s="300"/>
      <c r="L259" s="300"/>
      <c r="M259" s="300"/>
      <c r="N259" s="300"/>
      <c r="P259" s="258"/>
      <c r="Q259" s="258"/>
      <c r="R259" s="258"/>
      <c r="S259" s="258"/>
      <c r="T259" s="258"/>
      <c r="U259" s="258"/>
    </row>
    <row r="260" spans="1:21" ht="15.75" x14ac:dyDescent="0.3">
      <c r="A260" s="258"/>
      <c r="B260" s="371" t="s">
        <v>746</v>
      </c>
      <c r="D260" s="387"/>
      <c r="F260" s="300"/>
      <c r="G260" s="300"/>
      <c r="H260" s="300"/>
      <c r="I260" s="300"/>
      <c r="J260" s="300"/>
      <c r="K260" s="300"/>
      <c r="L260" s="300"/>
      <c r="M260" s="300"/>
      <c r="N260" s="300"/>
      <c r="P260" s="258"/>
      <c r="Q260" s="258"/>
      <c r="R260" s="258"/>
      <c r="S260" s="258"/>
      <c r="T260" s="258"/>
      <c r="U260" s="258"/>
    </row>
    <row r="261" spans="1:21" x14ac:dyDescent="0.25">
      <c r="A261" s="258"/>
      <c r="B261" s="654" t="s">
        <v>697</v>
      </c>
      <c r="C261" s="372" t="s">
        <v>698</v>
      </c>
      <c r="D261" s="656" t="s">
        <v>697</v>
      </c>
      <c r="E261" s="372" t="s">
        <v>699</v>
      </c>
      <c r="F261" s="658" t="s">
        <v>700</v>
      </c>
      <c r="G261" s="659"/>
      <c r="H261" s="659"/>
      <c r="I261" s="659"/>
      <c r="J261" s="659"/>
      <c r="K261" s="658" t="s">
        <v>701</v>
      </c>
      <c r="L261" s="660"/>
      <c r="M261" s="658" t="s">
        <v>702</v>
      </c>
      <c r="N261" s="660"/>
      <c r="P261" s="258"/>
      <c r="Q261" s="258"/>
      <c r="R261" s="258"/>
      <c r="S261" s="258"/>
      <c r="T261" s="258"/>
      <c r="U261" s="258"/>
    </row>
    <row r="262" spans="1:21" ht="15.75" x14ac:dyDescent="0.25">
      <c r="A262" s="373"/>
      <c r="B262" s="655"/>
      <c r="C262" s="374" t="s">
        <v>17</v>
      </c>
      <c r="D262" s="657"/>
      <c r="E262" s="374" t="s">
        <v>32</v>
      </c>
      <c r="F262" s="375">
        <v>1</v>
      </c>
      <c r="G262" s="375">
        <v>2</v>
      </c>
      <c r="H262" s="375">
        <v>3</v>
      </c>
      <c r="I262" s="375">
        <v>4</v>
      </c>
      <c r="J262" s="375">
        <v>5</v>
      </c>
      <c r="K262" s="375" t="s">
        <v>703</v>
      </c>
      <c r="L262" s="375" t="s">
        <v>30</v>
      </c>
      <c r="M262" s="375" t="s">
        <v>704</v>
      </c>
      <c r="N262" s="375" t="s">
        <v>705</v>
      </c>
      <c r="P262" s="258"/>
      <c r="Q262" s="258"/>
      <c r="R262" s="258"/>
      <c r="S262" s="258"/>
      <c r="T262" s="258"/>
      <c r="U262" s="258"/>
    </row>
    <row r="263" spans="1:21" x14ac:dyDescent="0.25">
      <c r="A263" s="376"/>
      <c r="B263" s="377" t="s">
        <v>706</v>
      </c>
      <c r="C263" s="378" t="s">
        <v>194</v>
      </c>
      <c r="D263" s="379" t="s">
        <v>707</v>
      </c>
      <c r="E263" s="378" t="s">
        <v>185</v>
      </c>
      <c r="F263" s="380">
        <v>5</v>
      </c>
      <c r="G263" s="380">
        <v>7</v>
      </c>
      <c r="H263" s="380">
        <v>-10</v>
      </c>
      <c r="I263" s="380">
        <v>7</v>
      </c>
      <c r="J263" s="380"/>
      <c r="K263" s="380"/>
      <c r="L263" s="380"/>
      <c r="M263" s="381">
        <f>IF(OR(U263=1,U263=2,U263=3),1,0)</f>
        <v>1</v>
      </c>
      <c r="N263" s="381">
        <f>IF(OR(U263=-1,U263=-2,U263=-3),1,0)</f>
        <v>0</v>
      </c>
      <c r="P263" s="382">
        <f t="shared" ref="P263:T267" si="23">SIGN(F263)</f>
        <v>1</v>
      </c>
      <c r="Q263" s="382">
        <f t="shared" si="23"/>
        <v>1</v>
      </c>
      <c r="R263" s="382">
        <f t="shared" si="23"/>
        <v>-1</v>
      </c>
      <c r="S263" s="382">
        <f t="shared" si="23"/>
        <v>1</v>
      </c>
      <c r="T263" s="382">
        <f t="shared" si="23"/>
        <v>0</v>
      </c>
      <c r="U263" s="382">
        <f>P263+Q263+R263+S263+T263</f>
        <v>2</v>
      </c>
    </row>
    <row r="264" spans="1:21" x14ac:dyDescent="0.25">
      <c r="A264" s="376"/>
      <c r="B264" s="377" t="s">
        <v>708</v>
      </c>
      <c r="C264" s="378" t="s">
        <v>162</v>
      </c>
      <c r="D264" s="379" t="s">
        <v>709</v>
      </c>
      <c r="E264" s="385" t="s">
        <v>206</v>
      </c>
      <c r="F264" s="380">
        <v>6</v>
      </c>
      <c r="G264" s="380">
        <v>9</v>
      </c>
      <c r="H264" s="380">
        <v>-8</v>
      </c>
      <c r="I264" s="380">
        <v>8</v>
      </c>
      <c r="J264" s="380"/>
      <c r="K264" s="380"/>
      <c r="L264" s="380"/>
      <c r="M264" s="381">
        <f>IF(OR(U264=1,U264=2,U264=3),1,0)</f>
        <v>1</v>
      </c>
      <c r="N264" s="381">
        <f>IF(OR(U264=-1,U264=-2,U264=-3),1,0)</f>
        <v>0</v>
      </c>
      <c r="P264" s="382">
        <f t="shared" si="23"/>
        <v>1</v>
      </c>
      <c r="Q264" s="382">
        <f t="shared" si="23"/>
        <v>1</v>
      </c>
      <c r="R264" s="382">
        <f t="shared" si="23"/>
        <v>-1</v>
      </c>
      <c r="S264" s="382">
        <f t="shared" si="23"/>
        <v>1</v>
      </c>
      <c r="T264" s="382">
        <f t="shared" si="23"/>
        <v>0</v>
      </c>
      <c r="U264" s="382">
        <f>P264+Q264+R264+S264+T264</f>
        <v>2</v>
      </c>
    </row>
    <row r="265" spans="1:21" x14ac:dyDescent="0.25">
      <c r="A265" s="376">
        <f>A263</f>
        <v>0</v>
      </c>
      <c r="B265" s="384" t="s">
        <v>710</v>
      </c>
      <c r="C265" s="378" t="s">
        <v>177</v>
      </c>
      <c r="D265" s="379" t="s">
        <v>711</v>
      </c>
      <c r="E265" s="385" t="s">
        <v>207</v>
      </c>
      <c r="F265" s="386">
        <v>6</v>
      </c>
      <c r="G265" s="386">
        <v>8</v>
      </c>
      <c r="H265" s="386">
        <v>3</v>
      </c>
      <c r="I265" s="386"/>
      <c r="J265" s="386"/>
      <c r="K265" s="386"/>
      <c r="L265" s="386"/>
      <c r="M265" s="386">
        <f>IF(OR(U265=1,U265=2,U265=3),1,0)</f>
        <v>1</v>
      </c>
      <c r="N265" s="386">
        <f>IF(OR(U265=-1,U265=-2,U265=-3),1,0)</f>
        <v>0</v>
      </c>
      <c r="P265" s="382">
        <f t="shared" si="23"/>
        <v>1</v>
      </c>
      <c r="Q265" s="382">
        <f t="shared" si="23"/>
        <v>1</v>
      </c>
      <c r="R265" s="382">
        <f t="shared" si="23"/>
        <v>1</v>
      </c>
      <c r="S265" s="382">
        <f t="shared" si="23"/>
        <v>0</v>
      </c>
      <c r="T265" s="382">
        <f t="shared" si="23"/>
        <v>0</v>
      </c>
      <c r="U265" s="382">
        <f>P265+Q265+R265+S265+T265</f>
        <v>3</v>
      </c>
    </row>
    <row r="266" spans="1:21" x14ac:dyDescent="0.25">
      <c r="A266" s="376">
        <f>A263</f>
        <v>0</v>
      </c>
      <c r="B266" s="377" t="s">
        <v>706</v>
      </c>
      <c r="C266" s="383" t="str">
        <f>C263</f>
        <v>ПЮРКО</v>
      </c>
      <c r="D266" s="379" t="str">
        <f>D264</f>
        <v>Y</v>
      </c>
      <c r="E266" s="383" t="str">
        <f>E264</f>
        <v>ДОШИМОВА</v>
      </c>
      <c r="F266" s="380"/>
      <c r="G266" s="380"/>
      <c r="H266" s="380"/>
      <c r="I266" s="380"/>
      <c r="J266" s="380"/>
      <c r="K266" s="380"/>
      <c r="L266" s="380"/>
      <c r="M266" s="381">
        <f>IF(OR(U266=1,U266=2,U266=3),1,0)</f>
        <v>0</v>
      </c>
      <c r="N266" s="381">
        <f>IF(OR(U266=-1,U266=-2,U266=-3),1,0)</f>
        <v>0</v>
      </c>
      <c r="P266" s="382">
        <f t="shared" si="23"/>
        <v>0</v>
      </c>
      <c r="Q266" s="382">
        <f t="shared" si="23"/>
        <v>0</v>
      </c>
      <c r="R266" s="382">
        <f t="shared" si="23"/>
        <v>0</v>
      </c>
      <c r="S266" s="382">
        <f t="shared" si="23"/>
        <v>0</v>
      </c>
      <c r="T266" s="382">
        <f t="shared" si="23"/>
        <v>0</v>
      </c>
      <c r="U266" s="382">
        <f>P266+Q266+R266+S266+T266</f>
        <v>0</v>
      </c>
    </row>
    <row r="267" spans="1:21" ht="14.25" thickBot="1" x14ac:dyDescent="0.3">
      <c r="A267" s="376">
        <f>A264</f>
        <v>0</v>
      </c>
      <c r="B267" s="377" t="s">
        <v>708</v>
      </c>
      <c r="C267" s="383" t="str">
        <f>C264</f>
        <v>БУЛАТОВА</v>
      </c>
      <c r="D267" s="379" t="str">
        <f>D263</f>
        <v>X</v>
      </c>
      <c r="E267" s="383" t="str">
        <f>E263</f>
        <v>КУАТОВА</v>
      </c>
      <c r="F267" s="380"/>
      <c r="G267" s="380"/>
      <c r="H267" s="380"/>
      <c r="I267" s="380"/>
      <c r="J267" s="380"/>
      <c r="K267" s="380"/>
      <c r="L267" s="380"/>
      <c r="M267" s="381">
        <f>IF(OR(U267=1,U267=2,U267=3),1,0)</f>
        <v>0</v>
      </c>
      <c r="N267" s="381">
        <f>IF(OR(U267=-1,U267=-2,U267=-3),1,0)</f>
        <v>0</v>
      </c>
      <c r="P267" s="382">
        <f t="shared" si="23"/>
        <v>0</v>
      </c>
      <c r="Q267" s="382">
        <f t="shared" si="23"/>
        <v>0</v>
      </c>
      <c r="R267" s="382">
        <f t="shared" si="23"/>
        <v>0</v>
      </c>
      <c r="S267" s="382">
        <f t="shared" si="23"/>
        <v>0</v>
      </c>
      <c r="T267" s="382">
        <f t="shared" si="23"/>
        <v>0</v>
      </c>
      <c r="U267" s="382">
        <f>P267+Q267+R267+S267+T267</f>
        <v>0</v>
      </c>
    </row>
    <row r="268" spans="1:21" ht="14.25" thickBot="1" x14ac:dyDescent="0.3">
      <c r="A268" s="258"/>
      <c r="B268" s="300"/>
      <c r="D268" s="387"/>
      <c r="F268" s="300"/>
      <c r="G268" s="300"/>
      <c r="H268" s="300"/>
      <c r="I268" s="388" t="s">
        <v>712</v>
      </c>
      <c r="J268" s="300"/>
      <c r="K268" s="300"/>
      <c r="L268" s="300"/>
      <c r="M268" s="389">
        <f>SUM(M263,M264,M265,M266,M267)</f>
        <v>3</v>
      </c>
      <c r="N268" s="390">
        <f>SUM(N263,N264,N265,N266,N267,)</f>
        <v>0</v>
      </c>
      <c r="P268" s="258"/>
      <c r="Q268" s="258"/>
      <c r="R268" s="258"/>
      <c r="S268" s="258"/>
      <c r="T268" s="258"/>
      <c r="U268" s="258"/>
    </row>
    <row r="269" spans="1:21" ht="15.75" x14ac:dyDescent="0.25">
      <c r="A269" s="258"/>
      <c r="B269" s="300"/>
      <c r="C269" s="391" t="s">
        <v>713</v>
      </c>
      <c r="D269" s="392"/>
      <c r="E269" s="374" t="s">
        <v>17</v>
      </c>
      <c r="F269" s="300"/>
      <c r="G269" s="300"/>
      <c r="H269" s="300"/>
      <c r="I269" s="300"/>
      <c r="J269" s="300"/>
      <c r="K269" s="300"/>
      <c r="L269" s="300"/>
      <c r="M269" s="300"/>
      <c r="N269" s="300"/>
      <c r="P269" s="258"/>
      <c r="Q269" s="258"/>
      <c r="R269" s="258"/>
      <c r="S269" s="258"/>
      <c r="T269" s="258"/>
      <c r="U269" s="258"/>
    </row>
    <row r="270" spans="1:21" ht="15.75" x14ac:dyDescent="0.25">
      <c r="A270" s="258"/>
      <c r="B270" s="300"/>
      <c r="C270" s="391"/>
      <c r="D270" s="392"/>
      <c r="E270" s="399"/>
      <c r="F270" s="300"/>
      <c r="G270" s="300"/>
      <c r="H270" s="300"/>
      <c r="I270" s="300"/>
      <c r="J270" s="300"/>
      <c r="K270" s="300"/>
      <c r="L270" s="300"/>
      <c r="M270" s="300"/>
      <c r="N270" s="300"/>
      <c r="P270" s="258"/>
      <c r="Q270" s="258"/>
      <c r="R270" s="258"/>
      <c r="S270" s="258"/>
      <c r="T270" s="258"/>
      <c r="U270" s="258"/>
    </row>
    <row r="271" spans="1:21" ht="15.75" x14ac:dyDescent="0.3">
      <c r="A271" s="258"/>
      <c r="B271" s="371" t="s">
        <v>747</v>
      </c>
      <c r="D271" s="387"/>
      <c r="F271" s="300"/>
      <c r="G271" s="300"/>
      <c r="H271" s="300"/>
      <c r="I271" s="300"/>
      <c r="J271" s="300"/>
      <c r="K271" s="300"/>
      <c r="L271" s="300"/>
      <c r="M271" s="300"/>
      <c r="N271" s="300"/>
      <c r="P271" s="258"/>
      <c r="Q271" s="258"/>
      <c r="R271" s="258"/>
      <c r="S271" s="258"/>
      <c r="T271" s="258"/>
      <c r="U271" s="258"/>
    </row>
    <row r="272" spans="1:21" x14ac:dyDescent="0.25">
      <c r="A272" s="258"/>
      <c r="B272" s="654" t="s">
        <v>697</v>
      </c>
      <c r="C272" s="372" t="s">
        <v>698</v>
      </c>
      <c r="D272" s="656" t="s">
        <v>697</v>
      </c>
      <c r="E272" s="372" t="s">
        <v>699</v>
      </c>
      <c r="F272" s="658" t="s">
        <v>700</v>
      </c>
      <c r="G272" s="659"/>
      <c r="H272" s="659"/>
      <c r="I272" s="659"/>
      <c r="J272" s="659"/>
      <c r="K272" s="658" t="s">
        <v>701</v>
      </c>
      <c r="L272" s="660"/>
      <c r="M272" s="658" t="s">
        <v>702</v>
      </c>
      <c r="N272" s="660"/>
      <c r="P272" s="258"/>
      <c r="Q272" s="258"/>
      <c r="R272" s="258"/>
      <c r="S272" s="258"/>
      <c r="T272" s="258"/>
      <c r="U272" s="258"/>
    </row>
    <row r="273" spans="1:24" ht="15.75" x14ac:dyDescent="0.25">
      <c r="A273" s="258"/>
      <c r="B273" s="655"/>
      <c r="C273" s="374" t="s">
        <v>714</v>
      </c>
      <c r="D273" s="657"/>
      <c r="E273" s="374" t="s">
        <v>720</v>
      </c>
      <c r="F273" s="375">
        <v>1</v>
      </c>
      <c r="G273" s="375">
        <v>2</v>
      </c>
      <c r="H273" s="375">
        <v>3</v>
      </c>
      <c r="I273" s="375">
        <v>4</v>
      </c>
      <c r="J273" s="375">
        <v>5</v>
      </c>
      <c r="K273" s="375" t="s">
        <v>703</v>
      </c>
      <c r="L273" s="375" t="s">
        <v>30</v>
      </c>
      <c r="M273" s="375" t="s">
        <v>704</v>
      </c>
      <c r="N273" s="375" t="s">
        <v>705</v>
      </c>
      <c r="P273" s="258"/>
      <c r="Q273" s="258"/>
      <c r="R273" s="258"/>
      <c r="S273" s="258"/>
      <c r="T273" s="258"/>
      <c r="U273" s="258"/>
    </row>
    <row r="274" spans="1:24" x14ac:dyDescent="0.25">
      <c r="A274" s="258"/>
      <c r="B274" s="377" t="s">
        <v>706</v>
      </c>
      <c r="C274" s="378" t="s">
        <v>292</v>
      </c>
      <c r="D274" s="379" t="s">
        <v>707</v>
      </c>
      <c r="E274" s="383" t="s">
        <v>165</v>
      </c>
      <c r="F274" s="380">
        <v>6</v>
      </c>
      <c r="G274" s="380">
        <v>7</v>
      </c>
      <c r="H274" s="380">
        <v>6</v>
      </c>
      <c r="I274" s="380"/>
      <c r="J274" s="380"/>
      <c r="K274" s="380"/>
      <c r="L274" s="380"/>
      <c r="M274" s="381">
        <f>IF(OR(U274=1,U274=2,U274=3),1,0)</f>
        <v>1</v>
      </c>
      <c r="N274" s="381">
        <f>IF(OR(U274=-1,U274=-2,U274=-3),1,0)</f>
        <v>0</v>
      </c>
      <c r="P274" s="382">
        <f t="shared" ref="P274:T278" si="24">SIGN(F274)</f>
        <v>1</v>
      </c>
      <c r="Q274" s="382">
        <f t="shared" si="24"/>
        <v>1</v>
      </c>
      <c r="R274" s="382">
        <f t="shared" si="24"/>
        <v>1</v>
      </c>
      <c r="S274" s="382">
        <f t="shared" si="24"/>
        <v>0</v>
      </c>
      <c r="T274" s="382">
        <f t="shared" si="24"/>
        <v>0</v>
      </c>
      <c r="U274" s="382">
        <f>P274+Q274+R274+S274+T274</f>
        <v>3</v>
      </c>
    </row>
    <row r="275" spans="1:24" x14ac:dyDescent="0.25">
      <c r="A275" s="258"/>
      <c r="B275" s="377" t="s">
        <v>708</v>
      </c>
      <c r="C275" s="378" t="s">
        <v>303</v>
      </c>
      <c r="D275" s="379" t="s">
        <v>709</v>
      </c>
      <c r="E275" s="385" t="s">
        <v>336</v>
      </c>
      <c r="F275" s="380">
        <v>-4</v>
      </c>
      <c r="G275" s="380">
        <v>-7</v>
      </c>
      <c r="H275" s="380">
        <v>7</v>
      </c>
      <c r="I275" s="380">
        <v>-5</v>
      </c>
      <c r="J275" s="380"/>
      <c r="K275" s="380"/>
      <c r="L275" s="380"/>
      <c r="M275" s="381">
        <f>IF(OR(U275=1,U275=2,U275=3),1,0)</f>
        <v>0</v>
      </c>
      <c r="N275" s="381">
        <f>IF(OR(U275=-1,U275=-2,U275=-3),1,0)</f>
        <v>1</v>
      </c>
      <c r="P275" s="382">
        <f t="shared" si="24"/>
        <v>-1</v>
      </c>
      <c r="Q275" s="382">
        <f t="shared" si="24"/>
        <v>-1</v>
      </c>
      <c r="R275" s="382">
        <f t="shared" si="24"/>
        <v>1</v>
      </c>
      <c r="S275" s="382">
        <f t="shared" si="24"/>
        <v>-1</v>
      </c>
      <c r="T275" s="382">
        <f t="shared" si="24"/>
        <v>0</v>
      </c>
      <c r="U275" s="382">
        <f>P275+Q275+R275+S275+T275</f>
        <v>-2</v>
      </c>
    </row>
    <row r="276" spans="1:24" x14ac:dyDescent="0.25">
      <c r="A276" s="258"/>
      <c r="B276" s="384" t="s">
        <v>710</v>
      </c>
      <c r="C276" s="378" t="s">
        <v>324</v>
      </c>
      <c r="D276" s="379" t="s">
        <v>711</v>
      </c>
      <c r="E276" s="385" t="s">
        <v>309</v>
      </c>
      <c r="F276" s="386">
        <v>-3</v>
      </c>
      <c r="G276" s="386">
        <v>-9</v>
      </c>
      <c r="H276" s="386">
        <v>6</v>
      </c>
      <c r="I276" s="386">
        <v>8</v>
      </c>
      <c r="J276" s="386">
        <v>10</v>
      </c>
      <c r="K276" s="386"/>
      <c r="L276" s="386"/>
      <c r="M276" s="386">
        <f>IF(OR(U276=1,U276=2,U276=3),1,0)</f>
        <v>1</v>
      </c>
      <c r="N276" s="386">
        <f>IF(OR(U276=-1,U276=-2,U276=-3),1,0)</f>
        <v>0</v>
      </c>
      <c r="P276" s="382">
        <f t="shared" si="24"/>
        <v>-1</v>
      </c>
      <c r="Q276" s="382">
        <f t="shared" si="24"/>
        <v>-1</v>
      </c>
      <c r="R276" s="382">
        <f t="shared" si="24"/>
        <v>1</v>
      </c>
      <c r="S276" s="382">
        <f t="shared" si="24"/>
        <v>1</v>
      </c>
      <c r="T276" s="382">
        <f t="shared" si="24"/>
        <v>1</v>
      </c>
      <c r="U276" s="382">
        <f>P276+Q276+R276+S276+T276</f>
        <v>1</v>
      </c>
      <c r="W276" s="397"/>
    </row>
    <row r="277" spans="1:24" x14ac:dyDescent="0.25">
      <c r="A277" s="258"/>
      <c r="B277" s="377" t="s">
        <v>706</v>
      </c>
      <c r="C277" s="378" t="str">
        <f>C274</f>
        <v>АКАШЕВА</v>
      </c>
      <c r="D277" s="379" t="str">
        <f>D275</f>
        <v>Y</v>
      </c>
      <c r="E277" s="383" t="str">
        <f>E275</f>
        <v>ЛАВРОВА А.</v>
      </c>
      <c r="F277" s="380">
        <v>-9</v>
      </c>
      <c r="G277" s="380">
        <v>10</v>
      </c>
      <c r="H277" s="380">
        <v>-12</v>
      </c>
      <c r="I277" s="380">
        <v>-5</v>
      </c>
      <c r="J277" s="380"/>
      <c r="K277" s="380"/>
      <c r="L277" s="380"/>
      <c r="M277" s="381">
        <f>IF(OR(U277=1,U277=2,U277=3),1,0)</f>
        <v>0</v>
      </c>
      <c r="N277" s="381">
        <f>IF(OR(U277=-1,U277=-2,U277=-3),1,0)</f>
        <v>1</v>
      </c>
      <c r="P277" s="382">
        <f t="shared" si="24"/>
        <v>-1</v>
      </c>
      <c r="Q277" s="382">
        <f t="shared" si="24"/>
        <v>1</v>
      </c>
      <c r="R277" s="382">
        <f t="shared" si="24"/>
        <v>-1</v>
      </c>
      <c r="S277" s="382">
        <f t="shared" si="24"/>
        <v>-1</v>
      </c>
      <c r="T277" s="382">
        <f t="shared" si="24"/>
        <v>0</v>
      </c>
      <c r="U277" s="400">
        <f>P277+Q277+R277+S277+T277</f>
        <v>-2</v>
      </c>
      <c r="V277" s="398"/>
    </row>
    <row r="278" spans="1:24" ht="14.25" thickBot="1" x14ac:dyDescent="0.3">
      <c r="A278" s="258"/>
      <c r="B278" s="377" t="s">
        <v>708</v>
      </c>
      <c r="C278" s="383" t="str">
        <f>C275</f>
        <v>АШКЕЕВА</v>
      </c>
      <c r="D278" s="379" t="str">
        <f>D274</f>
        <v>X</v>
      </c>
      <c r="E278" s="383" t="str">
        <f>E274</f>
        <v>ЦВИГУН</v>
      </c>
      <c r="F278" s="380">
        <v>3</v>
      </c>
      <c r="G278" s="380">
        <v>7</v>
      </c>
      <c r="H278" s="380">
        <v>-10</v>
      </c>
      <c r="I278" s="380">
        <v>-4</v>
      </c>
      <c r="J278" s="380">
        <v>-8</v>
      </c>
      <c r="K278" s="380"/>
      <c r="L278" s="380"/>
      <c r="M278" s="381">
        <f>IF(OR(U278=1,U278=2,U278=3),1,0)</f>
        <v>0</v>
      </c>
      <c r="N278" s="381">
        <f>IF(OR(U278=-1,U278=-2,U278=-3),1,0)</f>
        <v>1</v>
      </c>
      <c r="P278" s="382">
        <f t="shared" si="24"/>
        <v>1</v>
      </c>
      <c r="Q278" s="382">
        <f t="shared" si="24"/>
        <v>1</v>
      </c>
      <c r="R278" s="382">
        <f t="shared" si="24"/>
        <v>-1</v>
      </c>
      <c r="S278" s="382">
        <f t="shared" si="24"/>
        <v>-1</v>
      </c>
      <c r="T278" s="382">
        <f t="shared" si="24"/>
        <v>-1</v>
      </c>
      <c r="U278" s="382">
        <f>P278+Q278+R278+S278+T278</f>
        <v>-1</v>
      </c>
    </row>
    <row r="279" spans="1:24" ht="14.25" thickBot="1" x14ac:dyDescent="0.3">
      <c r="A279" s="258"/>
      <c r="B279" s="300"/>
      <c r="D279" s="387"/>
      <c r="F279" s="300"/>
      <c r="G279" s="300"/>
      <c r="H279" s="300"/>
      <c r="I279" s="388" t="s">
        <v>712</v>
      </c>
      <c r="J279" s="300"/>
      <c r="K279" s="300"/>
      <c r="L279" s="300"/>
      <c r="M279" s="389">
        <f>SUM(M274,M275,M276,M277,M278)</f>
        <v>2</v>
      </c>
      <c r="N279" s="390">
        <f>SUM(N274,N275,N276,N277,N278,)</f>
        <v>3</v>
      </c>
      <c r="P279" s="258"/>
      <c r="Q279" s="258"/>
      <c r="R279" s="258"/>
      <c r="S279" s="258"/>
      <c r="T279" s="258"/>
      <c r="U279" s="258"/>
      <c r="W279" s="397"/>
    </row>
    <row r="280" spans="1:24" ht="15.75" x14ac:dyDescent="0.25">
      <c r="A280" s="258"/>
      <c r="B280" s="300"/>
      <c r="C280" s="391" t="s">
        <v>713</v>
      </c>
      <c r="D280" s="392"/>
      <c r="E280" s="374" t="s">
        <v>720</v>
      </c>
      <c r="F280" s="300"/>
      <c r="G280" s="300"/>
      <c r="H280" s="300"/>
      <c r="I280" s="300"/>
      <c r="J280" s="300"/>
      <c r="K280" s="300"/>
      <c r="L280" s="300"/>
      <c r="M280" s="300"/>
      <c r="N280" s="300"/>
      <c r="P280" s="258"/>
      <c r="Q280" s="258"/>
      <c r="R280" s="258"/>
      <c r="S280" s="258"/>
      <c r="T280" s="258"/>
      <c r="U280" s="258"/>
    </row>
    <row r="281" spans="1:24" x14ac:dyDescent="0.25">
      <c r="D281" s="396"/>
    </row>
    <row r="282" spans="1:24" x14ac:dyDescent="0.25">
      <c r="D282" s="396"/>
    </row>
    <row r="283" spans="1:24" ht="15.75" x14ac:dyDescent="0.3">
      <c r="A283" s="258"/>
      <c r="B283" s="371" t="s">
        <v>748</v>
      </c>
      <c r="D283" s="387"/>
      <c r="F283" s="300"/>
      <c r="G283" s="300"/>
      <c r="H283" s="300"/>
      <c r="I283" s="300"/>
      <c r="J283" s="300"/>
      <c r="K283" s="300"/>
      <c r="L283" s="300"/>
      <c r="M283" s="300"/>
      <c r="N283" s="300"/>
      <c r="P283" s="258"/>
      <c r="Q283" s="258"/>
      <c r="R283" s="258"/>
      <c r="S283" s="258"/>
      <c r="T283" s="258"/>
      <c r="U283" s="258"/>
    </row>
    <row r="284" spans="1:24" x14ac:dyDescent="0.25">
      <c r="A284" s="258"/>
      <c r="B284" s="654" t="s">
        <v>697</v>
      </c>
      <c r="C284" s="372" t="s">
        <v>698</v>
      </c>
      <c r="D284" s="656" t="s">
        <v>697</v>
      </c>
      <c r="E284" s="372" t="s">
        <v>699</v>
      </c>
      <c r="F284" s="658" t="s">
        <v>700</v>
      </c>
      <c r="G284" s="659"/>
      <c r="H284" s="659"/>
      <c r="I284" s="659"/>
      <c r="J284" s="659"/>
      <c r="K284" s="658" t="s">
        <v>701</v>
      </c>
      <c r="L284" s="660"/>
      <c r="M284" s="658" t="s">
        <v>702</v>
      </c>
      <c r="N284" s="660"/>
      <c r="P284" s="258"/>
      <c r="Q284" s="258"/>
      <c r="R284" s="258"/>
      <c r="S284" s="258"/>
      <c r="T284" s="258"/>
      <c r="U284" s="258"/>
    </row>
    <row r="285" spans="1:24" ht="15.75" x14ac:dyDescent="0.25">
      <c r="A285" s="373"/>
      <c r="B285" s="655"/>
      <c r="C285" s="374" t="s">
        <v>15</v>
      </c>
      <c r="D285" s="657"/>
      <c r="E285" s="374" t="s">
        <v>33</v>
      </c>
      <c r="F285" s="375">
        <v>1</v>
      </c>
      <c r="G285" s="375">
        <v>2</v>
      </c>
      <c r="H285" s="375">
        <v>3</v>
      </c>
      <c r="I285" s="375">
        <v>4</v>
      </c>
      <c r="J285" s="375">
        <v>5</v>
      </c>
      <c r="K285" s="375" t="s">
        <v>703</v>
      </c>
      <c r="L285" s="375" t="s">
        <v>30</v>
      </c>
      <c r="M285" s="375" t="s">
        <v>704</v>
      </c>
      <c r="N285" s="375" t="s">
        <v>705</v>
      </c>
      <c r="P285" s="258"/>
      <c r="Q285" s="258"/>
      <c r="R285" s="258"/>
      <c r="S285" s="258"/>
      <c r="T285" s="258"/>
      <c r="U285" s="258"/>
    </row>
    <row r="286" spans="1:24" x14ac:dyDescent="0.25">
      <c r="A286" s="376"/>
      <c r="B286" s="377" t="s">
        <v>706</v>
      </c>
      <c r="C286" s="378" t="s">
        <v>730</v>
      </c>
      <c r="D286" s="379" t="s">
        <v>707</v>
      </c>
      <c r="E286" s="378" t="s">
        <v>315</v>
      </c>
      <c r="F286" s="380">
        <v>-2</v>
      </c>
      <c r="G286" s="380">
        <v>-9</v>
      </c>
      <c r="H286" s="380">
        <v>-12</v>
      </c>
      <c r="I286" s="380"/>
      <c r="J286" s="380"/>
      <c r="K286" s="380"/>
      <c r="L286" s="380"/>
      <c r="M286" s="381">
        <f>IF(OR(U286=1,U286=2,U286=3),1,0)</f>
        <v>0</v>
      </c>
      <c r="N286" s="381">
        <f>IF(OR(U286=-1,U286=-2,U286=-3),1,0)</f>
        <v>1</v>
      </c>
      <c r="P286" s="382">
        <f t="shared" ref="P286:T290" si="25">SIGN(F286)</f>
        <v>-1</v>
      </c>
      <c r="Q286" s="382">
        <f t="shared" si="25"/>
        <v>-1</v>
      </c>
      <c r="R286" s="382">
        <f t="shared" si="25"/>
        <v>-1</v>
      </c>
      <c r="S286" s="382">
        <f t="shared" si="25"/>
        <v>0</v>
      </c>
      <c r="T286" s="382">
        <f t="shared" si="25"/>
        <v>0</v>
      </c>
      <c r="U286" s="400">
        <f>P286+Q286+R286+S286+T286</f>
        <v>-3</v>
      </c>
      <c r="V286" s="398"/>
      <c r="W286" s="402"/>
      <c r="X286" s="398"/>
    </row>
    <row r="287" spans="1:24" x14ac:dyDescent="0.25">
      <c r="A287" s="376"/>
      <c r="B287" s="377" t="s">
        <v>708</v>
      </c>
      <c r="C287" s="383" t="s">
        <v>312</v>
      </c>
      <c r="D287" s="379" t="s">
        <v>709</v>
      </c>
      <c r="E287" s="383" t="s">
        <v>300</v>
      </c>
      <c r="F287" s="380">
        <v>-9</v>
      </c>
      <c r="G287" s="380">
        <v>12</v>
      </c>
      <c r="H287" s="380">
        <v>-6</v>
      </c>
      <c r="I287" s="380">
        <v>-8</v>
      </c>
      <c r="J287" s="380"/>
      <c r="K287" s="380"/>
      <c r="L287" s="380"/>
      <c r="M287" s="381">
        <f>IF(OR(U287=1,U287=2,U287=3),1,0)</f>
        <v>0</v>
      </c>
      <c r="N287" s="381">
        <f>IF(OR(U287=-1,U287=-2,U287=-3),1,0)</f>
        <v>1</v>
      </c>
      <c r="P287" s="382">
        <f t="shared" si="25"/>
        <v>-1</v>
      </c>
      <c r="Q287" s="382">
        <f t="shared" si="25"/>
        <v>1</v>
      </c>
      <c r="R287" s="382">
        <f t="shared" si="25"/>
        <v>-1</v>
      </c>
      <c r="S287" s="382">
        <f t="shared" si="25"/>
        <v>-1</v>
      </c>
      <c r="T287" s="382">
        <f t="shared" si="25"/>
        <v>0</v>
      </c>
      <c r="U287" s="382">
        <f>P287+Q287+R287+S287+T287</f>
        <v>-2</v>
      </c>
    </row>
    <row r="288" spans="1:24" x14ac:dyDescent="0.25">
      <c r="A288" s="376">
        <f>A286</f>
        <v>0</v>
      </c>
      <c r="B288" s="384" t="s">
        <v>710</v>
      </c>
      <c r="C288" s="383" t="s">
        <v>179</v>
      </c>
      <c r="D288" s="379" t="s">
        <v>711</v>
      </c>
      <c r="E288" s="385" t="s">
        <v>169</v>
      </c>
      <c r="F288" s="386">
        <v>-4</v>
      </c>
      <c r="G288" s="386">
        <v>-9</v>
      </c>
      <c r="H288" s="386">
        <v>-5</v>
      </c>
      <c r="I288" s="386"/>
      <c r="J288" s="386"/>
      <c r="K288" s="386"/>
      <c r="L288" s="386"/>
      <c r="M288" s="386">
        <f>IF(OR(U288=1,U288=2,U288=3),1,0)</f>
        <v>0</v>
      </c>
      <c r="N288" s="386">
        <f>IF(OR(U288=-1,U288=-2,U288=-3),1,0)</f>
        <v>1</v>
      </c>
      <c r="P288" s="382">
        <f t="shared" si="25"/>
        <v>-1</v>
      </c>
      <c r="Q288" s="382">
        <f t="shared" si="25"/>
        <v>-1</v>
      </c>
      <c r="R288" s="382">
        <f t="shared" si="25"/>
        <v>-1</v>
      </c>
      <c r="S288" s="382">
        <f t="shared" si="25"/>
        <v>0</v>
      </c>
      <c r="T288" s="382">
        <f t="shared" si="25"/>
        <v>0</v>
      </c>
      <c r="U288" s="382">
        <f>P288+Q288+R288+S288+T288</f>
        <v>-3</v>
      </c>
    </row>
    <row r="289" spans="1:22" x14ac:dyDescent="0.25">
      <c r="A289" s="376">
        <f>A286</f>
        <v>0</v>
      </c>
      <c r="B289" s="377" t="s">
        <v>706</v>
      </c>
      <c r="C289" s="383" t="str">
        <f>C286</f>
        <v>АЛМАГАМБЕТОВА</v>
      </c>
      <c r="D289" s="379" t="str">
        <f>D287</f>
        <v>Y</v>
      </c>
      <c r="E289" s="383" t="str">
        <f>E287</f>
        <v>БАХЫТ</v>
      </c>
      <c r="F289" s="380"/>
      <c r="G289" s="380"/>
      <c r="H289" s="380"/>
      <c r="I289" s="380"/>
      <c r="J289" s="380"/>
      <c r="K289" s="380"/>
      <c r="L289" s="380"/>
      <c r="M289" s="381">
        <f>IF(OR(U289=1,U289=2,U289=3),1,0)</f>
        <v>0</v>
      </c>
      <c r="N289" s="381">
        <f>IF(OR(U289=-1,U289=-2,U289=-3),1,0)</f>
        <v>0</v>
      </c>
      <c r="P289" s="382">
        <f t="shared" si="25"/>
        <v>0</v>
      </c>
      <c r="Q289" s="382">
        <f t="shared" si="25"/>
        <v>0</v>
      </c>
      <c r="R289" s="382">
        <f t="shared" si="25"/>
        <v>0</v>
      </c>
      <c r="S289" s="382">
        <f t="shared" si="25"/>
        <v>0</v>
      </c>
      <c r="T289" s="382">
        <f t="shared" si="25"/>
        <v>0</v>
      </c>
      <c r="U289" s="382">
        <f>P289+Q289+R289+S289+T289</f>
        <v>0</v>
      </c>
    </row>
    <row r="290" spans="1:22" ht="14.25" thickBot="1" x14ac:dyDescent="0.3">
      <c r="A290" s="376">
        <f>A287</f>
        <v>0</v>
      </c>
      <c r="B290" s="377" t="s">
        <v>708</v>
      </c>
      <c r="C290" s="383" t="str">
        <f>C287</f>
        <v>ХУСЕЙНОВА</v>
      </c>
      <c r="D290" s="379" t="str">
        <f>D286</f>
        <v>X</v>
      </c>
      <c r="E290" s="383" t="str">
        <f>E286</f>
        <v>МИРКАДИРОВА</v>
      </c>
      <c r="F290" s="380"/>
      <c r="G290" s="380"/>
      <c r="H290" s="380"/>
      <c r="I290" s="380"/>
      <c r="J290" s="380"/>
      <c r="K290" s="380"/>
      <c r="L290" s="380"/>
      <c r="M290" s="381">
        <f>IF(OR(U290=1,U290=2,U290=3),1,0)</f>
        <v>0</v>
      </c>
      <c r="N290" s="381">
        <f>IF(OR(U290=-1,U290=-2,U290=-3),1,0)</f>
        <v>0</v>
      </c>
      <c r="P290" s="382">
        <f t="shared" si="25"/>
        <v>0</v>
      </c>
      <c r="Q290" s="382">
        <f t="shared" si="25"/>
        <v>0</v>
      </c>
      <c r="R290" s="382">
        <f t="shared" si="25"/>
        <v>0</v>
      </c>
      <c r="S290" s="382">
        <f t="shared" si="25"/>
        <v>0</v>
      </c>
      <c r="T290" s="382">
        <f t="shared" si="25"/>
        <v>0</v>
      </c>
      <c r="U290" s="382">
        <f>P290+Q290+R290+S290+T290</f>
        <v>0</v>
      </c>
    </row>
    <row r="291" spans="1:22" ht="14.25" thickBot="1" x14ac:dyDescent="0.3">
      <c r="A291" s="258"/>
      <c r="B291" s="300"/>
      <c r="D291" s="387"/>
      <c r="F291" s="300"/>
      <c r="G291" s="300"/>
      <c r="H291" s="300"/>
      <c r="I291" s="388" t="s">
        <v>712</v>
      </c>
      <c r="J291" s="300"/>
      <c r="K291" s="300"/>
      <c r="L291" s="300"/>
      <c r="M291" s="389">
        <f>SUM(M286,M287,M288,M289,M290)</f>
        <v>0</v>
      </c>
      <c r="N291" s="390">
        <f>SUM(N286,N287,N288,N289,N290,)</f>
        <v>3</v>
      </c>
      <c r="P291" s="258"/>
      <c r="Q291" s="258"/>
      <c r="R291" s="258"/>
      <c r="S291" s="258"/>
      <c r="T291" s="258"/>
      <c r="U291" s="258"/>
    </row>
    <row r="292" spans="1:22" ht="15.75" x14ac:dyDescent="0.25">
      <c r="A292" s="258"/>
      <c r="B292" s="300"/>
      <c r="C292" s="391" t="s">
        <v>713</v>
      </c>
      <c r="D292" s="392"/>
      <c r="E292" s="374" t="s">
        <v>33</v>
      </c>
      <c r="F292" s="300"/>
      <c r="G292" s="300"/>
      <c r="H292" s="300"/>
      <c r="I292" s="300"/>
      <c r="J292" s="300"/>
      <c r="K292" s="300"/>
      <c r="L292" s="300"/>
      <c r="M292" s="300"/>
      <c r="N292" s="300"/>
      <c r="P292" s="258"/>
      <c r="Q292" s="258"/>
      <c r="R292" s="258"/>
      <c r="S292" s="258"/>
      <c r="T292" s="258"/>
      <c r="U292" s="258"/>
    </row>
    <row r="293" spans="1:22" x14ac:dyDescent="0.25">
      <c r="D293" s="396"/>
    </row>
    <row r="294" spans="1:22" ht="15.75" x14ac:dyDescent="0.3">
      <c r="A294" s="258"/>
      <c r="B294" s="371" t="s">
        <v>749</v>
      </c>
      <c r="D294" s="387"/>
      <c r="F294" s="300"/>
      <c r="G294" s="300"/>
      <c r="H294" s="300"/>
      <c r="I294" s="300"/>
      <c r="J294" s="300"/>
      <c r="K294" s="300"/>
      <c r="L294" s="300"/>
      <c r="M294" s="300"/>
      <c r="N294" s="300"/>
      <c r="P294" s="258"/>
      <c r="Q294" s="258"/>
      <c r="R294" s="258"/>
      <c r="S294" s="258"/>
      <c r="T294" s="258"/>
      <c r="U294" s="258"/>
    </row>
    <row r="295" spans="1:22" x14ac:dyDescent="0.25">
      <c r="A295" s="258"/>
      <c r="B295" s="654" t="s">
        <v>697</v>
      </c>
      <c r="C295" s="372" t="s">
        <v>698</v>
      </c>
      <c r="D295" s="656" t="s">
        <v>697</v>
      </c>
      <c r="E295" s="372" t="s">
        <v>699</v>
      </c>
      <c r="F295" s="658" t="s">
        <v>700</v>
      </c>
      <c r="G295" s="659"/>
      <c r="H295" s="659"/>
      <c r="I295" s="659"/>
      <c r="J295" s="659"/>
      <c r="K295" s="658" t="s">
        <v>701</v>
      </c>
      <c r="L295" s="660"/>
      <c r="M295" s="658" t="s">
        <v>702</v>
      </c>
      <c r="N295" s="660"/>
      <c r="P295" s="258"/>
      <c r="Q295" s="258"/>
      <c r="R295" s="258"/>
      <c r="S295" s="258"/>
      <c r="T295" s="258"/>
      <c r="U295" s="258"/>
    </row>
    <row r="296" spans="1:22" ht="15.75" x14ac:dyDescent="0.25">
      <c r="A296" s="373"/>
      <c r="B296" s="655"/>
      <c r="C296" s="374" t="s">
        <v>34</v>
      </c>
      <c r="D296" s="657"/>
      <c r="E296" s="374" t="s">
        <v>14</v>
      </c>
      <c r="F296" s="375">
        <v>1</v>
      </c>
      <c r="G296" s="375">
        <v>2</v>
      </c>
      <c r="H296" s="375">
        <v>3</v>
      </c>
      <c r="I296" s="375">
        <v>4</v>
      </c>
      <c r="J296" s="375">
        <v>5</v>
      </c>
      <c r="K296" s="375" t="s">
        <v>703</v>
      </c>
      <c r="L296" s="375" t="s">
        <v>30</v>
      </c>
      <c r="M296" s="375" t="s">
        <v>704</v>
      </c>
      <c r="N296" s="375" t="s">
        <v>705</v>
      </c>
      <c r="P296" s="258"/>
      <c r="Q296" s="258"/>
      <c r="R296" s="258"/>
      <c r="S296" s="258"/>
      <c r="T296" s="258"/>
      <c r="U296" s="258"/>
    </row>
    <row r="297" spans="1:22" x14ac:dyDescent="0.25">
      <c r="A297" s="376"/>
      <c r="B297" s="377" t="s">
        <v>706</v>
      </c>
      <c r="C297" s="383" t="s">
        <v>327</v>
      </c>
      <c r="D297" s="379" t="s">
        <v>707</v>
      </c>
      <c r="E297" s="378" t="s">
        <v>734</v>
      </c>
      <c r="F297" s="380">
        <v>4</v>
      </c>
      <c r="G297" s="380">
        <v>-8</v>
      </c>
      <c r="H297" s="380">
        <v>-4</v>
      </c>
      <c r="I297" s="380">
        <v>10</v>
      </c>
      <c r="J297" s="380">
        <v>7</v>
      </c>
      <c r="K297" s="380"/>
      <c r="L297" s="380"/>
      <c r="M297" s="381">
        <f>IF(OR(U297=1,U297=2,U297=3),1,0)</f>
        <v>1</v>
      </c>
      <c r="N297" s="381">
        <f>IF(OR(U297=-1,U297=-2,U297=-3),1,0)</f>
        <v>0</v>
      </c>
      <c r="P297" s="382">
        <f t="shared" ref="P297:T301" si="26">SIGN(F297)</f>
        <v>1</v>
      </c>
      <c r="Q297" s="382">
        <f t="shared" si="26"/>
        <v>-1</v>
      </c>
      <c r="R297" s="382">
        <f t="shared" si="26"/>
        <v>-1</v>
      </c>
      <c r="S297" s="382">
        <f t="shared" si="26"/>
        <v>1</v>
      </c>
      <c r="T297" s="382">
        <f t="shared" si="26"/>
        <v>1</v>
      </c>
      <c r="U297" s="382">
        <f>P297+Q297+R297+S297+T297</f>
        <v>1</v>
      </c>
    </row>
    <row r="298" spans="1:22" x14ac:dyDescent="0.25">
      <c r="A298" s="376"/>
      <c r="B298" s="377" t="s">
        <v>708</v>
      </c>
      <c r="C298" s="378" t="s">
        <v>295</v>
      </c>
      <c r="D298" s="379" t="s">
        <v>709</v>
      </c>
      <c r="E298" s="378" t="s">
        <v>68</v>
      </c>
      <c r="F298" s="380">
        <v>4</v>
      </c>
      <c r="G298" s="380">
        <v>10</v>
      </c>
      <c r="H298" s="380">
        <v>4</v>
      </c>
      <c r="I298" s="380"/>
      <c r="J298" s="380"/>
      <c r="K298" s="380"/>
      <c r="L298" s="380"/>
      <c r="M298" s="381">
        <f>IF(OR(U298=1,U298=2,U298=3),1,0)</f>
        <v>1</v>
      </c>
      <c r="N298" s="381">
        <f>IF(OR(U298=-1,U298=-2,U298=-3),1,0)</f>
        <v>0</v>
      </c>
      <c r="P298" s="382">
        <f t="shared" si="26"/>
        <v>1</v>
      </c>
      <c r="Q298" s="382">
        <f t="shared" si="26"/>
        <v>1</v>
      </c>
      <c r="R298" s="382">
        <f t="shared" si="26"/>
        <v>1</v>
      </c>
      <c r="S298" s="382">
        <f t="shared" si="26"/>
        <v>0</v>
      </c>
      <c r="T298" s="382">
        <f t="shared" si="26"/>
        <v>0</v>
      </c>
      <c r="U298" s="400">
        <f>P298+Q298+R298+S298+T298</f>
        <v>3</v>
      </c>
      <c r="V298" s="398"/>
    </row>
    <row r="299" spans="1:22" x14ac:dyDescent="0.25">
      <c r="A299" s="376">
        <f>A297</f>
        <v>0</v>
      </c>
      <c r="B299" s="384" t="s">
        <v>710</v>
      </c>
      <c r="C299" s="383" t="s">
        <v>736</v>
      </c>
      <c r="D299" s="379" t="s">
        <v>711</v>
      </c>
      <c r="E299" s="385" t="s">
        <v>200</v>
      </c>
      <c r="F299" s="386">
        <v>6</v>
      </c>
      <c r="G299" s="386">
        <v>-11</v>
      </c>
      <c r="H299" s="386">
        <v>7</v>
      </c>
      <c r="I299" s="386">
        <v>6</v>
      </c>
      <c r="J299" s="386"/>
      <c r="K299" s="386"/>
      <c r="L299" s="386"/>
      <c r="M299" s="386">
        <f>IF(OR(U299=1,U299=2,U299=3),1,0)</f>
        <v>1</v>
      </c>
      <c r="N299" s="386">
        <f>IF(OR(U299=-1,U299=-2,U299=-3),1,0)</f>
        <v>0</v>
      </c>
      <c r="P299" s="382">
        <f t="shared" si="26"/>
        <v>1</v>
      </c>
      <c r="Q299" s="382">
        <f t="shared" si="26"/>
        <v>-1</v>
      </c>
      <c r="R299" s="382">
        <f t="shared" si="26"/>
        <v>1</v>
      </c>
      <c r="S299" s="382">
        <f t="shared" si="26"/>
        <v>1</v>
      </c>
      <c r="T299" s="382">
        <f t="shared" si="26"/>
        <v>0</v>
      </c>
      <c r="U299" s="382">
        <f>P299+Q299+R299+S299+T299</f>
        <v>2</v>
      </c>
    </row>
    <row r="300" spans="1:22" x14ac:dyDescent="0.25">
      <c r="A300" s="376">
        <f>A297</f>
        <v>0</v>
      </c>
      <c r="B300" s="377" t="s">
        <v>706</v>
      </c>
      <c r="C300" s="378" t="str">
        <f>C297</f>
        <v>АЛИМБАЕВА</v>
      </c>
      <c r="D300" s="379" t="str">
        <f>D298</f>
        <v>Y</v>
      </c>
      <c r="E300" s="383" t="str">
        <f>E298</f>
        <v>ДАРХАНКЫЗЫ</v>
      </c>
      <c r="F300" s="380"/>
      <c r="G300" s="380"/>
      <c r="H300" s="380"/>
      <c r="I300" s="380"/>
      <c r="J300" s="380"/>
      <c r="K300" s="380"/>
      <c r="L300" s="380"/>
      <c r="M300" s="381">
        <f>IF(OR(U300=1,U300=2,U300=3),1,0)</f>
        <v>0</v>
      </c>
      <c r="N300" s="381">
        <f>IF(OR(U300=-1,U300=-2,U300=-3),1,0)</f>
        <v>0</v>
      </c>
      <c r="P300" s="382">
        <f t="shared" si="26"/>
        <v>0</v>
      </c>
      <c r="Q300" s="382">
        <f t="shared" si="26"/>
        <v>0</v>
      </c>
      <c r="R300" s="382">
        <f t="shared" si="26"/>
        <v>0</v>
      </c>
      <c r="S300" s="382">
        <f t="shared" si="26"/>
        <v>0</v>
      </c>
      <c r="T300" s="382">
        <f t="shared" si="26"/>
        <v>0</v>
      </c>
      <c r="U300" s="382">
        <f>P300+Q300+R300+S300+T300</f>
        <v>0</v>
      </c>
    </row>
    <row r="301" spans="1:22" ht="14.25" thickBot="1" x14ac:dyDescent="0.3">
      <c r="A301" s="376">
        <f>A298</f>
        <v>0</v>
      </c>
      <c r="B301" s="377" t="s">
        <v>708</v>
      </c>
      <c r="C301" s="383" t="str">
        <f>C298</f>
        <v>БЕЙСЕНОВА</v>
      </c>
      <c r="D301" s="379" t="str">
        <f>D297</f>
        <v>X</v>
      </c>
      <c r="E301" s="383" t="str">
        <f>E297</f>
        <v>КАПАНОВА Д.</v>
      </c>
      <c r="F301" s="380"/>
      <c r="G301" s="380"/>
      <c r="H301" s="380"/>
      <c r="I301" s="380"/>
      <c r="J301" s="380"/>
      <c r="K301" s="380"/>
      <c r="L301" s="380"/>
      <c r="M301" s="381">
        <f>IF(OR(U301=1,U301=2,U301=3),1,0)</f>
        <v>0</v>
      </c>
      <c r="N301" s="381">
        <f>IF(OR(U301=-1,U301=-2,U301=-3),1,0)</f>
        <v>0</v>
      </c>
      <c r="P301" s="382">
        <f t="shared" si="26"/>
        <v>0</v>
      </c>
      <c r="Q301" s="382">
        <f t="shared" si="26"/>
        <v>0</v>
      </c>
      <c r="R301" s="382">
        <f t="shared" si="26"/>
        <v>0</v>
      </c>
      <c r="S301" s="382">
        <f t="shared" si="26"/>
        <v>0</v>
      </c>
      <c r="T301" s="382">
        <f t="shared" si="26"/>
        <v>0</v>
      </c>
      <c r="U301" s="382">
        <f>P301+Q301+R301+S301+T301</f>
        <v>0</v>
      </c>
    </row>
    <row r="302" spans="1:22" ht="14.25" thickBot="1" x14ac:dyDescent="0.3">
      <c r="A302" s="258"/>
      <c r="B302" s="300"/>
      <c r="D302" s="387"/>
      <c r="F302" s="300"/>
      <c r="G302" s="300"/>
      <c r="H302" s="300"/>
      <c r="I302" s="388" t="s">
        <v>712</v>
      </c>
      <c r="J302" s="300"/>
      <c r="K302" s="300"/>
      <c r="L302" s="300"/>
      <c r="M302" s="389">
        <f>SUM(M297,M298,M299,M300,M301)</f>
        <v>3</v>
      </c>
      <c r="N302" s="390">
        <f>SUM(N297,N298,N299,N300,N301,)</f>
        <v>0</v>
      </c>
      <c r="P302" s="258"/>
      <c r="Q302" s="258"/>
      <c r="R302" s="258"/>
      <c r="S302" s="258"/>
      <c r="T302" s="258"/>
      <c r="U302" s="258"/>
    </row>
    <row r="303" spans="1:22" ht="15.75" x14ac:dyDescent="0.25">
      <c r="A303" s="258"/>
      <c r="B303" s="300"/>
      <c r="C303" s="391" t="s">
        <v>713</v>
      </c>
      <c r="D303" s="392"/>
      <c r="E303" s="374" t="s">
        <v>34</v>
      </c>
      <c r="F303" s="300"/>
      <c r="G303" s="300"/>
      <c r="H303" s="300"/>
      <c r="I303" s="300"/>
      <c r="J303" s="300"/>
      <c r="K303" s="300"/>
      <c r="L303" s="300"/>
      <c r="M303" s="300"/>
      <c r="N303" s="300"/>
      <c r="P303" s="258"/>
      <c r="Q303" s="258"/>
      <c r="R303" s="258"/>
      <c r="S303" s="258"/>
      <c r="T303" s="258"/>
      <c r="U303" s="258"/>
    </row>
    <row r="304" spans="1:22" x14ac:dyDescent="0.25">
      <c r="D304" s="396"/>
    </row>
    <row r="305" spans="1:23" ht="15.75" x14ac:dyDescent="0.3">
      <c r="A305" s="258"/>
      <c r="B305" s="371" t="s">
        <v>750</v>
      </c>
      <c r="D305" s="387"/>
      <c r="F305" s="300"/>
      <c r="G305" s="300"/>
      <c r="H305" s="300"/>
      <c r="I305" s="300"/>
      <c r="J305" s="300"/>
      <c r="K305" s="300"/>
      <c r="L305" s="300"/>
      <c r="M305" s="300"/>
      <c r="N305" s="300"/>
      <c r="P305" s="258"/>
      <c r="Q305" s="258"/>
      <c r="R305" s="258"/>
      <c r="S305" s="258"/>
      <c r="T305" s="258"/>
      <c r="U305" s="258"/>
    </row>
    <row r="306" spans="1:23" x14ac:dyDescent="0.25">
      <c r="A306" s="258"/>
      <c r="B306" s="654" t="s">
        <v>697</v>
      </c>
      <c r="C306" s="372" t="s">
        <v>698</v>
      </c>
      <c r="D306" s="656" t="s">
        <v>697</v>
      </c>
      <c r="E306" s="372" t="s">
        <v>699</v>
      </c>
      <c r="F306" s="658" t="s">
        <v>700</v>
      </c>
      <c r="G306" s="659"/>
      <c r="H306" s="659"/>
      <c r="I306" s="659"/>
      <c r="J306" s="659"/>
      <c r="K306" s="658" t="s">
        <v>701</v>
      </c>
      <c r="L306" s="660"/>
      <c r="M306" s="658" t="s">
        <v>702</v>
      </c>
      <c r="N306" s="660"/>
      <c r="P306" s="258"/>
      <c r="Q306" s="258"/>
      <c r="R306" s="258"/>
      <c r="S306" s="258"/>
      <c r="T306" s="258"/>
      <c r="U306" s="258"/>
    </row>
    <row r="307" spans="1:23" ht="15.75" x14ac:dyDescent="0.25">
      <c r="A307" s="373"/>
      <c r="B307" s="655"/>
      <c r="C307" s="374" t="s">
        <v>131</v>
      </c>
      <c r="D307" s="657"/>
      <c r="E307" s="374" t="s">
        <v>37</v>
      </c>
      <c r="F307" s="375">
        <v>1</v>
      </c>
      <c r="G307" s="375">
        <v>2</v>
      </c>
      <c r="H307" s="375">
        <v>3</v>
      </c>
      <c r="I307" s="375">
        <v>4</v>
      </c>
      <c r="J307" s="375">
        <v>5</v>
      </c>
      <c r="K307" s="375" t="s">
        <v>703</v>
      </c>
      <c r="L307" s="375" t="s">
        <v>30</v>
      </c>
      <c r="M307" s="375" t="s">
        <v>704</v>
      </c>
      <c r="N307" s="375" t="s">
        <v>705</v>
      </c>
      <c r="P307" s="258"/>
      <c r="Q307" s="258"/>
      <c r="R307" s="258"/>
      <c r="S307" s="258"/>
      <c r="T307" s="258"/>
      <c r="U307" s="258"/>
    </row>
    <row r="308" spans="1:23" x14ac:dyDescent="0.25">
      <c r="A308" s="376"/>
      <c r="B308" s="377" t="s">
        <v>706</v>
      </c>
      <c r="C308" s="383" t="s">
        <v>306</v>
      </c>
      <c r="D308" s="379" t="s">
        <v>707</v>
      </c>
      <c r="E308" s="378" t="s">
        <v>63</v>
      </c>
      <c r="F308" s="380">
        <v>7</v>
      </c>
      <c r="G308" s="380">
        <v>5</v>
      </c>
      <c r="H308" s="380">
        <v>4</v>
      </c>
      <c r="I308" s="380"/>
      <c r="J308" s="380"/>
      <c r="K308" s="380"/>
      <c r="L308" s="380"/>
      <c r="M308" s="381">
        <f>IF(OR(U308=1,U308=2,U308=3),1,0)</f>
        <v>1</v>
      </c>
      <c r="N308" s="381">
        <f>IF(OR(U308=-1,U308=-2,U308=-3),1,0)</f>
        <v>0</v>
      </c>
      <c r="P308" s="382">
        <f t="shared" ref="P308:T312" si="27">SIGN(F308)</f>
        <v>1</v>
      </c>
      <c r="Q308" s="382">
        <f t="shared" si="27"/>
        <v>1</v>
      </c>
      <c r="R308" s="382">
        <f t="shared" si="27"/>
        <v>1</v>
      </c>
      <c r="S308" s="382">
        <f t="shared" si="27"/>
        <v>0</v>
      </c>
      <c r="T308" s="382">
        <f t="shared" si="27"/>
        <v>0</v>
      </c>
      <c r="U308" s="382">
        <f>P308+Q308+R308+S308+T308</f>
        <v>3</v>
      </c>
    </row>
    <row r="309" spans="1:23" x14ac:dyDescent="0.25">
      <c r="A309" s="376"/>
      <c r="B309" s="377" t="s">
        <v>708</v>
      </c>
      <c r="C309" s="378" t="s">
        <v>321</v>
      </c>
      <c r="D309" s="379" t="s">
        <v>709</v>
      </c>
      <c r="E309" s="383" t="s">
        <v>331</v>
      </c>
      <c r="F309" s="380">
        <v>-5</v>
      </c>
      <c r="G309" s="380">
        <v>-4</v>
      </c>
      <c r="H309" s="380">
        <v>-4</v>
      </c>
      <c r="I309" s="380"/>
      <c r="J309" s="380"/>
      <c r="K309" s="380"/>
      <c r="L309" s="380"/>
      <c r="M309" s="381">
        <f>IF(OR(U309=1,U309=2,U309=3),1,0)</f>
        <v>0</v>
      </c>
      <c r="N309" s="381">
        <f>IF(OR(U309=-1,U309=-2,U309=-3),1,0)</f>
        <v>1</v>
      </c>
      <c r="P309" s="382">
        <f t="shared" si="27"/>
        <v>-1</v>
      </c>
      <c r="Q309" s="382">
        <f t="shared" si="27"/>
        <v>-1</v>
      </c>
      <c r="R309" s="382">
        <f t="shared" si="27"/>
        <v>-1</v>
      </c>
      <c r="S309" s="382">
        <f t="shared" si="27"/>
        <v>0</v>
      </c>
      <c r="T309" s="382">
        <f t="shared" si="27"/>
        <v>0</v>
      </c>
      <c r="U309" s="382">
        <f>P309+Q309+R309+S309+T309</f>
        <v>-3</v>
      </c>
    </row>
    <row r="310" spans="1:23" x14ac:dyDescent="0.25">
      <c r="A310" s="376">
        <f>A308</f>
        <v>0</v>
      </c>
      <c r="B310" s="384" t="s">
        <v>710</v>
      </c>
      <c r="C310" s="383" t="s">
        <v>159</v>
      </c>
      <c r="D310" s="379" t="s">
        <v>711</v>
      </c>
      <c r="E310" s="378" t="s">
        <v>184</v>
      </c>
      <c r="F310" s="386">
        <v>-10</v>
      </c>
      <c r="G310" s="386">
        <v>12</v>
      </c>
      <c r="H310" s="386">
        <v>-5</v>
      </c>
      <c r="I310" s="386">
        <v>7</v>
      </c>
      <c r="J310" s="386">
        <v>6</v>
      </c>
      <c r="K310" s="386"/>
      <c r="L310" s="386"/>
      <c r="M310" s="386">
        <f>IF(OR(U310=1,U310=2,U310=3),1,0)</f>
        <v>1</v>
      </c>
      <c r="N310" s="386">
        <f>IF(OR(U310=-1,U310=-2,U310=-3),1,0)</f>
        <v>0</v>
      </c>
      <c r="P310" s="382">
        <f t="shared" si="27"/>
        <v>-1</v>
      </c>
      <c r="Q310" s="382">
        <f t="shared" si="27"/>
        <v>1</v>
      </c>
      <c r="R310" s="382">
        <f t="shared" si="27"/>
        <v>-1</v>
      </c>
      <c r="S310" s="382">
        <f t="shared" si="27"/>
        <v>1</v>
      </c>
      <c r="T310" s="382">
        <f t="shared" si="27"/>
        <v>1</v>
      </c>
      <c r="U310" s="382">
        <f>P310+Q310+R310+S310+T310</f>
        <v>1</v>
      </c>
    </row>
    <row r="311" spans="1:23" x14ac:dyDescent="0.25">
      <c r="A311" s="376">
        <f>A308</f>
        <v>0</v>
      </c>
      <c r="B311" s="377" t="s">
        <v>706</v>
      </c>
      <c r="C311" s="383" t="str">
        <f>C308</f>
        <v>РОМАНОВСКАЯ</v>
      </c>
      <c r="D311" s="379" t="str">
        <f>D309</f>
        <v>Y</v>
      </c>
      <c r="E311" s="378" t="str">
        <f>E309</f>
        <v>ТОРШАЕВА</v>
      </c>
      <c r="F311" s="380">
        <v>-8</v>
      </c>
      <c r="G311" s="380">
        <v>3</v>
      </c>
      <c r="H311" s="380">
        <v>6</v>
      </c>
      <c r="I311" s="380">
        <v>9</v>
      </c>
      <c r="J311" s="380"/>
      <c r="K311" s="380"/>
      <c r="L311" s="380"/>
      <c r="M311" s="381">
        <f>IF(OR(U311=1,U311=2,U311=3),1,0)</f>
        <v>1</v>
      </c>
      <c r="N311" s="381">
        <f>IF(OR(U311=-1,U311=-2,U311=-3),1,0)</f>
        <v>0</v>
      </c>
      <c r="P311" s="382">
        <f t="shared" si="27"/>
        <v>-1</v>
      </c>
      <c r="Q311" s="382">
        <f t="shared" si="27"/>
        <v>1</v>
      </c>
      <c r="R311" s="382">
        <f t="shared" si="27"/>
        <v>1</v>
      </c>
      <c r="S311" s="382">
        <f t="shared" si="27"/>
        <v>1</v>
      </c>
      <c r="T311" s="382">
        <f t="shared" si="27"/>
        <v>0</v>
      </c>
      <c r="U311" s="382">
        <f>P311+Q311+R311+S311+T311</f>
        <v>2</v>
      </c>
      <c r="W311" s="398"/>
    </row>
    <row r="312" spans="1:23" ht="14.25" thickBot="1" x14ac:dyDescent="0.3">
      <c r="A312" s="376">
        <f>A309</f>
        <v>0</v>
      </c>
      <c r="B312" s="377" t="s">
        <v>708</v>
      </c>
      <c r="C312" s="383" t="str">
        <f>C309</f>
        <v>ОТЕПОВА</v>
      </c>
      <c r="D312" s="379" t="str">
        <f>D308</f>
        <v>X</v>
      </c>
      <c r="E312" s="383" t="str">
        <f>E308</f>
        <v>ТЕМИРХАНОВА</v>
      </c>
      <c r="F312" s="380"/>
      <c r="G312" s="380"/>
      <c r="H312" s="380"/>
      <c r="I312" s="380"/>
      <c r="J312" s="380"/>
      <c r="K312" s="380"/>
      <c r="L312" s="380"/>
      <c r="M312" s="381">
        <f>IF(OR(U312=1,U312=2,U312=3),1,0)</f>
        <v>0</v>
      </c>
      <c r="N312" s="381">
        <f>IF(OR(U312=-1,U312=-2,U312=-3),1,0)</f>
        <v>0</v>
      </c>
      <c r="P312" s="382">
        <f t="shared" si="27"/>
        <v>0</v>
      </c>
      <c r="Q312" s="382">
        <f t="shared" si="27"/>
        <v>0</v>
      </c>
      <c r="R312" s="382">
        <f t="shared" si="27"/>
        <v>0</v>
      </c>
      <c r="S312" s="382">
        <f t="shared" si="27"/>
        <v>0</v>
      </c>
      <c r="T312" s="382">
        <f t="shared" si="27"/>
        <v>0</v>
      </c>
      <c r="U312" s="382">
        <f>P312+Q312+R312+S312+T312</f>
        <v>0</v>
      </c>
    </row>
    <row r="313" spans="1:23" ht="14.25" thickBot="1" x14ac:dyDescent="0.3">
      <c r="A313" s="258"/>
      <c r="B313" s="300"/>
      <c r="D313" s="387"/>
      <c r="F313" s="300"/>
      <c r="G313" s="300"/>
      <c r="H313" s="300"/>
      <c r="I313" s="388" t="s">
        <v>712</v>
      </c>
      <c r="J313" s="300"/>
      <c r="K313" s="300"/>
      <c r="L313" s="300"/>
      <c r="M313" s="389">
        <f>SUM(M308,M309,M310,M311,M312)</f>
        <v>3</v>
      </c>
      <c r="N313" s="390">
        <f>SUM(N308,N309,N310,N311,N312,)</f>
        <v>1</v>
      </c>
      <c r="P313" s="258"/>
      <c r="Q313" s="258"/>
      <c r="R313" s="258"/>
      <c r="S313" s="258"/>
      <c r="T313" s="258"/>
      <c r="U313" s="258"/>
    </row>
    <row r="314" spans="1:23" ht="15.75" x14ac:dyDescent="0.25">
      <c r="A314" s="258"/>
      <c r="B314" s="300"/>
      <c r="C314" s="391" t="s">
        <v>713</v>
      </c>
      <c r="D314" s="392"/>
      <c r="E314" s="374" t="s">
        <v>131</v>
      </c>
      <c r="F314" s="300"/>
      <c r="G314" s="300"/>
      <c r="H314" s="300"/>
      <c r="I314" s="300"/>
      <c r="J314" s="300"/>
      <c r="K314" s="300"/>
      <c r="L314" s="300"/>
      <c r="M314" s="300"/>
      <c r="N314" s="300"/>
      <c r="P314" s="258"/>
      <c r="Q314" s="258"/>
      <c r="R314" s="258"/>
      <c r="S314" s="258"/>
      <c r="T314" s="258"/>
      <c r="U314" s="258"/>
    </row>
    <row r="315" spans="1:23" x14ac:dyDescent="0.25">
      <c r="D315" s="396"/>
    </row>
    <row r="316" spans="1:23" ht="15.75" x14ac:dyDescent="0.3">
      <c r="A316" s="258"/>
      <c r="B316" s="371" t="s">
        <v>751</v>
      </c>
      <c r="D316" s="387"/>
      <c r="F316" s="300"/>
      <c r="G316" s="300"/>
      <c r="H316" s="300"/>
      <c r="I316" s="300"/>
      <c r="J316" s="300"/>
      <c r="K316" s="300"/>
      <c r="L316" s="300"/>
      <c r="M316" s="300"/>
      <c r="N316" s="300"/>
      <c r="P316" s="258"/>
      <c r="Q316" s="258"/>
      <c r="R316" s="258"/>
      <c r="S316" s="258"/>
      <c r="T316" s="258"/>
      <c r="U316" s="258"/>
      <c r="W316" s="399"/>
    </row>
    <row r="317" spans="1:23" x14ac:dyDescent="0.25">
      <c r="A317" s="258"/>
      <c r="B317" s="654" t="s">
        <v>697</v>
      </c>
      <c r="C317" s="372" t="s">
        <v>698</v>
      </c>
      <c r="D317" s="656" t="s">
        <v>697</v>
      </c>
      <c r="E317" s="372" t="s">
        <v>699</v>
      </c>
      <c r="F317" s="658" t="s">
        <v>700</v>
      </c>
      <c r="G317" s="659"/>
      <c r="H317" s="659"/>
      <c r="I317" s="659"/>
      <c r="J317" s="659"/>
      <c r="K317" s="658" t="s">
        <v>701</v>
      </c>
      <c r="L317" s="660"/>
      <c r="M317" s="658" t="s">
        <v>702</v>
      </c>
      <c r="N317" s="660"/>
      <c r="P317" s="258"/>
      <c r="Q317" s="258"/>
      <c r="R317" s="258"/>
      <c r="S317" s="258"/>
      <c r="T317" s="258"/>
      <c r="U317" s="258"/>
      <c r="W317" s="397"/>
    </row>
    <row r="318" spans="1:23" ht="15.75" x14ac:dyDescent="0.25">
      <c r="A318" s="373"/>
      <c r="B318" s="655"/>
      <c r="C318" s="374" t="s">
        <v>35</v>
      </c>
      <c r="D318" s="657"/>
      <c r="E318" s="374" t="s">
        <v>718</v>
      </c>
      <c r="F318" s="375">
        <v>1</v>
      </c>
      <c r="G318" s="375">
        <v>2</v>
      </c>
      <c r="H318" s="375">
        <v>3</v>
      </c>
      <c r="I318" s="375">
        <v>4</v>
      </c>
      <c r="J318" s="375">
        <v>5</v>
      </c>
      <c r="K318" s="375" t="s">
        <v>703</v>
      </c>
      <c r="L318" s="375" t="s">
        <v>30</v>
      </c>
      <c r="M318" s="375" t="s">
        <v>704</v>
      </c>
      <c r="N318" s="375" t="s">
        <v>705</v>
      </c>
      <c r="P318" s="258"/>
      <c r="Q318" s="258"/>
      <c r="R318" s="258"/>
      <c r="S318" s="258"/>
      <c r="T318" s="258"/>
      <c r="U318" s="258"/>
      <c r="W318" s="398"/>
    </row>
    <row r="319" spans="1:23" x14ac:dyDescent="0.25">
      <c r="A319" s="376"/>
      <c r="B319" s="377" t="s">
        <v>706</v>
      </c>
      <c r="C319" s="378" t="s">
        <v>204</v>
      </c>
      <c r="D319" s="379" t="s">
        <v>707</v>
      </c>
      <c r="E319" s="385" t="s">
        <v>190</v>
      </c>
      <c r="F319" s="380">
        <v>10</v>
      </c>
      <c r="G319" s="380">
        <v>7</v>
      </c>
      <c r="H319" s="380">
        <v>8</v>
      </c>
      <c r="I319" s="380"/>
      <c r="J319" s="380"/>
      <c r="K319" s="380"/>
      <c r="L319" s="380"/>
      <c r="M319" s="381">
        <f>IF(OR(U319=1,U319=2,U319=3),1,0)</f>
        <v>1</v>
      </c>
      <c r="N319" s="381">
        <f>IF(OR(U319=-1,U319=-2,U319=-3),1,0)</f>
        <v>0</v>
      </c>
      <c r="P319" s="382">
        <f t="shared" ref="P319:T323" si="28">SIGN(F319)</f>
        <v>1</v>
      </c>
      <c r="Q319" s="382">
        <f t="shared" si="28"/>
        <v>1</v>
      </c>
      <c r="R319" s="382">
        <f t="shared" si="28"/>
        <v>1</v>
      </c>
      <c r="S319" s="382">
        <f t="shared" si="28"/>
        <v>0</v>
      </c>
      <c r="T319" s="382">
        <f t="shared" si="28"/>
        <v>0</v>
      </c>
      <c r="U319" s="382">
        <f>P319+Q319+R319+S319+T319</f>
        <v>3</v>
      </c>
      <c r="W319" s="397"/>
    </row>
    <row r="320" spans="1:23" x14ac:dyDescent="0.25">
      <c r="A320" s="376"/>
      <c r="B320" s="377" t="s">
        <v>708</v>
      </c>
      <c r="C320" s="383" t="s">
        <v>186</v>
      </c>
      <c r="D320" s="379" t="s">
        <v>709</v>
      </c>
      <c r="E320" s="383" t="s">
        <v>64</v>
      </c>
      <c r="F320" s="380">
        <v>7</v>
      </c>
      <c r="G320" s="380">
        <v>-10</v>
      </c>
      <c r="H320" s="380">
        <v>5</v>
      </c>
      <c r="I320" s="380">
        <v>6</v>
      </c>
      <c r="J320" s="380"/>
      <c r="K320" s="380"/>
      <c r="L320" s="380"/>
      <c r="M320" s="381">
        <f>IF(OR(U320=1,U320=2,U320=3),1,0)</f>
        <v>1</v>
      </c>
      <c r="N320" s="381">
        <f>IF(OR(U320=-1,U320=-2,U320=-3),1,0)</f>
        <v>0</v>
      </c>
      <c r="P320" s="382">
        <f t="shared" si="28"/>
        <v>1</v>
      </c>
      <c r="Q320" s="382">
        <f t="shared" si="28"/>
        <v>-1</v>
      </c>
      <c r="R320" s="382">
        <f t="shared" si="28"/>
        <v>1</v>
      </c>
      <c r="S320" s="382">
        <f t="shared" si="28"/>
        <v>1</v>
      </c>
      <c r="T320" s="382">
        <f t="shared" si="28"/>
        <v>0</v>
      </c>
      <c r="U320" s="382">
        <f>P320+Q320+R320+S320+T320</f>
        <v>2</v>
      </c>
      <c r="W320" s="163"/>
    </row>
    <row r="321" spans="1:23" x14ac:dyDescent="0.25">
      <c r="A321" s="376">
        <f>A319</f>
        <v>0</v>
      </c>
      <c r="B321" s="384" t="s">
        <v>710</v>
      </c>
      <c r="C321" s="385" t="s">
        <v>187</v>
      </c>
      <c r="D321" s="379" t="s">
        <v>711</v>
      </c>
      <c r="E321" s="385" t="s">
        <v>189</v>
      </c>
      <c r="F321" s="386">
        <v>5</v>
      </c>
      <c r="G321" s="386">
        <v>5</v>
      </c>
      <c r="H321" s="386">
        <v>4</v>
      </c>
      <c r="I321" s="386"/>
      <c r="J321" s="386"/>
      <c r="K321" s="386"/>
      <c r="L321" s="386"/>
      <c r="M321" s="386">
        <f>IF(OR(U321=1,U321=2,U321=3),1,0)</f>
        <v>1</v>
      </c>
      <c r="N321" s="386">
        <f>IF(OR(U321=-1,U321=-2,U321=-3),1,0)</f>
        <v>0</v>
      </c>
      <c r="P321" s="382">
        <f t="shared" si="28"/>
        <v>1</v>
      </c>
      <c r="Q321" s="382">
        <f t="shared" si="28"/>
        <v>1</v>
      </c>
      <c r="R321" s="382">
        <f t="shared" si="28"/>
        <v>1</v>
      </c>
      <c r="S321" s="382">
        <f t="shared" si="28"/>
        <v>0</v>
      </c>
      <c r="T321" s="382">
        <f t="shared" si="28"/>
        <v>0</v>
      </c>
      <c r="U321" s="382">
        <f>P321+Q321+R321+S321+T321</f>
        <v>3</v>
      </c>
      <c r="W321" s="397"/>
    </row>
    <row r="322" spans="1:23" x14ac:dyDescent="0.25">
      <c r="A322" s="376">
        <f>A319</f>
        <v>0</v>
      </c>
      <c r="B322" s="377" t="s">
        <v>706</v>
      </c>
      <c r="C322" s="383" t="str">
        <f>C319</f>
        <v>НУРЖАНКЫЗЫ</v>
      </c>
      <c r="D322" s="379" t="str">
        <f>D320</f>
        <v>Y</v>
      </c>
      <c r="E322" s="383" t="str">
        <f>E320</f>
        <v>МУКАШ</v>
      </c>
      <c r="F322" s="380"/>
      <c r="G322" s="380"/>
      <c r="H322" s="380"/>
      <c r="I322" s="380"/>
      <c r="J322" s="380"/>
      <c r="K322" s="380"/>
      <c r="L322" s="380"/>
      <c r="M322" s="381">
        <f>IF(OR(U322=1,U322=2,U322=3),1,0)</f>
        <v>0</v>
      </c>
      <c r="N322" s="381">
        <f>IF(OR(U322=-1,U322=-2,U322=-3),1,0)</f>
        <v>0</v>
      </c>
      <c r="P322" s="382">
        <f t="shared" si="28"/>
        <v>0</v>
      </c>
      <c r="Q322" s="382">
        <f t="shared" si="28"/>
        <v>0</v>
      </c>
      <c r="R322" s="382">
        <f t="shared" si="28"/>
        <v>0</v>
      </c>
      <c r="S322" s="382">
        <f t="shared" si="28"/>
        <v>0</v>
      </c>
      <c r="T322" s="382">
        <f t="shared" si="28"/>
        <v>0</v>
      </c>
      <c r="U322" s="382">
        <f>P322+Q322+R322+S322+T322</f>
        <v>0</v>
      </c>
    </row>
    <row r="323" spans="1:23" ht="14.25" thickBot="1" x14ac:dyDescent="0.3">
      <c r="A323" s="376">
        <f>A320</f>
        <v>0</v>
      </c>
      <c r="B323" s="377" t="s">
        <v>708</v>
      </c>
      <c r="C323" s="383" t="str">
        <f>C320</f>
        <v>АХМАДАЛИЕВА</v>
      </c>
      <c r="D323" s="379" t="str">
        <f>D319</f>
        <v>X</v>
      </c>
      <c r="E323" s="378" t="str">
        <f>E319</f>
        <v>МЕДЕУОВА</v>
      </c>
      <c r="F323" s="380"/>
      <c r="G323" s="380"/>
      <c r="H323" s="380"/>
      <c r="I323" s="380"/>
      <c r="J323" s="380"/>
      <c r="K323" s="380"/>
      <c r="L323" s="380"/>
      <c r="M323" s="381">
        <f>IF(OR(U323=1,U323=2,U323=3),1,0)</f>
        <v>0</v>
      </c>
      <c r="N323" s="381">
        <f>IF(OR(U323=-1,U323=-2,U323=-3),1,0)</f>
        <v>0</v>
      </c>
      <c r="P323" s="382">
        <f t="shared" si="28"/>
        <v>0</v>
      </c>
      <c r="Q323" s="382">
        <f t="shared" si="28"/>
        <v>0</v>
      </c>
      <c r="R323" s="382">
        <f t="shared" si="28"/>
        <v>0</v>
      </c>
      <c r="S323" s="382">
        <f t="shared" si="28"/>
        <v>0</v>
      </c>
      <c r="T323" s="382">
        <f t="shared" si="28"/>
        <v>0</v>
      </c>
      <c r="U323" s="382">
        <f>P323+Q323+R323+S323+T323</f>
        <v>0</v>
      </c>
    </row>
    <row r="324" spans="1:23" ht="14.25" thickBot="1" x14ac:dyDescent="0.3">
      <c r="A324" s="258"/>
      <c r="B324" s="300"/>
      <c r="D324" s="387"/>
      <c r="F324" s="300"/>
      <c r="G324" s="300"/>
      <c r="H324" s="300"/>
      <c r="I324" s="388" t="s">
        <v>712</v>
      </c>
      <c r="J324" s="300"/>
      <c r="K324" s="300"/>
      <c r="L324" s="300"/>
      <c r="M324" s="389">
        <f>SUM(M319,M320,M321,M322,M323)</f>
        <v>3</v>
      </c>
      <c r="N324" s="390">
        <f>SUM(N319,N320,N321,N322,N323,)</f>
        <v>0</v>
      </c>
      <c r="P324" s="258"/>
      <c r="Q324" s="258"/>
      <c r="R324" s="258"/>
      <c r="S324" s="258"/>
      <c r="T324" s="258"/>
      <c r="U324" s="258"/>
    </row>
    <row r="325" spans="1:23" ht="15.75" x14ac:dyDescent="0.25">
      <c r="A325" s="258"/>
      <c r="B325" s="300"/>
      <c r="C325" s="391" t="s">
        <v>713</v>
      </c>
      <c r="D325" s="392"/>
      <c r="E325" s="374" t="s">
        <v>35</v>
      </c>
      <c r="F325" s="300"/>
      <c r="G325" s="300"/>
      <c r="H325" s="300"/>
      <c r="I325" s="300"/>
      <c r="J325" s="300"/>
      <c r="K325" s="300"/>
      <c r="L325" s="300"/>
      <c r="M325" s="300"/>
      <c r="N325" s="300"/>
      <c r="P325" s="258"/>
      <c r="Q325" s="258"/>
      <c r="R325" s="258"/>
      <c r="S325" s="258"/>
      <c r="T325" s="258"/>
      <c r="U325" s="258"/>
    </row>
    <row r="326" spans="1:23" x14ac:dyDescent="0.25">
      <c r="D326" s="396"/>
    </row>
    <row r="327" spans="1:23" ht="15.75" x14ac:dyDescent="0.3">
      <c r="B327" s="371" t="s">
        <v>752</v>
      </c>
      <c r="D327" s="387"/>
      <c r="F327" s="300"/>
      <c r="G327" s="300"/>
      <c r="H327" s="300"/>
      <c r="I327" s="300"/>
      <c r="J327" s="300"/>
      <c r="K327" s="300"/>
      <c r="L327" s="300"/>
      <c r="M327" s="300"/>
      <c r="N327" s="300"/>
      <c r="P327" s="258"/>
      <c r="Q327" s="258"/>
      <c r="R327" s="258"/>
      <c r="S327" s="258"/>
      <c r="T327" s="258"/>
      <c r="U327" s="258"/>
    </row>
    <row r="328" spans="1:23" x14ac:dyDescent="0.25">
      <c r="B328" s="654" t="s">
        <v>697</v>
      </c>
      <c r="C328" s="372" t="s">
        <v>698</v>
      </c>
      <c r="D328" s="656" t="s">
        <v>697</v>
      </c>
      <c r="E328" s="372" t="s">
        <v>699</v>
      </c>
      <c r="F328" s="658" t="s">
        <v>700</v>
      </c>
      <c r="G328" s="659"/>
      <c r="H328" s="659"/>
      <c r="I328" s="659"/>
      <c r="J328" s="659"/>
      <c r="K328" s="658" t="s">
        <v>701</v>
      </c>
      <c r="L328" s="660"/>
      <c r="M328" s="658" t="s">
        <v>702</v>
      </c>
      <c r="N328" s="660"/>
      <c r="P328" s="258"/>
      <c r="Q328" s="258"/>
      <c r="R328" s="258"/>
      <c r="S328" s="258"/>
      <c r="T328" s="258"/>
      <c r="U328" s="258"/>
    </row>
    <row r="329" spans="1:23" ht="15.75" x14ac:dyDescent="0.25">
      <c r="B329" s="655"/>
      <c r="C329" s="374" t="s">
        <v>17</v>
      </c>
      <c r="D329" s="657"/>
      <c r="E329" s="374" t="s">
        <v>31</v>
      </c>
      <c r="F329" s="375">
        <v>1</v>
      </c>
      <c r="G329" s="375">
        <v>2</v>
      </c>
      <c r="H329" s="375">
        <v>3</v>
      </c>
      <c r="I329" s="375">
        <v>4</v>
      </c>
      <c r="J329" s="375">
        <v>5</v>
      </c>
      <c r="K329" s="375" t="s">
        <v>703</v>
      </c>
      <c r="L329" s="375" t="s">
        <v>30</v>
      </c>
      <c r="M329" s="375" t="s">
        <v>704</v>
      </c>
      <c r="N329" s="375" t="s">
        <v>705</v>
      </c>
      <c r="P329" s="258"/>
      <c r="Q329" s="258"/>
      <c r="R329" s="258"/>
      <c r="S329" s="258"/>
      <c r="T329" s="258"/>
      <c r="U329" s="258"/>
    </row>
    <row r="330" spans="1:23" x14ac:dyDescent="0.25">
      <c r="B330" s="377" t="s">
        <v>706</v>
      </c>
      <c r="C330" s="378" t="s">
        <v>194</v>
      </c>
      <c r="D330" s="379" t="s">
        <v>707</v>
      </c>
      <c r="E330" s="383" t="s">
        <v>183</v>
      </c>
      <c r="F330" s="380">
        <v>7</v>
      </c>
      <c r="G330" s="380">
        <v>6</v>
      </c>
      <c r="H330" s="380">
        <v>8</v>
      </c>
      <c r="I330" s="380"/>
      <c r="J330" s="380"/>
      <c r="K330" s="380"/>
      <c r="L330" s="380"/>
      <c r="M330" s="381">
        <f>IF(OR(U330=1,U330=2,U330=3),1,0)</f>
        <v>1</v>
      </c>
      <c r="N330" s="381">
        <f>IF(OR(U330=-1,U330=-2,U330=-3),1,0)</f>
        <v>0</v>
      </c>
      <c r="P330" s="382">
        <f t="shared" ref="P330:T334" si="29">SIGN(F330)</f>
        <v>1</v>
      </c>
      <c r="Q330" s="382">
        <f t="shared" si="29"/>
        <v>1</v>
      </c>
      <c r="R330" s="382">
        <f t="shared" si="29"/>
        <v>1</v>
      </c>
      <c r="S330" s="382">
        <f t="shared" si="29"/>
        <v>0</v>
      </c>
      <c r="T330" s="382">
        <f t="shared" si="29"/>
        <v>0</v>
      </c>
      <c r="U330" s="382">
        <f>P330+Q330+R330+S330+T330</f>
        <v>3</v>
      </c>
    </row>
    <row r="331" spans="1:23" x14ac:dyDescent="0.25">
      <c r="B331" s="377" t="s">
        <v>708</v>
      </c>
      <c r="C331" s="378" t="s">
        <v>162</v>
      </c>
      <c r="D331" s="379" t="s">
        <v>709</v>
      </c>
      <c r="E331" s="378" t="s">
        <v>297</v>
      </c>
      <c r="F331" s="380">
        <v>-5</v>
      </c>
      <c r="G331" s="380">
        <v>-4</v>
      </c>
      <c r="H331" s="380">
        <v>-7</v>
      </c>
      <c r="I331" s="380"/>
      <c r="J331" s="380"/>
      <c r="K331" s="380"/>
      <c r="L331" s="380"/>
      <c r="M331" s="381">
        <f>IF(OR(U331=1,U331=2,U331=3),1,0)</f>
        <v>0</v>
      </c>
      <c r="N331" s="381">
        <f>IF(OR(U331=-1,U331=-2,U331=-3),1,0)</f>
        <v>1</v>
      </c>
      <c r="P331" s="382">
        <f t="shared" si="29"/>
        <v>-1</v>
      </c>
      <c r="Q331" s="382">
        <f t="shared" si="29"/>
        <v>-1</v>
      </c>
      <c r="R331" s="382">
        <f t="shared" si="29"/>
        <v>-1</v>
      </c>
      <c r="S331" s="382">
        <f t="shared" si="29"/>
        <v>0</v>
      </c>
      <c r="T331" s="382">
        <f t="shared" si="29"/>
        <v>0</v>
      </c>
      <c r="U331" s="382">
        <f>P331+Q331+R331+S331+T331</f>
        <v>-3</v>
      </c>
    </row>
    <row r="332" spans="1:23" x14ac:dyDescent="0.25">
      <c r="B332" s="384" t="s">
        <v>710</v>
      </c>
      <c r="C332" s="378" t="s">
        <v>177</v>
      </c>
      <c r="D332" s="379" t="s">
        <v>711</v>
      </c>
      <c r="E332" s="385" t="s">
        <v>202</v>
      </c>
      <c r="F332" s="386">
        <v>7</v>
      </c>
      <c r="G332" s="386">
        <v>9</v>
      </c>
      <c r="H332" s="386">
        <v>-10</v>
      </c>
      <c r="I332" s="386">
        <v>9</v>
      </c>
      <c r="J332" s="386"/>
      <c r="K332" s="386"/>
      <c r="L332" s="386"/>
      <c r="M332" s="386">
        <f>IF(OR(U332=1,U332=2,U332=3),1,0)</f>
        <v>1</v>
      </c>
      <c r="N332" s="386">
        <f>IF(OR(U332=-1,U332=-2,U332=-3),1,0)</f>
        <v>0</v>
      </c>
      <c r="P332" s="382">
        <f t="shared" si="29"/>
        <v>1</v>
      </c>
      <c r="Q332" s="382">
        <f t="shared" si="29"/>
        <v>1</v>
      </c>
      <c r="R332" s="382">
        <f t="shared" si="29"/>
        <v>-1</v>
      </c>
      <c r="S332" s="382">
        <f t="shared" si="29"/>
        <v>1</v>
      </c>
      <c r="T332" s="382">
        <f t="shared" si="29"/>
        <v>0</v>
      </c>
      <c r="U332" s="382">
        <f>P332+Q332+R332+S332+T332</f>
        <v>2</v>
      </c>
      <c r="W332" s="397"/>
    </row>
    <row r="333" spans="1:23" x14ac:dyDescent="0.25">
      <c r="B333" s="377" t="s">
        <v>706</v>
      </c>
      <c r="C333" s="378" t="str">
        <f>C330</f>
        <v>ПЮРКО</v>
      </c>
      <c r="D333" s="379" t="str">
        <f>D331</f>
        <v>Y</v>
      </c>
      <c r="E333" s="383" t="str">
        <f>E331</f>
        <v>БОРИСЮК</v>
      </c>
      <c r="F333" s="380">
        <v>-6</v>
      </c>
      <c r="G333" s="380">
        <v>-6</v>
      </c>
      <c r="H333" s="380">
        <v>-8</v>
      </c>
      <c r="I333" s="380"/>
      <c r="J333" s="380"/>
      <c r="K333" s="380"/>
      <c r="L333" s="380"/>
      <c r="M333" s="381">
        <f>IF(OR(U333=1,U333=2,U333=3),1,0)</f>
        <v>0</v>
      </c>
      <c r="N333" s="381">
        <f>IF(OR(U333=-1,U333=-2,U333=-3),1,0)</f>
        <v>1</v>
      </c>
      <c r="P333" s="382">
        <f t="shared" si="29"/>
        <v>-1</v>
      </c>
      <c r="Q333" s="382">
        <f t="shared" si="29"/>
        <v>-1</v>
      </c>
      <c r="R333" s="382">
        <f t="shared" si="29"/>
        <v>-1</v>
      </c>
      <c r="S333" s="382">
        <f t="shared" si="29"/>
        <v>0</v>
      </c>
      <c r="T333" s="382">
        <f t="shared" si="29"/>
        <v>0</v>
      </c>
      <c r="U333" s="400">
        <f>P333+Q333+R333+S333+T333</f>
        <v>-3</v>
      </c>
      <c r="V333" s="398"/>
    </row>
    <row r="334" spans="1:23" ht="14.25" thickBot="1" x14ac:dyDescent="0.3">
      <c r="B334" s="377" t="s">
        <v>708</v>
      </c>
      <c r="C334" s="383" t="str">
        <f>C331</f>
        <v>БУЛАТОВА</v>
      </c>
      <c r="D334" s="379" t="str">
        <f>D330</f>
        <v>X</v>
      </c>
      <c r="E334" s="383" t="str">
        <f>E330</f>
        <v>БИАХМЕТОВА</v>
      </c>
      <c r="F334" s="380">
        <v>-7</v>
      </c>
      <c r="G334" s="380">
        <v>-9</v>
      </c>
      <c r="H334" s="380">
        <v>-6</v>
      </c>
      <c r="I334" s="380"/>
      <c r="J334" s="380"/>
      <c r="K334" s="380"/>
      <c r="L334" s="380"/>
      <c r="M334" s="381">
        <f>IF(OR(U334=1,U334=2,U334=3),1,0)</f>
        <v>0</v>
      </c>
      <c r="N334" s="381">
        <f>IF(OR(U334=-1,U334=-2,U334=-3),1,0)</f>
        <v>1</v>
      </c>
      <c r="P334" s="382">
        <f t="shared" si="29"/>
        <v>-1</v>
      </c>
      <c r="Q334" s="382">
        <f t="shared" si="29"/>
        <v>-1</v>
      </c>
      <c r="R334" s="382">
        <f t="shared" si="29"/>
        <v>-1</v>
      </c>
      <c r="S334" s="382">
        <f t="shared" si="29"/>
        <v>0</v>
      </c>
      <c r="T334" s="382">
        <f t="shared" si="29"/>
        <v>0</v>
      </c>
      <c r="U334" s="382">
        <f>P334+Q334+R334+S334+T334</f>
        <v>-3</v>
      </c>
    </row>
    <row r="335" spans="1:23" ht="14.25" thickBot="1" x14ac:dyDescent="0.3">
      <c r="B335" s="300"/>
      <c r="D335" s="387"/>
      <c r="F335" s="300"/>
      <c r="G335" s="300"/>
      <c r="H335" s="300"/>
      <c r="I335" s="388" t="s">
        <v>712</v>
      </c>
      <c r="J335" s="300"/>
      <c r="K335" s="300"/>
      <c r="L335" s="300"/>
      <c r="M335" s="389">
        <f>SUM(M330,M331,M332,M333,M334)</f>
        <v>2</v>
      </c>
      <c r="N335" s="390">
        <f>SUM(N330,N331,N332,N333,N334,)</f>
        <v>3</v>
      </c>
      <c r="P335" s="258"/>
      <c r="Q335" s="258"/>
      <c r="R335" s="258"/>
      <c r="S335" s="258"/>
      <c r="T335" s="258"/>
      <c r="U335" s="258"/>
      <c r="W335" s="397"/>
    </row>
    <row r="336" spans="1:23" ht="15.75" x14ac:dyDescent="0.25">
      <c r="B336" s="300"/>
      <c r="C336" s="391" t="s">
        <v>713</v>
      </c>
      <c r="D336" s="392"/>
      <c r="E336" s="374" t="s">
        <v>31</v>
      </c>
      <c r="F336" s="300"/>
      <c r="G336" s="300"/>
      <c r="H336" s="300"/>
      <c r="I336" s="300"/>
      <c r="J336" s="300"/>
      <c r="K336" s="300"/>
      <c r="L336" s="300"/>
      <c r="M336" s="300"/>
      <c r="N336" s="300"/>
      <c r="P336" s="258"/>
      <c r="Q336" s="258"/>
      <c r="R336" s="258"/>
      <c r="S336" s="258"/>
      <c r="T336" s="258"/>
      <c r="U336" s="258"/>
    </row>
    <row r="337" spans="2:22" x14ac:dyDescent="0.25">
      <c r="D337" s="396"/>
    </row>
    <row r="338" spans="2:22" x14ac:dyDescent="0.25">
      <c r="D338" s="396"/>
    </row>
    <row r="339" spans="2:22" ht="15.75" x14ac:dyDescent="0.3">
      <c r="B339" s="371" t="s">
        <v>753</v>
      </c>
      <c r="D339" s="387"/>
      <c r="F339" s="300"/>
      <c r="G339" s="300"/>
      <c r="H339" s="300"/>
      <c r="I339" s="300"/>
      <c r="J339" s="300"/>
      <c r="K339" s="300"/>
      <c r="L339" s="300"/>
      <c r="M339" s="300"/>
      <c r="N339" s="300"/>
      <c r="P339" s="258"/>
      <c r="Q339" s="258"/>
      <c r="R339" s="258"/>
      <c r="S339" s="258"/>
      <c r="T339" s="258"/>
      <c r="U339" s="258"/>
    </row>
    <row r="340" spans="2:22" x14ac:dyDescent="0.25">
      <c r="B340" s="654" t="s">
        <v>697</v>
      </c>
      <c r="C340" s="372" t="s">
        <v>698</v>
      </c>
      <c r="D340" s="656" t="s">
        <v>697</v>
      </c>
      <c r="E340" s="372" t="s">
        <v>699</v>
      </c>
      <c r="F340" s="658" t="s">
        <v>700</v>
      </c>
      <c r="G340" s="659"/>
      <c r="H340" s="659"/>
      <c r="I340" s="659"/>
      <c r="J340" s="659"/>
      <c r="K340" s="658" t="s">
        <v>701</v>
      </c>
      <c r="L340" s="660"/>
      <c r="M340" s="658" t="s">
        <v>702</v>
      </c>
      <c r="N340" s="660"/>
      <c r="P340" s="258"/>
      <c r="Q340" s="258"/>
      <c r="R340" s="258"/>
      <c r="S340" s="258"/>
      <c r="T340" s="258"/>
      <c r="U340" s="258"/>
    </row>
    <row r="341" spans="2:22" ht="15.75" x14ac:dyDescent="0.25">
      <c r="B341" s="655"/>
      <c r="C341" s="374" t="s">
        <v>720</v>
      </c>
      <c r="D341" s="657"/>
      <c r="E341" s="374" t="s">
        <v>33</v>
      </c>
      <c r="F341" s="375">
        <v>1</v>
      </c>
      <c r="G341" s="375">
        <v>2</v>
      </c>
      <c r="H341" s="375">
        <v>3</v>
      </c>
      <c r="I341" s="375">
        <v>4</v>
      </c>
      <c r="J341" s="375">
        <v>5</v>
      </c>
      <c r="K341" s="375" t="s">
        <v>703</v>
      </c>
      <c r="L341" s="375" t="s">
        <v>30</v>
      </c>
      <c r="M341" s="375" t="s">
        <v>704</v>
      </c>
      <c r="N341" s="375" t="s">
        <v>705</v>
      </c>
      <c r="P341" s="258"/>
      <c r="Q341" s="258"/>
      <c r="R341" s="258"/>
      <c r="S341" s="258"/>
      <c r="T341" s="258"/>
      <c r="U341" s="258"/>
    </row>
    <row r="342" spans="2:22" x14ac:dyDescent="0.25">
      <c r="B342" s="377" t="s">
        <v>706</v>
      </c>
      <c r="C342" s="385" t="s">
        <v>336</v>
      </c>
      <c r="D342" s="379" t="s">
        <v>707</v>
      </c>
      <c r="E342" s="378" t="s">
        <v>315</v>
      </c>
      <c r="F342" s="380">
        <v>-4</v>
      </c>
      <c r="G342" s="380">
        <v>-8</v>
      </c>
      <c r="H342" s="380">
        <v>-9</v>
      </c>
      <c r="I342" s="380"/>
      <c r="J342" s="380"/>
      <c r="K342" s="380"/>
      <c r="L342" s="380"/>
      <c r="M342" s="381">
        <f>IF(OR(U342=1,U342=2,U342=3),1,0)</f>
        <v>0</v>
      </c>
      <c r="N342" s="381">
        <f>IF(OR(U342=-1,U342=-2,U342=-3),1,0)</f>
        <v>1</v>
      </c>
      <c r="P342" s="382">
        <f t="shared" ref="P342:T346" si="30">SIGN(F342)</f>
        <v>-1</v>
      </c>
      <c r="Q342" s="382">
        <f t="shared" si="30"/>
        <v>-1</v>
      </c>
      <c r="R342" s="382">
        <f t="shared" si="30"/>
        <v>-1</v>
      </c>
      <c r="S342" s="382">
        <f t="shared" si="30"/>
        <v>0</v>
      </c>
      <c r="T342" s="382">
        <f t="shared" si="30"/>
        <v>0</v>
      </c>
      <c r="U342" s="382">
        <f>P342+Q342+R342+S342+T342</f>
        <v>-3</v>
      </c>
    </row>
    <row r="343" spans="2:22" x14ac:dyDescent="0.25">
      <c r="B343" s="377" t="s">
        <v>708</v>
      </c>
      <c r="C343" s="383" t="s">
        <v>165</v>
      </c>
      <c r="D343" s="379" t="s">
        <v>709</v>
      </c>
      <c r="E343" s="383" t="s">
        <v>300</v>
      </c>
      <c r="F343" s="380">
        <v>-4</v>
      </c>
      <c r="G343" s="380">
        <v>9</v>
      </c>
      <c r="H343" s="380">
        <v>-9</v>
      </c>
      <c r="I343" s="380">
        <v>6</v>
      </c>
      <c r="J343" s="380">
        <v>7</v>
      </c>
      <c r="K343" s="380"/>
      <c r="L343" s="380"/>
      <c r="M343" s="381">
        <f>IF(OR(U343=1,U343=2,U343=3),1,0)</f>
        <v>1</v>
      </c>
      <c r="N343" s="381">
        <f>IF(OR(U343=-1,U343=-2,U343=-3),1,0)</f>
        <v>0</v>
      </c>
      <c r="P343" s="382">
        <f t="shared" si="30"/>
        <v>-1</v>
      </c>
      <c r="Q343" s="382">
        <f t="shared" si="30"/>
        <v>1</v>
      </c>
      <c r="R343" s="382">
        <f t="shared" si="30"/>
        <v>-1</v>
      </c>
      <c r="S343" s="382">
        <f t="shared" si="30"/>
        <v>1</v>
      </c>
      <c r="T343" s="382">
        <f t="shared" si="30"/>
        <v>1</v>
      </c>
      <c r="U343" s="400">
        <f>P343+Q343+R343+S343+T343</f>
        <v>1</v>
      </c>
      <c r="V343" s="397"/>
    </row>
    <row r="344" spans="2:22" x14ac:dyDescent="0.25">
      <c r="B344" s="384" t="s">
        <v>710</v>
      </c>
      <c r="C344" s="385" t="s">
        <v>309</v>
      </c>
      <c r="D344" s="379" t="s">
        <v>711</v>
      </c>
      <c r="E344" s="385" t="s">
        <v>169</v>
      </c>
      <c r="F344" s="386">
        <v>10</v>
      </c>
      <c r="G344" s="386">
        <v>-2</v>
      </c>
      <c r="H344" s="386">
        <v>7</v>
      </c>
      <c r="I344" s="386">
        <v>11</v>
      </c>
      <c r="J344" s="386"/>
      <c r="K344" s="386"/>
      <c r="L344" s="386"/>
      <c r="M344" s="386">
        <f>IF(OR(U344=1,U344=2,U344=3),1,0)</f>
        <v>1</v>
      </c>
      <c r="N344" s="386">
        <f>IF(OR(U344=-1,U344=-2,U344=-3),1,0)</f>
        <v>0</v>
      </c>
      <c r="P344" s="382">
        <f t="shared" si="30"/>
        <v>1</v>
      </c>
      <c r="Q344" s="382">
        <f t="shared" si="30"/>
        <v>-1</v>
      </c>
      <c r="R344" s="382">
        <f t="shared" si="30"/>
        <v>1</v>
      </c>
      <c r="S344" s="382">
        <f t="shared" si="30"/>
        <v>1</v>
      </c>
      <c r="T344" s="382">
        <f t="shared" si="30"/>
        <v>0</v>
      </c>
      <c r="U344" s="400">
        <f>P344+Q344+R344+S344+T344</f>
        <v>2</v>
      </c>
      <c r="V344" s="397"/>
    </row>
    <row r="345" spans="2:22" x14ac:dyDescent="0.25">
      <c r="B345" s="377" t="s">
        <v>706</v>
      </c>
      <c r="C345" s="378" t="str">
        <f>C342</f>
        <v>ЛАВРОВА А.</v>
      </c>
      <c r="D345" s="379" t="str">
        <f>D343</f>
        <v>Y</v>
      </c>
      <c r="E345" s="383" t="str">
        <f>E343</f>
        <v>БАХЫТ</v>
      </c>
      <c r="F345" s="380">
        <v>4</v>
      </c>
      <c r="G345" s="380">
        <v>8</v>
      </c>
      <c r="H345" s="380">
        <v>-3</v>
      </c>
      <c r="I345" s="380">
        <v>-9</v>
      </c>
      <c r="J345" s="380">
        <v>5</v>
      </c>
      <c r="K345" s="380"/>
      <c r="L345" s="380"/>
      <c r="M345" s="381">
        <f>IF(OR(U345=1,U345=2,U345=3),1,0)</f>
        <v>1</v>
      </c>
      <c r="N345" s="381">
        <f>IF(OR(U345=-1,U345=-2,U345=-3),1,0)</f>
        <v>0</v>
      </c>
      <c r="P345" s="382">
        <f t="shared" si="30"/>
        <v>1</v>
      </c>
      <c r="Q345" s="382">
        <f t="shared" si="30"/>
        <v>1</v>
      </c>
      <c r="R345" s="382">
        <f t="shared" si="30"/>
        <v>-1</v>
      </c>
      <c r="S345" s="382">
        <f t="shared" si="30"/>
        <v>-1</v>
      </c>
      <c r="T345" s="382">
        <f t="shared" si="30"/>
        <v>1</v>
      </c>
      <c r="U345" s="382">
        <f>P345+Q345+R345+S345+T345</f>
        <v>1</v>
      </c>
    </row>
    <row r="346" spans="2:22" ht="14.25" thickBot="1" x14ac:dyDescent="0.3">
      <c r="B346" s="377" t="s">
        <v>708</v>
      </c>
      <c r="C346" s="383" t="str">
        <f>C343</f>
        <v>ЦВИГУН</v>
      </c>
      <c r="D346" s="379" t="str">
        <f>D342</f>
        <v>X</v>
      </c>
      <c r="E346" s="383" t="str">
        <f>E342</f>
        <v>МИРКАДИРОВА</v>
      </c>
      <c r="F346" s="380"/>
      <c r="G346" s="380"/>
      <c r="H346" s="380"/>
      <c r="I346" s="380"/>
      <c r="J346" s="380"/>
      <c r="K346" s="380"/>
      <c r="L346" s="380"/>
      <c r="M346" s="381">
        <f>IF(OR(U346=1,U346=2,U346=3),1,0)</f>
        <v>0</v>
      </c>
      <c r="N346" s="381">
        <f>IF(OR(U346=-1,U346=-2,U346=-3),1,0)</f>
        <v>0</v>
      </c>
      <c r="P346" s="382">
        <f t="shared" si="30"/>
        <v>0</v>
      </c>
      <c r="Q346" s="382">
        <f t="shared" si="30"/>
        <v>0</v>
      </c>
      <c r="R346" s="382">
        <f t="shared" si="30"/>
        <v>0</v>
      </c>
      <c r="S346" s="382">
        <f t="shared" si="30"/>
        <v>0</v>
      </c>
      <c r="T346" s="382">
        <f t="shared" si="30"/>
        <v>0</v>
      </c>
      <c r="U346" s="382">
        <f>P346+Q346+R346+S346+T346</f>
        <v>0</v>
      </c>
    </row>
    <row r="347" spans="2:22" ht="14.25" thickBot="1" x14ac:dyDescent="0.3">
      <c r="B347" s="300"/>
      <c r="D347" s="387"/>
      <c r="F347" s="300"/>
      <c r="G347" s="300"/>
      <c r="H347" s="300"/>
      <c r="I347" s="388" t="s">
        <v>712</v>
      </c>
      <c r="J347" s="300"/>
      <c r="K347" s="300"/>
      <c r="L347" s="300"/>
      <c r="M347" s="389">
        <f>SUM(M342,M343,M344,M345,M346)</f>
        <v>3</v>
      </c>
      <c r="N347" s="390">
        <f>SUM(N342,N343,N344,N345,N346,)</f>
        <v>1</v>
      </c>
      <c r="P347" s="258"/>
      <c r="Q347" s="258"/>
      <c r="R347" s="258"/>
      <c r="S347" s="258"/>
      <c r="T347" s="258"/>
      <c r="U347" s="258"/>
    </row>
    <row r="348" spans="2:22" ht="15.75" x14ac:dyDescent="0.25">
      <c r="B348" s="300"/>
      <c r="C348" s="391" t="s">
        <v>713</v>
      </c>
      <c r="D348" s="392"/>
      <c r="E348" s="374" t="s">
        <v>720</v>
      </c>
      <c r="F348" s="300"/>
      <c r="G348" s="300"/>
      <c r="H348" s="300"/>
      <c r="I348" s="300"/>
      <c r="J348" s="300"/>
      <c r="K348" s="300"/>
      <c r="L348" s="300"/>
      <c r="M348" s="300"/>
      <c r="N348" s="300"/>
      <c r="P348" s="258"/>
      <c r="Q348" s="258"/>
      <c r="R348" s="258"/>
      <c r="S348" s="258"/>
      <c r="T348" s="258"/>
      <c r="U348" s="258"/>
    </row>
    <row r="349" spans="2:22" x14ac:dyDescent="0.25">
      <c r="D349" s="396"/>
    </row>
    <row r="350" spans="2:22" ht="15.75" x14ac:dyDescent="0.3">
      <c r="B350" s="371" t="s">
        <v>754</v>
      </c>
      <c r="D350" s="387"/>
      <c r="F350" s="300"/>
      <c r="G350" s="300"/>
      <c r="H350" s="300"/>
      <c r="I350" s="300"/>
      <c r="J350" s="300"/>
      <c r="K350" s="300"/>
      <c r="L350" s="300"/>
      <c r="M350" s="300"/>
      <c r="N350" s="300"/>
      <c r="P350" s="258"/>
      <c r="Q350" s="258"/>
      <c r="R350" s="258"/>
      <c r="S350" s="258"/>
      <c r="T350" s="258"/>
      <c r="U350" s="258"/>
    </row>
    <row r="351" spans="2:22" x14ac:dyDescent="0.25">
      <c r="B351" s="654" t="s">
        <v>697</v>
      </c>
      <c r="C351" s="372" t="s">
        <v>698</v>
      </c>
      <c r="D351" s="656" t="s">
        <v>697</v>
      </c>
      <c r="E351" s="372" t="s">
        <v>699</v>
      </c>
      <c r="F351" s="658" t="s">
        <v>700</v>
      </c>
      <c r="G351" s="659"/>
      <c r="H351" s="659"/>
      <c r="I351" s="659"/>
      <c r="J351" s="659"/>
      <c r="K351" s="658" t="s">
        <v>701</v>
      </c>
      <c r="L351" s="660"/>
      <c r="M351" s="658" t="s">
        <v>702</v>
      </c>
      <c r="N351" s="660"/>
      <c r="P351" s="258"/>
      <c r="Q351" s="258"/>
      <c r="R351" s="258"/>
      <c r="S351" s="258"/>
      <c r="T351" s="258"/>
      <c r="U351" s="258"/>
    </row>
    <row r="352" spans="2:22" ht="15.75" x14ac:dyDescent="0.25">
      <c r="B352" s="655"/>
      <c r="C352" s="374" t="s">
        <v>34</v>
      </c>
      <c r="D352" s="657"/>
      <c r="E352" s="374" t="s">
        <v>131</v>
      </c>
      <c r="F352" s="375">
        <v>1</v>
      </c>
      <c r="G352" s="375">
        <v>2</v>
      </c>
      <c r="H352" s="375">
        <v>3</v>
      </c>
      <c r="I352" s="375">
        <v>4</v>
      </c>
      <c r="J352" s="375">
        <v>5</v>
      </c>
      <c r="K352" s="375" t="s">
        <v>703</v>
      </c>
      <c r="L352" s="375" t="s">
        <v>30</v>
      </c>
      <c r="M352" s="375" t="s">
        <v>704</v>
      </c>
      <c r="N352" s="375" t="s">
        <v>705</v>
      </c>
      <c r="P352" s="258"/>
      <c r="Q352" s="258"/>
      <c r="R352" s="258"/>
      <c r="S352" s="258"/>
      <c r="T352" s="258"/>
      <c r="U352" s="258"/>
    </row>
    <row r="353" spans="2:22" x14ac:dyDescent="0.25">
      <c r="B353" s="377" t="s">
        <v>706</v>
      </c>
      <c r="C353" s="383" t="s">
        <v>327</v>
      </c>
      <c r="D353" s="379" t="s">
        <v>707</v>
      </c>
      <c r="E353" s="378" t="s">
        <v>321</v>
      </c>
      <c r="F353" s="380">
        <v>-8</v>
      </c>
      <c r="G353" s="380">
        <v>9</v>
      </c>
      <c r="H353" s="380">
        <v>7</v>
      </c>
      <c r="I353" s="380">
        <v>2</v>
      </c>
      <c r="J353" s="380"/>
      <c r="K353" s="380"/>
      <c r="L353" s="380"/>
      <c r="M353" s="381">
        <f>IF(OR(U353=1,U353=2,U353=3),1,0)</f>
        <v>1</v>
      </c>
      <c r="N353" s="381">
        <f>IF(OR(U353=-1,U353=-2,U353=-3),1,0)</f>
        <v>0</v>
      </c>
      <c r="P353" s="382">
        <f t="shared" ref="P353:T357" si="31">SIGN(F353)</f>
        <v>-1</v>
      </c>
      <c r="Q353" s="382">
        <f t="shared" si="31"/>
        <v>1</v>
      </c>
      <c r="R353" s="382">
        <f t="shared" si="31"/>
        <v>1</v>
      </c>
      <c r="S353" s="382">
        <f t="shared" si="31"/>
        <v>1</v>
      </c>
      <c r="T353" s="382">
        <f t="shared" si="31"/>
        <v>0</v>
      </c>
      <c r="U353" s="382">
        <f>P353+Q353+R353+S353+T353</f>
        <v>2</v>
      </c>
    </row>
    <row r="354" spans="2:22" x14ac:dyDescent="0.25">
      <c r="B354" s="377" t="s">
        <v>708</v>
      </c>
      <c r="C354" s="383" t="s">
        <v>736</v>
      </c>
      <c r="D354" s="379" t="s">
        <v>709</v>
      </c>
      <c r="E354" s="383" t="s">
        <v>306</v>
      </c>
      <c r="F354" s="380">
        <v>8</v>
      </c>
      <c r="G354" s="380">
        <v>-8</v>
      </c>
      <c r="H354" s="380">
        <v>-2</v>
      </c>
      <c r="I354" s="380">
        <v>-7</v>
      </c>
      <c r="J354" s="380"/>
      <c r="K354" s="380"/>
      <c r="L354" s="380"/>
      <c r="M354" s="381">
        <f>IF(OR(U354=1,U354=2,U354=3),1,0)</f>
        <v>0</v>
      </c>
      <c r="N354" s="381">
        <f>IF(OR(U354=-1,U354=-2,U354=-3),1,0)</f>
        <v>1</v>
      </c>
      <c r="P354" s="382">
        <f t="shared" si="31"/>
        <v>1</v>
      </c>
      <c r="Q354" s="382">
        <f t="shared" si="31"/>
        <v>-1</v>
      </c>
      <c r="R354" s="382">
        <f t="shared" si="31"/>
        <v>-1</v>
      </c>
      <c r="S354" s="382">
        <f t="shared" si="31"/>
        <v>-1</v>
      </c>
      <c r="T354" s="382">
        <f t="shared" si="31"/>
        <v>0</v>
      </c>
      <c r="U354" s="382">
        <f>P354+Q354+R354+S354+T354</f>
        <v>-2</v>
      </c>
    </row>
    <row r="355" spans="2:22" x14ac:dyDescent="0.25">
      <c r="B355" s="384" t="s">
        <v>710</v>
      </c>
      <c r="C355" s="378" t="s">
        <v>295</v>
      </c>
      <c r="D355" s="379" t="s">
        <v>711</v>
      </c>
      <c r="E355" s="383" t="s">
        <v>755</v>
      </c>
      <c r="F355" s="386">
        <v>14</v>
      </c>
      <c r="G355" s="386">
        <v>3</v>
      </c>
      <c r="H355" s="386">
        <v>7</v>
      </c>
      <c r="I355" s="386"/>
      <c r="J355" s="386"/>
      <c r="K355" s="386"/>
      <c r="L355" s="386"/>
      <c r="M355" s="386">
        <f>IF(OR(U355=1,U355=2,U355=3),1,0)</f>
        <v>1</v>
      </c>
      <c r="N355" s="386">
        <f>IF(OR(U355=-1,U355=-2,U355=-3),1,0)</f>
        <v>0</v>
      </c>
      <c r="P355" s="382">
        <f t="shared" si="31"/>
        <v>1</v>
      </c>
      <c r="Q355" s="382">
        <f t="shared" si="31"/>
        <v>1</v>
      </c>
      <c r="R355" s="382">
        <f t="shared" si="31"/>
        <v>1</v>
      </c>
      <c r="S355" s="382">
        <f t="shared" si="31"/>
        <v>0</v>
      </c>
      <c r="T355" s="382">
        <f t="shared" si="31"/>
        <v>0</v>
      </c>
      <c r="U355" s="400">
        <f>P355+Q355+R355+S355+T355</f>
        <v>3</v>
      </c>
      <c r="V355" s="397"/>
    </row>
    <row r="356" spans="2:22" x14ac:dyDescent="0.25">
      <c r="B356" s="377" t="s">
        <v>706</v>
      </c>
      <c r="C356" s="383" t="str">
        <f>C353</f>
        <v>АЛИМБАЕВА</v>
      </c>
      <c r="D356" s="379" t="str">
        <f>D354</f>
        <v>Y</v>
      </c>
      <c r="E356" s="378" t="str">
        <f>E354</f>
        <v>РОМАНОВСКАЯ</v>
      </c>
      <c r="F356" s="380">
        <v>3</v>
      </c>
      <c r="G356" s="380">
        <v>-12</v>
      </c>
      <c r="H356" s="380">
        <v>-8</v>
      </c>
      <c r="I356" s="380">
        <v>4</v>
      </c>
      <c r="J356" s="380">
        <v>-5</v>
      </c>
      <c r="K356" s="380"/>
      <c r="L356" s="380"/>
      <c r="M356" s="381">
        <f>IF(OR(U356=1,U356=2,U356=3),1,0)</f>
        <v>0</v>
      </c>
      <c r="N356" s="381">
        <f>IF(OR(U356=-1,U356=-2,U356=-3),1,0)</f>
        <v>1</v>
      </c>
      <c r="P356" s="382">
        <f t="shared" si="31"/>
        <v>1</v>
      </c>
      <c r="Q356" s="382">
        <f t="shared" si="31"/>
        <v>-1</v>
      </c>
      <c r="R356" s="382">
        <f t="shared" si="31"/>
        <v>-1</v>
      </c>
      <c r="S356" s="382">
        <f t="shared" si="31"/>
        <v>1</v>
      </c>
      <c r="T356" s="382">
        <f t="shared" si="31"/>
        <v>-1</v>
      </c>
      <c r="U356" s="400">
        <f>P356+Q356+R356+S356+T356</f>
        <v>-1</v>
      </c>
      <c r="V356" s="398"/>
    </row>
    <row r="357" spans="2:22" ht="14.25" thickBot="1" x14ac:dyDescent="0.3">
      <c r="B357" s="377" t="s">
        <v>708</v>
      </c>
      <c r="C357" s="383" t="str">
        <f>C354</f>
        <v>УСПАНОВА</v>
      </c>
      <c r="D357" s="379" t="str">
        <f>D353</f>
        <v>X</v>
      </c>
      <c r="E357" s="383" t="str">
        <f>E353</f>
        <v>ОТЕПОВА</v>
      </c>
      <c r="F357" s="380">
        <v>8</v>
      </c>
      <c r="G357" s="380">
        <v>6</v>
      </c>
      <c r="H357" s="380">
        <v>9</v>
      </c>
      <c r="I357" s="380"/>
      <c r="J357" s="380"/>
      <c r="K357" s="380"/>
      <c r="L357" s="380"/>
      <c r="M357" s="381">
        <f>IF(OR(U357=1,U357=2,U357=3),1,0)</f>
        <v>1</v>
      </c>
      <c r="N357" s="381">
        <f>IF(OR(U357=-1,U357=-2,U357=-3),1,0)</f>
        <v>0</v>
      </c>
      <c r="P357" s="382">
        <f t="shared" si="31"/>
        <v>1</v>
      </c>
      <c r="Q357" s="382">
        <f t="shared" si="31"/>
        <v>1</v>
      </c>
      <c r="R357" s="382">
        <f t="shared" si="31"/>
        <v>1</v>
      </c>
      <c r="S357" s="382">
        <f t="shared" si="31"/>
        <v>0</v>
      </c>
      <c r="T357" s="382">
        <f t="shared" si="31"/>
        <v>0</v>
      </c>
      <c r="U357" s="382">
        <f>P357+Q357+R357+S357+T357</f>
        <v>3</v>
      </c>
    </row>
    <row r="358" spans="2:22" ht="14.25" thickBot="1" x14ac:dyDescent="0.3">
      <c r="B358" s="300"/>
      <c r="D358" s="387"/>
      <c r="F358" s="300"/>
      <c r="G358" s="300"/>
      <c r="H358" s="300"/>
      <c r="I358" s="388" t="s">
        <v>712</v>
      </c>
      <c r="J358" s="300"/>
      <c r="K358" s="300"/>
      <c r="L358" s="300"/>
      <c r="M358" s="389">
        <f>SUM(M353,M354,M355,M356,M357)</f>
        <v>3</v>
      </c>
      <c r="N358" s="390">
        <f>SUM(N353,N354,N355,N356,N357,)</f>
        <v>2</v>
      </c>
      <c r="P358" s="258"/>
      <c r="Q358" s="258"/>
      <c r="R358" s="258"/>
      <c r="S358" s="258"/>
      <c r="T358" s="258"/>
      <c r="U358" s="258"/>
    </row>
    <row r="359" spans="2:22" ht="15.75" x14ac:dyDescent="0.25">
      <c r="B359" s="300"/>
      <c r="C359" s="391" t="s">
        <v>713</v>
      </c>
      <c r="D359" s="392"/>
      <c r="E359" s="374" t="s">
        <v>34</v>
      </c>
      <c r="F359" s="300"/>
      <c r="G359" s="300"/>
      <c r="H359" s="300"/>
      <c r="I359" s="300"/>
      <c r="J359" s="300"/>
      <c r="K359" s="300"/>
      <c r="L359" s="300"/>
      <c r="M359" s="300"/>
      <c r="N359" s="300"/>
      <c r="P359" s="258"/>
      <c r="Q359" s="258"/>
      <c r="R359" s="258"/>
      <c r="S359" s="258"/>
      <c r="T359" s="258"/>
      <c r="U359" s="258"/>
    </row>
    <row r="360" spans="2:22" x14ac:dyDescent="0.25">
      <c r="D360" s="396"/>
    </row>
    <row r="361" spans="2:22" ht="15.75" x14ac:dyDescent="0.3">
      <c r="B361" s="371" t="s">
        <v>756</v>
      </c>
      <c r="D361" s="387"/>
      <c r="F361" s="300"/>
      <c r="G361" s="300"/>
      <c r="H361" s="300"/>
      <c r="I361" s="300"/>
      <c r="J361" s="300"/>
      <c r="K361" s="300"/>
      <c r="L361" s="300"/>
      <c r="M361" s="300"/>
      <c r="N361" s="300"/>
      <c r="P361" s="258"/>
      <c r="Q361" s="258"/>
      <c r="R361" s="258"/>
      <c r="S361" s="258"/>
      <c r="T361" s="258"/>
      <c r="U361" s="258"/>
    </row>
    <row r="362" spans="2:22" x14ac:dyDescent="0.25">
      <c r="B362" s="654" t="s">
        <v>697</v>
      </c>
      <c r="C362" s="372" t="s">
        <v>698</v>
      </c>
      <c r="D362" s="656" t="s">
        <v>697</v>
      </c>
      <c r="E362" s="372" t="s">
        <v>699</v>
      </c>
      <c r="F362" s="658" t="s">
        <v>700</v>
      </c>
      <c r="G362" s="659"/>
      <c r="H362" s="659"/>
      <c r="I362" s="659"/>
      <c r="J362" s="659"/>
      <c r="K362" s="658" t="s">
        <v>701</v>
      </c>
      <c r="L362" s="660"/>
      <c r="M362" s="658" t="s">
        <v>702</v>
      </c>
      <c r="N362" s="660"/>
      <c r="P362" s="258"/>
      <c r="Q362" s="258"/>
      <c r="R362" s="258"/>
      <c r="S362" s="258"/>
      <c r="T362" s="258"/>
      <c r="U362" s="258"/>
    </row>
    <row r="363" spans="2:22" ht="15.75" x14ac:dyDescent="0.25">
      <c r="B363" s="655"/>
      <c r="C363" s="374" t="s">
        <v>14</v>
      </c>
      <c r="D363" s="657"/>
      <c r="E363" s="374" t="s">
        <v>37</v>
      </c>
      <c r="F363" s="375">
        <v>1</v>
      </c>
      <c r="G363" s="375">
        <v>2</v>
      </c>
      <c r="H363" s="375">
        <v>3</v>
      </c>
      <c r="I363" s="375">
        <v>4</v>
      </c>
      <c r="J363" s="375">
        <v>5</v>
      </c>
      <c r="K363" s="375" t="s">
        <v>703</v>
      </c>
      <c r="L363" s="375" t="s">
        <v>30</v>
      </c>
      <c r="M363" s="375" t="s">
        <v>704</v>
      </c>
      <c r="N363" s="375" t="s">
        <v>705</v>
      </c>
      <c r="P363" s="258"/>
      <c r="Q363" s="258"/>
      <c r="R363" s="258"/>
      <c r="S363" s="258"/>
      <c r="T363" s="258"/>
      <c r="U363" s="258"/>
    </row>
    <row r="364" spans="2:22" x14ac:dyDescent="0.25">
      <c r="B364" s="377" t="s">
        <v>706</v>
      </c>
      <c r="C364" s="378" t="s">
        <v>68</v>
      </c>
      <c r="D364" s="379" t="s">
        <v>707</v>
      </c>
      <c r="E364" s="378" t="s">
        <v>63</v>
      </c>
      <c r="F364" s="380">
        <v>3</v>
      </c>
      <c r="G364" s="401">
        <v>-4</v>
      </c>
      <c r="H364" s="380">
        <v>-5</v>
      </c>
      <c r="I364" s="380">
        <v>6</v>
      </c>
      <c r="J364" s="380">
        <v>7</v>
      </c>
      <c r="K364" s="380"/>
      <c r="L364" s="380"/>
      <c r="M364" s="381">
        <f>IF(OR(U364=1,U364=2,U364=3),1,0)</f>
        <v>1</v>
      </c>
      <c r="N364" s="381">
        <f>IF(OR(U364=-1,U364=-2,U364=-3),1,0)</f>
        <v>0</v>
      </c>
      <c r="P364" s="382">
        <f t="shared" ref="P364:T368" si="32">SIGN(F364)</f>
        <v>1</v>
      </c>
      <c r="Q364" s="382">
        <f t="shared" si="32"/>
        <v>-1</v>
      </c>
      <c r="R364" s="382">
        <f t="shared" si="32"/>
        <v>-1</v>
      </c>
      <c r="S364" s="382">
        <f t="shared" si="32"/>
        <v>1</v>
      </c>
      <c r="T364" s="382">
        <f t="shared" si="32"/>
        <v>1</v>
      </c>
      <c r="U364" s="382">
        <f>P364+Q364+R364+S364+T364</f>
        <v>1</v>
      </c>
    </row>
    <row r="365" spans="2:22" x14ac:dyDescent="0.25">
      <c r="B365" s="377" t="s">
        <v>708</v>
      </c>
      <c r="C365" s="385" t="s">
        <v>200</v>
      </c>
      <c r="D365" s="379" t="s">
        <v>709</v>
      </c>
      <c r="E365" s="383" t="s">
        <v>331</v>
      </c>
      <c r="F365" s="380">
        <v>9</v>
      </c>
      <c r="G365" s="380">
        <v>-5</v>
      </c>
      <c r="H365" s="380">
        <v>-8</v>
      </c>
      <c r="I365" s="380">
        <v>-17</v>
      </c>
      <c r="J365" s="380"/>
      <c r="K365" s="380"/>
      <c r="L365" s="380"/>
      <c r="M365" s="381">
        <f>IF(OR(U365=1,U365=2,U365=3),1,0)</f>
        <v>0</v>
      </c>
      <c r="N365" s="381">
        <f>IF(OR(U365=-1,U365=-2,U365=-3),1,0)</f>
        <v>1</v>
      </c>
      <c r="P365" s="382">
        <f t="shared" si="32"/>
        <v>1</v>
      </c>
      <c r="Q365" s="382">
        <f t="shared" si="32"/>
        <v>-1</v>
      </c>
      <c r="R365" s="382">
        <f t="shared" si="32"/>
        <v>-1</v>
      </c>
      <c r="S365" s="382">
        <f t="shared" si="32"/>
        <v>-1</v>
      </c>
      <c r="T365" s="382">
        <f t="shared" si="32"/>
        <v>0</v>
      </c>
      <c r="U365" s="400">
        <f>P365+Q365+R365+S365+T365</f>
        <v>-2</v>
      </c>
      <c r="V365" s="398"/>
    </row>
    <row r="366" spans="2:22" x14ac:dyDescent="0.25">
      <c r="B366" s="384" t="s">
        <v>710</v>
      </c>
      <c r="C366" s="378" t="s">
        <v>734</v>
      </c>
      <c r="D366" s="379" t="s">
        <v>711</v>
      </c>
      <c r="E366" s="378" t="s">
        <v>184</v>
      </c>
      <c r="F366" s="386">
        <v>8</v>
      </c>
      <c r="G366" s="386">
        <v>4</v>
      </c>
      <c r="H366" s="386">
        <v>10</v>
      </c>
      <c r="I366" s="386"/>
      <c r="J366" s="386"/>
      <c r="K366" s="386"/>
      <c r="L366" s="386"/>
      <c r="M366" s="386">
        <f>IF(OR(U366=1,U366=2,U366=3),1,0)</f>
        <v>1</v>
      </c>
      <c r="N366" s="386">
        <f>IF(OR(U366=-1,U366=-2,U366=-3),1,0)</f>
        <v>0</v>
      </c>
      <c r="P366" s="382">
        <f t="shared" si="32"/>
        <v>1</v>
      </c>
      <c r="Q366" s="382">
        <f t="shared" si="32"/>
        <v>1</v>
      </c>
      <c r="R366" s="382">
        <f t="shared" si="32"/>
        <v>1</v>
      </c>
      <c r="S366" s="382">
        <f t="shared" si="32"/>
        <v>0</v>
      </c>
      <c r="T366" s="382">
        <f t="shared" si="32"/>
        <v>0</v>
      </c>
      <c r="U366" s="382">
        <f>P366+Q366+R366+S366+T366</f>
        <v>3</v>
      </c>
    </row>
    <row r="367" spans="2:22" x14ac:dyDescent="0.25">
      <c r="B367" s="377" t="s">
        <v>706</v>
      </c>
      <c r="C367" s="383" t="str">
        <f>C364</f>
        <v>ДАРХАНКЫЗЫ</v>
      </c>
      <c r="D367" s="379" t="str">
        <f>D365</f>
        <v>Y</v>
      </c>
      <c r="E367" s="383" t="str">
        <f>E365</f>
        <v>ТОРШАЕВА</v>
      </c>
      <c r="F367" s="380">
        <v>-8</v>
      </c>
      <c r="G367" s="380">
        <v>-6</v>
      </c>
      <c r="H367" s="380">
        <v>8</v>
      </c>
      <c r="I367" s="380">
        <v>-6</v>
      </c>
      <c r="J367" s="380"/>
      <c r="K367" s="380"/>
      <c r="L367" s="380"/>
      <c r="M367" s="381">
        <f>IF(OR(U367=1,U367=2,U367=3),1,0)</f>
        <v>0</v>
      </c>
      <c r="N367" s="381">
        <f>IF(OR(U367=-1,U367=-2,U367=-3),1,0)</f>
        <v>1</v>
      </c>
      <c r="P367" s="382">
        <f t="shared" si="32"/>
        <v>-1</v>
      </c>
      <c r="Q367" s="382">
        <f t="shared" si="32"/>
        <v>-1</v>
      </c>
      <c r="R367" s="382">
        <f t="shared" si="32"/>
        <v>1</v>
      </c>
      <c r="S367" s="382">
        <f t="shared" si="32"/>
        <v>-1</v>
      </c>
      <c r="T367" s="382">
        <f t="shared" si="32"/>
        <v>0</v>
      </c>
      <c r="U367" s="382">
        <f>P367+Q367+R367+S367+T367</f>
        <v>-2</v>
      </c>
    </row>
    <row r="368" spans="2:22" ht="14.25" thickBot="1" x14ac:dyDescent="0.3">
      <c r="B368" s="377" t="s">
        <v>708</v>
      </c>
      <c r="C368" s="383" t="str">
        <f>C365</f>
        <v>АСЕТ</v>
      </c>
      <c r="D368" s="379" t="str">
        <f>D364</f>
        <v>X</v>
      </c>
      <c r="E368" s="378" t="str">
        <f>E364</f>
        <v>ТЕМИРХАНОВА</v>
      </c>
      <c r="F368" s="380">
        <v>-10</v>
      </c>
      <c r="G368" s="380">
        <v>-3</v>
      </c>
      <c r="H368" s="380">
        <v>-9</v>
      </c>
      <c r="I368" s="380"/>
      <c r="J368" s="380"/>
      <c r="K368" s="380"/>
      <c r="L368" s="380"/>
      <c r="M368" s="381">
        <f>IF(OR(U368=1,U368=2,U368=3),1,0)</f>
        <v>0</v>
      </c>
      <c r="N368" s="381">
        <f>IF(OR(U368=-1,U368=-2,U368=-3),1,0)</f>
        <v>1</v>
      </c>
      <c r="P368" s="382">
        <f t="shared" si="32"/>
        <v>-1</v>
      </c>
      <c r="Q368" s="382">
        <f t="shared" si="32"/>
        <v>-1</v>
      </c>
      <c r="R368" s="382">
        <f t="shared" si="32"/>
        <v>-1</v>
      </c>
      <c r="S368" s="382">
        <f t="shared" si="32"/>
        <v>0</v>
      </c>
      <c r="T368" s="382">
        <f t="shared" si="32"/>
        <v>0</v>
      </c>
      <c r="U368" s="382">
        <f>P368+Q368+R368+S368+T368</f>
        <v>-3</v>
      </c>
    </row>
    <row r="369" spans="2:21" ht="14.25" thickBot="1" x14ac:dyDescent="0.3">
      <c r="B369" s="300"/>
      <c r="D369" s="387"/>
      <c r="F369" s="300"/>
      <c r="G369" s="300"/>
      <c r="H369" s="300"/>
      <c r="I369" s="388" t="s">
        <v>712</v>
      </c>
      <c r="J369" s="300"/>
      <c r="K369" s="300"/>
      <c r="L369" s="300"/>
      <c r="M369" s="389">
        <f>SUM(M364,M365,M366,M367,M368)</f>
        <v>2</v>
      </c>
      <c r="N369" s="390">
        <f>SUM(N364,N365,N366,N367,N368,)</f>
        <v>3</v>
      </c>
      <c r="P369" s="258"/>
      <c r="Q369" s="258"/>
      <c r="R369" s="258"/>
      <c r="S369" s="258"/>
      <c r="T369" s="258"/>
      <c r="U369" s="258"/>
    </row>
    <row r="370" spans="2:21" ht="15.75" x14ac:dyDescent="0.25">
      <c r="B370" s="300"/>
      <c r="C370" s="391" t="s">
        <v>713</v>
      </c>
      <c r="D370" s="392"/>
      <c r="E370" s="374" t="s">
        <v>37</v>
      </c>
      <c r="F370" s="300"/>
      <c r="G370" s="300"/>
      <c r="H370" s="300"/>
      <c r="I370" s="300"/>
      <c r="J370" s="300"/>
      <c r="K370" s="300"/>
      <c r="L370" s="300"/>
      <c r="M370" s="300"/>
      <c r="N370" s="300"/>
      <c r="P370" s="258"/>
      <c r="Q370" s="258"/>
      <c r="R370" s="258"/>
      <c r="S370" s="258"/>
      <c r="T370" s="258"/>
      <c r="U370" s="258"/>
    </row>
    <row r="371" spans="2:21" ht="15.75" x14ac:dyDescent="0.25">
      <c r="B371" s="300"/>
      <c r="C371" s="391"/>
      <c r="D371" s="392"/>
      <c r="E371" s="399"/>
      <c r="F371" s="300"/>
      <c r="G371" s="300"/>
      <c r="H371" s="300"/>
      <c r="I371" s="300"/>
      <c r="J371" s="300"/>
      <c r="K371" s="300"/>
      <c r="L371" s="300"/>
      <c r="M371" s="300"/>
      <c r="N371" s="300"/>
      <c r="P371" s="258"/>
      <c r="Q371" s="258"/>
      <c r="R371" s="258"/>
      <c r="S371" s="258"/>
      <c r="T371" s="258"/>
      <c r="U371" s="258"/>
    </row>
    <row r="372" spans="2:21" ht="15.75" x14ac:dyDescent="0.3">
      <c r="B372" s="371" t="s">
        <v>757</v>
      </c>
      <c r="D372" s="387"/>
      <c r="F372" s="300"/>
      <c r="G372" s="300"/>
      <c r="H372" s="300"/>
      <c r="I372" s="300"/>
      <c r="J372" s="300"/>
      <c r="K372" s="300"/>
      <c r="L372" s="300"/>
      <c r="M372" s="300"/>
      <c r="N372" s="300"/>
      <c r="P372" s="258"/>
      <c r="Q372" s="258"/>
      <c r="R372" s="258"/>
      <c r="S372" s="258"/>
      <c r="T372" s="258"/>
      <c r="U372" s="258"/>
    </row>
    <row r="373" spans="2:21" x14ac:dyDescent="0.25">
      <c r="B373" s="654" t="s">
        <v>697</v>
      </c>
      <c r="C373" s="372" t="s">
        <v>698</v>
      </c>
      <c r="D373" s="656" t="s">
        <v>697</v>
      </c>
      <c r="E373" s="372" t="s">
        <v>699</v>
      </c>
      <c r="F373" s="658" t="s">
        <v>700</v>
      </c>
      <c r="G373" s="659"/>
      <c r="H373" s="659"/>
      <c r="I373" s="659"/>
      <c r="J373" s="659"/>
      <c r="K373" s="658" t="s">
        <v>701</v>
      </c>
      <c r="L373" s="660"/>
      <c r="M373" s="658" t="s">
        <v>702</v>
      </c>
      <c r="N373" s="660"/>
      <c r="P373" s="258"/>
      <c r="Q373" s="258"/>
      <c r="R373" s="258"/>
      <c r="S373" s="258"/>
      <c r="T373" s="258"/>
      <c r="U373" s="258"/>
    </row>
    <row r="374" spans="2:21" ht="15.75" x14ac:dyDescent="0.25">
      <c r="B374" s="655"/>
      <c r="C374" s="374" t="s">
        <v>35</v>
      </c>
      <c r="D374" s="657"/>
      <c r="E374" s="374" t="s">
        <v>31</v>
      </c>
      <c r="F374" s="375">
        <v>1</v>
      </c>
      <c r="G374" s="375">
        <v>2</v>
      </c>
      <c r="H374" s="375">
        <v>3</v>
      </c>
      <c r="I374" s="375">
        <v>4</v>
      </c>
      <c r="J374" s="375">
        <v>5</v>
      </c>
      <c r="K374" s="375" t="s">
        <v>703</v>
      </c>
      <c r="L374" s="375" t="s">
        <v>30</v>
      </c>
      <c r="M374" s="375" t="s">
        <v>704</v>
      </c>
      <c r="N374" s="375" t="s">
        <v>705</v>
      </c>
      <c r="P374" s="258"/>
      <c r="Q374" s="258"/>
      <c r="R374" s="258"/>
      <c r="S374" s="258"/>
      <c r="T374" s="258"/>
      <c r="U374" s="258"/>
    </row>
    <row r="375" spans="2:21" x14ac:dyDescent="0.25">
      <c r="B375" s="377" t="s">
        <v>706</v>
      </c>
      <c r="C375" s="378" t="s">
        <v>204</v>
      </c>
      <c r="D375" s="379" t="s">
        <v>707</v>
      </c>
      <c r="E375" s="383" t="s">
        <v>201</v>
      </c>
      <c r="F375" s="380">
        <v>6</v>
      </c>
      <c r="G375" s="380">
        <v>6</v>
      </c>
      <c r="H375" s="380">
        <v>4</v>
      </c>
      <c r="I375" s="380"/>
      <c r="J375" s="380"/>
      <c r="K375" s="380"/>
      <c r="L375" s="380"/>
      <c r="M375" s="381">
        <f>IF(OR(U375=1,U375=2,U375=3),1,0)</f>
        <v>1</v>
      </c>
      <c r="N375" s="381">
        <f>IF(OR(U375=-1,U375=-2,U375=-3),1,0)</f>
        <v>0</v>
      </c>
      <c r="P375" s="382">
        <f t="shared" ref="P375:T379" si="33">SIGN(F375)</f>
        <v>1</v>
      </c>
      <c r="Q375" s="382">
        <f t="shared" si="33"/>
        <v>1</v>
      </c>
      <c r="R375" s="382">
        <f t="shared" si="33"/>
        <v>1</v>
      </c>
      <c r="S375" s="382">
        <f t="shared" si="33"/>
        <v>0</v>
      </c>
      <c r="T375" s="382">
        <f t="shared" si="33"/>
        <v>0</v>
      </c>
      <c r="U375" s="382">
        <f>P375+Q375+R375+S375+T375</f>
        <v>3</v>
      </c>
    </row>
    <row r="376" spans="2:21" x14ac:dyDescent="0.25">
      <c r="B376" s="377" t="s">
        <v>708</v>
      </c>
      <c r="C376" s="383" t="s">
        <v>186</v>
      </c>
      <c r="D376" s="379" t="s">
        <v>709</v>
      </c>
      <c r="E376" s="378" t="s">
        <v>297</v>
      </c>
      <c r="F376" s="380">
        <v>8</v>
      </c>
      <c r="G376" s="380">
        <v>-10</v>
      </c>
      <c r="H376" s="380">
        <v>-11</v>
      </c>
      <c r="I376" s="380">
        <v>-5</v>
      </c>
      <c r="J376" s="380"/>
      <c r="K376" s="380"/>
      <c r="L376" s="380"/>
      <c r="M376" s="381">
        <f>IF(OR(U376=1,U376=2,U376=3),1,0)</f>
        <v>0</v>
      </c>
      <c r="N376" s="381">
        <f>IF(OR(U376=-1,U376=-2,U376=-3),1,0)</f>
        <v>1</v>
      </c>
      <c r="P376" s="382">
        <f t="shared" si="33"/>
        <v>1</v>
      </c>
      <c r="Q376" s="382">
        <f t="shared" si="33"/>
        <v>-1</v>
      </c>
      <c r="R376" s="382">
        <f t="shared" si="33"/>
        <v>-1</v>
      </c>
      <c r="S376" s="382">
        <f t="shared" si="33"/>
        <v>-1</v>
      </c>
      <c r="T376" s="382">
        <f t="shared" si="33"/>
        <v>0</v>
      </c>
      <c r="U376" s="382">
        <f>P376+Q376+R376+S376+T376</f>
        <v>-2</v>
      </c>
    </row>
    <row r="377" spans="2:21" x14ac:dyDescent="0.25">
      <c r="B377" s="384" t="s">
        <v>710</v>
      </c>
      <c r="C377" s="385" t="s">
        <v>187</v>
      </c>
      <c r="D377" s="379" t="s">
        <v>711</v>
      </c>
      <c r="E377" s="383" t="s">
        <v>183</v>
      </c>
      <c r="F377" s="386">
        <v>4</v>
      </c>
      <c r="G377" s="386">
        <v>9</v>
      </c>
      <c r="H377" s="386">
        <v>6</v>
      </c>
      <c r="I377" s="386"/>
      <c r="J377" s="386"/>
      <c r="K377" s="386"/>
      <c r="L377" s="386"/>
      <c r="M377" s="386">
        <f>IF(OR(U377=1,U377=2,U377=3),1,0)</f>
        <v>1</v>
      </c>
      <c r="N377" s="386">
        <f>IF(OR(U377=-1,U377=-2,U377=-3),1,0)</f>
        <v>0</v>
      </c>
      <c r="P377" s="382">
        <f t="shared" si="33"/>
        <v>1</v>
      </c>
      <c r="Q377" s="382">
        <f t="shared" si="33"/>
        <v>1</v>
      </c>
      <c r="R377" s="382">
        <f t="shared" si="33"/>
        <v>1</v>
      </c>
      <c r="S377" s="382">
        <f t="shared" si="33"/>
        <v>0</v>
      </c>
      <c r="T377" s="382">
        <f t="shared" si="33"/>
        <v>0</v>
      </c>
      <c r="U377" s="382">
        <f>P377+Q377+R377+S377+T377</f>
        <v>3</v>
      </c>
    </row>
    <row r="378" spans="2:21" x14ac:dyDescent="0.25">
      <c r="B378" s="377" t="s">
        <v>706</v>
      </c>
      <c r="C378" s="383" t="str">
        <f>C375</f>
        <v>НУРЖАНКЫЗЫ</v>
      </c>
      <c r="D378" s="379" t="str">
        <f>D376</f>
        <v>Y</v>
      </c>
      <c r="E378" s="383" t="str">
        <f>E376</f>
        <v>БОРИСЮК</v>
      </c>
      <c r="F378" s="380">
        <v>9</v>
      </c>
      <c r="G378" s="380">
        <v>-5</v>
      </c>
      <c r="H378" s="380">
        <v>9</v>
      </c>
      <c r="I378" s="380">
        <v>11</v>
      </c>
      <c r="J378" s="380"/>
      <c r="K378" s="380"/>
      <c r="L378" s="380"/>
      <c r="M378" s="381">
        <f>IF(OR(U378=1,U378=2,U378=3),1,0)</f>
        <v>1</v>
      </c>
      <c r="N378" s="381">
        <f>IF(OR(U378=-1,U378=-2,U378=-3),1,0)</f>
        <v>0</v>
      </c>
      <c r="P378" s="382">
        <f t="shared" si="33"/>
        <v>1</v>
      </c>
      <c r="Q378" s="382">
        <f t="shared" si="33"/>
        <v>-1</v>
      </c>
      <c r="R378" s="382">
        <f t="shared" si="33"/>
        <v>1</v>
      </c>
      <c r="S378" s="382">
        <f t="shared" si="33"/>
        <v>1</v>
      </c>
      <c r="T378" s="382">
        <f t="shared" si="33"/>
        <v>0</v>
      </c>
      <c r="U378" s="382">
        <f>P378+Q378+R378+S378+T378</f>
        <v>2</v>
      </c>
    </row>
    <row r="379" spans="2:21" ht="14.25" thickBot="1" x14ac:dyDescent="0.3">
      <c r="B379" s="377" t="s">
        <v>708</v>
      </c>
      <c r="C379" s="383" t="str">
        <f>C376</f>
        <v>АХМАДАЛИЕВА</v>
      </c>
      <c r="D379" s="379" t="str">
        <f>D375</f>
        <v>X</v>
      </c>
      <c r="E379" s="383" t="str">
        <f>E375</f>
        <v>ШОКОБАЛИНОВА</v>
      </c>
      <c r="F379" s="380"/>
      <c r="G379" s="380"/>
      <c r="H379" s="380"/>
      <c r="I379" s="380"/>
      <c r="J379" s="380"/>
      <c r="K379" s="380"/>
      <c r="L379" s="380"/>
      <c r="M379" s="381">
        <f>IF(OR(U379=1,U379=2,U379=3),1,0)</f>
        <v>0</v>
      </c>
      <c r="N379" s="381">
        <f>IF(OR(U379=-1,U379=-2,U379=-3),1,0)</f>
        <v>0</v>
      </c>
      <c r="P379" s="382">
        <f t="shared" si="33"/>
        <v>0</v>
      </c>
      <c r="Q379" s="382">
        <f t="shared" si="33"/>
        <v>0</v>
      </c>
      <c r="R379" s="382">
        <f t="shared" si="33"/>
        <v>0</v>
      </c>
      <c r="S379" s="382">
        <f t="shared" si="33"/>
        <v>0</v>
      </c>
      <c r="T379" s="382">
        <f t="shared" si="33"/>
        <v>0</v>
      </c>
      <c r="U379" s="382">
        <f>P379+Q379+R379+S379+T379</f>
        <v>0</v>
      </c>
    </row>
    <row r="380" spans="2:21" ht="14.25" thickBot="1" x14ac:dyDescent="0.3">
      <c r="B380" s="300"/>
      <c r="D380" s="387"/>
      <c r="F380" s="300"/>
      <c r="G380" s="300"/>
      <c r="H380" s="300"/>
      <c r="I380" s="388" t="s">
        <v>712</v>
      </c>
      <c r="J380" s="300"/>
      <c r="K380" s="300"/>
      <c r="L380" s="300"/>
      <c r="M380" s="389">
        <f>SUM(M375,M376,M377,M378,M379)</f>
        <v>3</v>
      </c>
      <c r="N380" s="390">
        <f>SUM(N375,N376,N377,N378,N379,)</f>
        <v>1</v>
      </c>
      <c r="P380" s="258"/>
      <c r="Q380" s="258"/>
      <c r="R380" s="258"/>
      <c r="S380" s="258"/>
      <c r="T380" s="258"/>
      <c r="U380" s="258"/>
    </row>
    <row r="381" spans="2:21" ht="15.75" x14ac:dyDescent="0.25">
      <c r="B381" s="300"/>
      <c r="C381" s="391" t="s">
        <v>713</v>
      </c>
      <c r="D381" s="392"/>
      <c r="E381" s="374" t="s">
        <v>35</v>
      </c>
      <c r="F381" s="300"/>
      <c r="G381" s="300"/>
      <c r="H381" s="300"/>
      <c r="I381" s="300"/>
      <c r="J381" s="300"/>
      <c r="K381" s="300"/>
      <c r="L381" s="300"/>
      <c r="M381" s="300"/>
      <c r="N381" s="300"/>
      <c r="P381" s="258"/>
      <c r="Q381" s="258"/>
      <c r="R381" s="258"/>
      <c r="S381" s="258"/>
      <c r="T381" s="258"/>
      <c r="U381" s="258"/>
    </row>
    <row r="382" spans="2:21" ht="15.75" x14ac:dyDescent="0.25">
      <c r="B382" s="300"/>
      <c r="C382" s="391"/>
      <c r="D382" s="392"/>
      <c r="E382" s="399"/>
      <c r="F382" s="300"/>
      <c r="G382" s="300"/>
      <c r="H382" s="300"/>
      <c r="I382" s="300"/>
      <c r="J382" s="300"/>
      <c r="K382" s="300"/>
      <c r="L382" s="300"/>
      <c r="M382" s="300"/>
      <c r="N382" s="300"/>
      <c r="P382" s="258"/>
      <c r="Q382" s="258"/>
      <c r="R382" s="258"/>
      <c r="S382" s="258"/>
      <c r="T382" s="258"/>
      <c r="U382" s="258"/>
    </row>
    <row r="383" spans="2:21" ht="15.75" x14ac:dyDescent="0.3">
      <c r="B383" s="371" t="s">
        <v>758</v>
      </c>
      <c r="D383" s="387"/>
      <c r="F383" s="300"/>
      <c r="G383" s="300"/>
      <c r="H383" s="300"/>
      <c r="I383" s="300"/>
      <c r="J383" s="300"/>
      <c r="K383" s="300"/>
      <c r="L383" s="300"/>
      <c r="M383" s="300"/>
      <c r="N383" s="300"/>
      <c r="P383" s="258"/>
      <c r="Q383" s="258"/>
      <c r="R383" s="258"/>
      <c r="S383" s="258"/>
      <c r="T383" s="258"/>
      <c r="U383" s="258"/>
    </row>
    <row r="384" spans="2:21" x14ac:dyDescent="0.25">
      <c r="B384" s="654" t="s">
        <v>697</v>
      </c>
      <c r="C384" s="372" t="s">
        <v>698</v>
      </c>
      <c r="D384" s="656" t="s">
        <v>697</v>
      </c>
      <c r="E384" s="372" t="s">
        <v>699</v>
      </c>
      <c r="F384" s="658" t="s">
        <v>700</v>
      </c>
      <c r="G384" s="659"/>
      <c r="H384" s="659"/>
      <c r="I384" s="659"/>
      <c r="J384" s="659"/>
      <c r="K384" s="658" t="s">
        <v>701</v>
      </c>
      <c r="L384" s="660"/>
      <c r="M384" s="658" t="s">
        <v>702</v>
      </c>
      <c r="N384" s="660"/>
      <c r="P384" s="258"/>
      <c r="Q384" s="258"/>
      <c r="R384" s="258"/>
      <c r="S384" s="258"/>
      <c r="T384" s="258"/>
      <c r="U384" s="258"/>
    </row>
    <row r="385" spans="2:24" ht="15.75" x14ac:dyDescent="0.25">
      <c r="B385" s="655"/>
      <c r="C385" s="374" t="s">
        <v>718</v>
      </c>
      <c r="D385" s="657"/>
      <c r="E385" s="374" t="s">
        <v>17</v>
      </c>
      <c r="F385" s="375">
        <v>1</v>
      </c>
      <c r="G385" s="375">
        <v>2</v>
      </c>
      <c r="H385" s="375">
        <v>3</v>
      </c>
      <c r="I385" s="375">
        <v>4</v>
      </c>
      <c r="J385" s="375">
        <v>5</v>
      </c>
      <c r="K385" s="375" t="s">
        <v>703</v>
      </c>
      <c r="L385" s="375" t="s">
        <v>30</v>
      </c>
      <c r="M385" s="375" t="s">
        <v>704</v>
      </c>
      <c r="N385" s="375" t="s">
        <v>705</v>
      </c>
      <c r="P385" s="258"/>
      <c r="Q385" s="258"/>
      <c r="R385" s="258"/>
      <c r="S385" s="258"/>
      <c r="T385" s="258"/>
      <c r="U385" s="258"/>
    </row>
    <row r="386" spans="2:24" x14ac:dyDescent="0.25">
      <c r="B386" s="377" t="s">
        <v>706</v>
      </c>
      <c r="C386" s="383" t="s">
        <v>64</v>
      </c>
      <c r="D386" s="372" t="s">
        <v>30</v>
      </c>
      <c r="E386" s="378" t="s">
        <v>161</v>
      </c>
      <c r="F386" s="380">
        <v>4</v>
      </c>
      <c r="G386" s="380">
        <v>5</v>
      </c>
      <c r="H386" s="380">
        <v>7</v>
      </c>
      <c r="I386" s="380"/>
      <c r="J386" s="380"/>
      <c r="K386" s="380"/>
      <c r="L386" s="380"/>
      <c r="M386" s="381">
        <f>IF(OR(U386=1,U386=2,U386=3),1,0)</f>
        <v>1</v>
      </c>
      <c r="N386" s="381">
        <f>IF(OR(U386=-1,U386=-2,U386=-3),1,0)</f>
        <v>0</v>
      </c>
      <c r="P386" s="382">
        <f t="shared" ref="P386:T390" si="34">SIGN(F386)</f>
        <v>1</v>
      </c>
      <c r="Q386" s="382">
        <f t="shared" si="34"/>
        <v>1</v>
      </c>
      <c r="R386" s="382">
        <f t="shared" si="34"/>
        <v>1</v>
      </c>
      <c r="S386" s="382">
        <f t="shared" si="34"/>
        <v>0</v>
      </c>
      <c r="T386" s="382">
        <f t="shared" si="34"/>
        <v>0</v>
      </c>
      <c r="U386" s="400">
        <f>P386+Q386+R386+S386+T386</f>
        <v>3</v>
      </c>
      <c r="V386" s="397"/>
    </row>
    <row r="387" spans="2:24" x14ac:dyDescent="0.25">
      <c r="B387" s="377" t="s">
        <v>708</v>
      </c>
      <c r="C387" s="385" t="s">
        <v>190</v>
      </c>
      <c r="D387" s="379" t="s">
        <v>709</v>
      </c>
      <c r="E387" s="378" t="s">
        <v>194</v>
      </c>
      <c r="F387" s="380">
        <v>7</v>
      </c>
      <c r="G387" s="380">
        <v>9</v>
      </c>
      <c r="H387" s="380">
        <v>-5</v>
      </c>
      <c r="I387" s="380">
        <v>-3</v>
      </c>
      <c r="J387" s="380">
        <v>-4</v>
      </c>
      <c r="K387" s="380"/>
      <c r="L387" s="380"/>
      <c r="M387" s="381">
        <f>IF(OR(U387=1,U387=2,U387=3),1,0)</f>
        <v>0</v>
      </c>
      <c r="N387" s="381">
        <f>IF(OR(U387=-1,U387=-2,U387=-3),1,0)</f>
        <v>1</v>
      </c>
      <c r="P387" s="382">
        <f t="shared" si="34"/>
        <v>1</v>
      </c>
      <c r="Q387" s="382">
        <f t="shared" si="34"/>
        <v>1</v>
      </c>
      <c r="R387" s="382">
        <f t="shared" si="34"/>
        <v>-1</v>
      </c>
      <c r="S387" s="382">
        <f t="shared" si="34"/>
        <v>-1</v>
      </c>
      <c r="T387" s="382">
        <f t="shared" si="34"/>
        <v>-1</v>
      </c>
      <c r="U387" s="382">
        <f>P387+Q387+R387+S387+T387</f>
        <v>-1</v>
      </c>
    </row>
    <row r="388" spans="2:24" x14ac:dyDescent="0.25">
      <c r="B388" s="384" t="s">
        <v>710</v>
      </c>
      <c r="C388" s="385" t="s">
        <v>189</v>
      </c>
      <c r="D388" s="379" t="s">
        <v>711</v>
      </c>
      <c r="E388" s="378" t="s">
        <v>177</v>
      </c>
      <c r="F388" s="386">
        <v>6</v>
      </c>
      <c r="G388" s="386">
        <v>-10</v>
      </c>
      <c r="H388" s="386">
        <v>-8</v>
      </c>
      <c r="I388" s="386">
        <v>-6</v>
      </c>
      <c r="J388" s="386"/>
      <c r="K388" s="386"/>
      <c r="L388" s="386"/>
      <c r="M388" s="386">
        <f>IF(OR(U388=1,U388=2,U388=3),1,0)</f>
        <v>0</v>
      </c>
      <c r="N388" s="386">
        <f>IF(OR(U388=-1,U388=-2,U388=-3),1,0)</f>
        <v>1</v>
      </c>
      <c r="P388" s="382">
        <f t="shared" si="34"/>
        <v>1</v>
      </c>
      <c r="Q388" s="382">
        <f t="shared" si="34"/>
        <v>-1</v>
      </c>
      <c r="R388" s="382">
        <f t="shared" si="34"/>
        <v>-1</v>
      </c>
      <c r="S388" s="382">
        <f t="shared" si="34"/>
        <v>-1</v>
      </c>
      <c r="T388" s="382">
        <f t="shared" si="34"/>
        <v>0</v>
      </c>
      <c r="U388" s="382">
        <f>P388+Q388+R388+S388+T388</f>
        <v>-2</v>
      </c>
      <c r="W388" s="397"/>
    </row>
    <row r="389" spans="2:24" x14ac:dyDescent="0.25">
      <c r="B389" s="377" t="s">
        <v>706</v>
      </c>
      <c r="C389" s="378" t="str">
        <f>C386</f>
        <v>МУКАШ</v>
      </c>
      <c r="D389" s="379" t="str">
        <f>D387</f>
        <v>Y</v>
      </c>
      <c r="E389" s="383" t="str">
        <f>E387</f>
        <v>ПЮРКО</v>
      </c>
      <c r="F389" s="380">
        <v>12</v>
      </c>
      <c r="G389" s="380">
        <v>-6</v>
      </c>
      <c r="H389" s="380">
        <v>6</v>
      </c>
      <c r="I389" s="380">
        <v>-10</v>
      </c>
      <c r="J389" s="380">
        <v>10</v>
      </c>
      <c r="K389" s="380"/>
      <c r="L389" s="380"/>
      <c r="M389" s="381">
        <f>IF(OR(U389=1,U389=2,U389=3),1,0)</f>
        <v>1</v>
      </c>
      <c r="N389" s="381">
        <f>IF(OR(U389=-1,U389=-2,U389=-3),1,0)</f>
        <v>0</v>
      </c>
      <c r="P389" s="382">
        <f t="shared" si="34"/>
        <v>1</v>
      </c>
      <c r="Q389" s="382">
        <f t="shared" si="34"/>
        <v>-1</v>
      </c>
      <c r="R389" s="382">
        <f t="shared" si="34"/>
        <v>1</v>
      </c>
      <c r="S389" s="382">
        <f t="shared" si="34"/>
        <v>-1</v>
      </c>
      <c r="T389" s="382">
        <f t="shared" si="34"/>
        <v>1</v>
      </c>
      <c r="U389" s="400">
        <f>P389+Q389+R389+S389+T389</f>
        <v>1</v>
      </c>
      <c r="V389" s="398"/>
    </row>
    <row r="390" spans="2:24" ht="14.25" thickBot="1" x14ac:dyDescent="0.3">
      <c r="B390" s="377" t="s">
        <v>708</v>
      </c>
      <c r="C390" s="383" t="str">
        <f>C387</f>
        <v>МЕДЕУОВА</v>
      </c>
      <c r="D390" s="379" t="str">
        <f>D386</f>
        <v>Х</v>
      </c>
      <c r="E390" s="383" t="str">
        <f>E386</f>
        <v>ТУТУЕВА</v>
      </c>
      <c r="F390" s="380">
        <v>-12</v>
      </c>
      <c r="G390" s="380">
        <v>8</v>
      </c>
      <c r="H390" s="380">
        <v>9</v>
      </c>
      <c r="I390" s="380">
        <v>-4</v>
      </c>
      <c r="J390" s="380">
        <v>12</v>
      </c>
      <c r="K390" s="380"/>
      <c r="L390" s="380"/>
      <c r="M390" s="381">
        <f>IF(OR(U390=1,U390=2,U390=3),1,0)</f>
        <v>1</v>
      </c>
      <c r="N390" s="381">
        <f>IF(OR(U390=-1,U390=-2,U390=-3),1,0)</f>
        <v>0</v>
      </c>
      <c r="P390" s="382">
        <f t="shared" si="34"/>
        <v>-1</v>
      </c>
      <c r="Q390" s="382">
        <f t="shared" si="34"/>
        <v>1</v>
      </c>
      <c r="R390" s="382">
        <f t="shared" si="34"/>
        <v>1</v>
      </c>
      <c r="S390" s="382">
        <f t="shared" si="34"/>
        <v>-1</v>
      </c>
      <c r="T390" s="382">
        <f t="shared" si="34"/>
        <v>1</v>
      </c>
      <c r="U390" s="382">
        <f>P390+Q390+R390+S390+T390</f>
        <v>1</v>
      </c>
    </row>
    <row r="391" spans="2:24" ht="14.25" thickBot="1" x14ac:dyDescent="0.3">
      <c r="B391" s="300"/>
      <c r="D391" s="387"/>
      <c r="F391" s="300"/>
      <c r="G391" s="300"/>
      <c r="H391" s="300"/>
      <c r="I391" s="388" t="s">
        <v>712</v>
      </c>
      <c r="J391" s="300"/>
      <c r="K391" s="300"/>
      <c r="L391" s="300"/>
      <c r="M391" s="389">
        <f>SUM(M386,M387,M388,M389,M390)</f>
        <v>3</v>
      </c>
      <c r="N391" s="390">
        <f>SUM(N386,N387,N388,N389,N390,)</f>
        <v>2</v>
      </c>
      <c r="P391" s="258"/>
      <c r="Q391" s="258"/>
      <c r="R391" s="258"/>
      <c r="S391" s="258"/>
      <c r="T391" s="258"/>
      <c r="U391" s="258"/>
      <c r="W391" s="397"/>
    </row>
    <row r="392" spans="2:24" ht="15.75" x14ac:dyDescent="0.25">
      <c r="B392" s="300"/>
      <c r="C392" s="391" t="s">
        <v>713</v>
      </c>
      <c r="D392" s="392"/>
      <c r="E392" s="374" t="s">
        <v>718</v>
      </c>
      <c r="F392" s="300"/>
      <c r="G392" s="300"/>
      <c r="H392" s="300"/>
      <c r="I392" s="300"/>
      <c r="J392" s="300"/>
      <c r="K392" s="300"/>
      <c r="L392" s="300"/>
      <c r="M392" s="300"/>
      <c r="N392" s="300"/>
      <c r="P392" s="258"/>
      <c r="Q392" s="258"/>
      <c r="R392" s="258"/>
      <c r="S392" s="258"/>
      <c r="T392" s="258"/>
      <c r="U392" s="258"/>
    </row>
    <row r="393" spans="2:24" x14ac:dyDescent="0.25">
      <c r="D393" s="396"/>
    </row>
    <row r="394" spans="2:24" x14ac:dyDescent="0.25">
      <c r="D394" s="396"/>
    </row>
    <row r="395" spans="2:24" ht="15.75" x14ac:dyDescent="0.3">
      <c r="B395" s="371" t="s">
        <v>759</v>
      </c>
      <c r="D395" s="387"/>
      <c r="F395" s="300"/>
      <c r="G395" s="300"/>
      <c r="H395" s="300"/>
      <c r="I395" s="300"/>
      <c r="J395" s="300"/>
      <c r="K395" s="300"/>
      <c r="L395" s="300"/>
      <c r="M395" s="300"/>
      <c r="N395" s="300"/>
      <c r="P395" s="258"/>
      <c r="Q395" s="258"/>
      <c r="R395" s="258"/>
      <c r="S395" s="258"/>
      <c r="T395" s="258"/>
      <c r="U395" s="258"/>
    </row>
    <row r="396" spans="2:24" x14ac:dyDescent="0.25">
      <c r="B396" s="654" t="s">
        <v>697</v>
      </c>
      <c r="C396" s="372" t="s">
        <v>698</v>
      </c>
      <c r="D396" s="656" t="s">
        <v>697</v>
      </c>
      <c r="E396" s="372" t="s">
        <v>699</v>
      </c>
      <c r="F396" s="658" t="s">
        <v>700</v>
      </c>
      <c r="G396" s="659"/>
      <c r="H396" s="659"/>
      <c r="I396" s="659"/>
      <c r="J396" s="659"/>
      <c r="K396" s="658" t="s">
        <v>701</v>
      </c>
      <c r="L396" s="660"/>
      <c r="M396" s="658" t="s">
        <v>702</v>
      </c>
      <c r="N396" s="660"/>
      <c r="P396" s="258"/>
      <c r="Q396" s="258"/>
      <c r="R396" s="258"/>
      <c r="S396" s="258"/>
      <c r="T396" s="258"/>
      <c r="U396" s="258"/>
    </row>
    <row r="397" spans="2:24" ht="15.75" x14ac:dyDescent="0.25">
      <c r="B397" s="655"/>
      <c r="C397" s="374" t="s">
        <v>45</v>
      </c>
      <c r="D397" s="657"/>
      <c r="E397" s="374" t="s">
        <v>32</v>
      </c>
      <c r="F397" s="375">
        <v>1</v>
      </c>
      <c r="G397" s="375">
        <v>2</v>
      </c>
      <c r="H397" s="375">
        <v>3</v>
      </c>
      <c r="I397" s="375">
        <v>4</v>
      </c>
      <c r="J397" s="375">
        <v>5</v>
      </c>
      <c r="K397" s="375" t="s">
        <v>703</v>
      </c>
      <c r="L397" s="375" t="s">
        <v>30</v>
      </c>
      <c r="M397" s="375" t="s">
        <v>704</v>
      </c>
      <c r="N397" s="375" t="s">
        <v>705</v>
      </c>
      <c r="P397" s="258"/>
      <c r="Q397" s="258"/>
      <c r="R397" s="258"/>
      <c r="S397" s="258"/>
      <c r="T397" s="258"/>
      <c r="U397" s="258"/>
    </row>
    <row r="398" spans="2:24" x14ac:dyDescent="0.25">
      <c r="B398" s="377" t="s">
        <v>706</v>
      </c>
      <c r="C398" s="383" t="s">
        <v>192</v>
      </c>
      <c r="D398" s="379" t="s">
        <v>707</v>
      </c>
      <c r="E398" s="378" t="s">
        <v>727</v>
      </c>
      <c r="F398" s="380">
        <v>-7</v>
      </c>
      <c r="G398" s="380">
        <v>-8</v>
      </c>
      <c r="H398" s="380">
        <v>-5</v>
      </c>
      <c r="I398" s="380"/>
      <c r="J398" s="380"/>
      <c r="K398" s="380"/>
      <c r="L398" s="380"/>
      <c r="M398" s="381">
        <f>IF(OR(U398=1,U398=2,U398=3),1,0)</f>
        <v>0</v>
      </c>
      <c r="N398" s="381">
        <f>IF(OR(U398=-1,U398=-2,U398=-3),1,0)</f>
        <v>1</v>
      </c>
      <c r="P398" s="382">
        <f t="shared" ref="P398:T402" si="35">SIGN(F398)</f>
        <v>-1</v>
      </c>
      <c r="Q398" s="382">
        <f t="shared" si="35"/>
        <v>-1</v>
      </c>
      <c r="R398" s="382">
        <f t="shared" si="35"/>
        <v>-1</v>
      </c>
      <c r="S398" s="382">
        <f t="shared" si="35"/>
        <v>0</v>
      </c>
      <c r="T398" s="382">
        <f t="shared" si="35"/>
        <v>0</v>
      </c>
      <c r="U398" s="400">
        <f>P398+Q398+R398+S398+T398</f>
        <v>-3</v>
      </c>
      <c r="V398" s="398"/>
      <c r="W398" s="402"/>
      <c r="X398" s="398"/>
    </row>
    <row r="399" spans="2:24" x14ac:dyDescent="0.25">
      <c r="B399" s="377" t="s">
        <v>708</v>
      </c>
      <c r="C399" s="378" t="s">
        <v>175</v>
      </c>
      <c r="D399" s="379" t="s">
        <v>709</v>
      </c>
      <c r="E399" s="378" t="s">
        <v>185</v>
      </c>
      <c r="F399" s="380">
        <v>6</v>
      </c>
      <c r="G399" s="380">
        <v>-8</v>
      </c>
      <c r="H399" s="380">
        <v>-6</v>
      </c>
      <c r="I399" s="380">
        <v>7</v>
      </c>
      <c r="J399" s="380">
        <v>-11</v>
      </c>
      <c r="K399" s="380"/>
      <c r="L399" s="380"/>
      <c r="M399" s="381">
        <f>IF(OR(U399=1,U399=2,U399=3),1,0)</f>
        <v>0</v>
      </c>
      <c r="N399" s="381">
        <f>IF(OR(U399=-1,U399=-2,U399=-3),1,0)</f>
        <v>1</v>
      </c>
      <c r="P399" s="382">
        <f t="shared" si="35"/>
        <v>1</v>
      </c>
      <c r="Q399" s="382">
        <f t="shared" si="35"/>
        <v>-1</v>
      </c>
      <c r="R399" s="382">
        <f t="shared" si="35"/>
        <v>-1</v>
      </c>
      <c r="S399" s="382">
        <f t="shared" si="35"/>
        <v>1</v>
      </c>
      <c r="T399" s="382">
        <f t="shared" si="35"/>
        <v>-1</v>
      </c>
      <c r="U399" s="382">
        <f>P399+Q399+R399+S399+T399</f>
        <v>-1</v>
      </c>
    </row>
    <row r="400" spans="2:24" x14ac:dyDescent="0.25">
      <c r="B400" s="384" t="s">
        <v>710</v>
      </c>
      <c r="C400" s="383" t="s">
        <v>163</v>
      </c>
      <c r="D400" s="379" t="s">
        <v>711</v>
      </c>
      <c r="E400" s="385" t="s">
        <v>206</v>
      </c>
      <c r="F400" s="386">
        <v>-10</v>
      </c>
      <c r="G400" s="386">
        <v>3</v>
      </c>
      <c r="H400" s="386">
        <v>-7</v>
      </c>
      <c r="I400" s="386">
        <v>-10</v>
      </c>
      <c r="J400" s="386"/>
      <c r="K400" s="386"/>
      <c r="L400" s="386"/>
      <c r="M400" s="386">
        <f>IF(OR(U400=1,U400=2,U400=3),1,0)</f>
        <v>0</v>
      </c>
      <c r="N400" s="386">
        <f>IF(OR(U400=-1,U400=-2,U400=-3),1,0)</f>
        <v>1</v>
      </c>
      <c r="P400" s="382">
        <f t="shared" si="35"/>
        <v>-1</v>
      </c>
      <c r="Q400" s="382">
        <f t="shared" si="35"/>
        <v>1</v>
      </c>
      <c r="R400" s="382">
        <f t="shared" si="35"/>
        <v>-1</v>
      </c>
      <c r="S400" s="382">
        <f t="shared" si="35"/>
        <v>-1</v>
      </c>
      <c r="T400" s="382">
        <f t="shared" si="35"/>
        <v>0</v>
      </c>
      <c r="U400" s="382">
        <f>P400+Q400+R400+S400+T400</f>
        <v>-2</v>
      </c>
    </row>
    <row r="401" spans="2:21" x14ac:dyDescent="0.25">
      <c r="B401" s="377" t="s">
        <v>706</v>
      </c>
      <c r="C401" s="383" t="str">
        <f>C398</f>
        <v>ЕРБОСЫН</v>
      </c>
      <c r="D401" s="379" t="str">
        <f>D399</f>
        <v>Y</v>
      </c>
      <c r="E401" s="383" t="str">
        <f>E399</f>
        <v>КУАТОВА</v>
      </c>
      <c r="F401" s="380"/>
      <c r="G401" s="380"/>
      <c r="H401" s="380"/>
      <c r="I401" s="380"/>
      <c r="J401" s="380"/>
      <c r="K401" s="380"/>
      <c r="L401" s="380"/>
      <c r="M401" s="381">
        <f>IF(OR(U401=1,U401=2,U401=3),1,0)</f>
        <v>0</v>
      </c>
      <c r="N401" s="381">
        <f>IF(OR(U401=-1,U401=-2,U401=-3),1,0)</f>
        <v>0</v>
      </c>
      <c r="P401" s="382">
        <f t="shared" si="35"/>
        <v>0</v>
      </c>
      <c r="Q401" s="382">
        <f t="shared" si="35"/>
        <v>0</v>
      </c>
      <c r="R401" s="382">
        <f t="shared" si="35"/>
        <v>0</v>
      </c>
      <c r="S401" s="382">
        <f t="shared" si="35"/>
        <v>0</v>
      </c>
      <c r="T401" s="382">
        <f t="shared" si="35"/>
        <v>0</v>
      </c>
      <c r="U401" s="382">
        <f>P401+Q401+R401+S401+T401</f>
        <v>0</v>
      </c>
    </row>
    <row r="402" spans="2:21" ht="14.25" thickBot="1" x14ac:dyDescent="0.3">
      <c r="B402" s="377" t="s">
        <v>708</v>
      </c>
      <c r="C402" s="383" t="str">
        <f>C399</f>
        <v>ДАРЮБАЕВА</v>
      </c>
      <c r="D402" s="379" t="str">
        <f>D398</f>
        <v>X</v>
      </c>
      <c r="E402" s="383" t="str">
        <f>E398</f>
        <v>КУАНЫШБЕККЫЗЫ</v>
      </c>
      <c r="F402" s="380"/>
      <c r="G402" s="380"/>
      <c r="H402" s="380"/>
      <c r="I402" s="380"/>
      <c r="J402" s="380"/>
      <c r="K402" s="380"/>
      <c r="L402" s="380"/>
      <c r="M402" s="381">
        <f>IF(OR(U402=1,U402=2,U402=3),1,0)</f>
        <v>0</v>
      </c>
      <c r="N402" s="381">
        <f>IF(OR(U402=-1,U402=-2,U402=-3),1,0)</f>
        <v>0</v>
      </c>
      <c r="P402" s="382">
        <f t="shared" si="35"/>
        <v>0</v>
      </c>
      <c r="Q402" s="382">
        <f t="shared" si="35"/>
        <v>0</v>
      </c>
      <c r="R402" s="382">
        <f t="shared" si="35"/>
        <v>0</v>
      </c>
      <c r="S402" s="382">
        <f t="shared" si="35"/>
        <v>0</v>
      </c>
      <c r="T402" s="382">
        <f t="shared" si="35"/>
        <v>0</v>
      </c>
      <c r="U402" s="382">
        <f>P402+Q402+R402+S402+T402</f>
        <v>0</v>
      </c>
    </row>
    <row r="403" spans="2:21" ht="14.25" thickBot="1" x14ac:dyDescent="0.3">
      <c r="B403" s="300"/>
      <c r="D403" s="387"/>
      <c r="F403" s="300"/>
      <c r="G403" s="300"/>
      <c r="H403" s="300"/>
      <c r="I403" s="388" t="s">
        <v>712</v>
      </c>
      <c r="J403" s="300"/>
      <c r="K403" s="300"/>
      <c r="L403" s="300"/>
      <c r="M403" s="389">
        <f>SUM(M398,M399,M400,M401,M402)</f>
        <v>0</v>
      </c>
      <c r="N403" s="390">
        <f>SUM(N398,N399,N400,N401,N402,)</f>
        <v>3</v>
      </c>
      <c r="P403" s="258"/>
      <c r="Q403" s="258"/>
      <c r="R403" s="258"/>
      <c r="S403" s="258"/>
      <c r="T403" s="258"/>
      <c r="U403" s="258"/>
    </row>
    <row r="404" spans="2:21" ht="15.75" x14ac:dyDescent="0.25">
      <c r="B404" s="300"/>
      <c r="C404" s="391" t="s">
        <v>713</v>
      </c>
      <c r="D404" s="392"/>
      <c r="E404" s="374" t="s">
        <v>32</v>
      </c>
      <c r="F404" s="300"/>
      <c r="G404" s="300"/>
      <c r="H404" s="300"/>
      <c r="I404" s="300"/>
      <c r="J404" s="300"/>
      <c r="K404" s="300"/>
      <c r="L404" s="300"/>
      <c r="M404" s="300"/>
      <c r="N404" s="300"/>
      <c r="P404" s="258"/>
      <c r="Q404" s="258"/>
      <c r="R404" s="258"/>
      <c r="S404" s="258"/>
      <c r="T404" s="258"/>
      <c r="U404" s="258"/>
    </row>
    <row r="405" spans="2:21" x14ac:dyDescent="0.25">
      <c r="D405" s="396"/>
    </row>
    <row r="406" spans="2:21" x14ac:dyDescent="0.25">
      <c r="D406" s="396"/>
    </row>
    <row r="407" spans="2:21" ht="16.5" x14ac:dyDescent="0.25">
      <c r="C407" s="403" t="s">
        <v>760</v>
      </c>
      <c r="I407" s="403" t="s">
        <v>228</v>
      </c>
    </row>
    <row r="408" spans="2:21" ht="16.5" x14ac:dyDescent="0.25">
      <c r="C408" s="403" t="s">
        <v>761</v>
      </c>
      <c r="I408" s="403" t="s">
        <v>230</v>
      </c>
    </row>
  </sheetData>
  <mergeCells count="183">
    <mergeCell ref="B362:B363"/>
    <mergeCell ref="D362:D363"/>
    <mergeCell ref="F362:J362"/>
    <mergeCell ref="K362:L362"/>
    <mergeCell ref="M362:N362"/>
    <mergeCell ref="B396:B397"/>
    <mergeCell ref="D396:D397"/>
    <mergeCell ref="F396:J396"/>
    <mergeCell ref="K396:L396"/>
    <mergeCell ref="M396:N396"/>
    <mergeCell ref="B373:B374"/>
    <mergeCell ref="D373:D374"/>
    <mergeCell ref="F373:J373"/>
    <mergeCell ref="K373:L373"/>
    <mergeCell ref="M373:N373"/>
    <mergeCell ref="B384:B385"/>
    <mergeCell ref="D384:D385"/>
    <mergeCell ref="F384:J384"/>
    <mergeCell ref="K384:L384"/>
    <mergeCell ref="M384:N384"/>
    <mergeCell ref="B340:B341"/>
    <mergeCell ref="D340:D341"/>
    <mergeCell ref="F340:J340"/>
    <mergeCell ref="K340:L340"/>
    <mergeCell ref="M340:N340"/>
    <mergeCell ref="B351:B352"/>
    <mergeCell ref="D351:D352"/>
    <mergeCell ref="F351:J351"/>
    <mergeCell ref="K351:L351"/>
    <mergeCell ref="M351:N351"/>
    <mergeCell ref="B317:B318"/>
    <mergeCell ref="D317:D318"/>
    <mergeCell ref="F317:J317"/>
    <mergeCell ref="K317:L317"/>
    <mergeCell ref="M317:N317"/>
    <mergeCell ref="B328:B329"/>
    <mergeCell ref="D328:D329"/>
    <mergeCell ref="F328:J328"/>
    <mergeCell ref="K328:L328"/>
    <mergeCell ref="M328:N328"/>
    <mergeCell ref="B295:B296"/>
    <mergeCell ref="D295:D296"/>
    <mergeCell ref="F295:J295"/>
    <mergeCell ref="K295:L295"/>
    <mergeCell ref="M295:N295"/>
    <mergeCell ref="B306:B307"/>
    <mergeCell ref="D306:D307"/>
    <mergeCell ref="F306:J306"/>
    <mergeCell ref="K306:L306"/>
    <mergeCell ref="M306:N306"/>
    <mergeCell ref="B272:B273"/>
    <mergeCell ref="D272:D273"/>
    <mergeCell ref="F272:J272"/>
    <mergeCell ref="K272:L272"/>
    <mergeCell ref="M272:N272"/>
    <mergeCell ref="B284:B285"/>
    <mergeCell ref="D284:D285"/>
    <mergeCell ref="F284:J284"/>
    <mergeCell ref="K284:L284"/>
    <mergeCell ref="M284:N284"/>
    <mergeCell ref="B250:B251"/>
    <mergeCell ref="D250:D251"/>
    <mergeCell ref="F250:J250"/>
    <mergeCell ref="K250:L250"/>
    <mergeCell ref="M250:N250"/>
    <mergeCell ref="B261:B262"/>
    <mergeCell ref="D261:D262"/>
    <mergeCell ref="F261:J261"/>
    <mergeCell ref="K261:L261"/>
    <mergeCell ref="M261:N261"/>
    <mergeCell ref="B228:B229"/>
    <mergeCell ref="D228:D229"/>
    <mergeCell ref="F228:J228"/>
    <mergeCell ref="K228:L228"/>
    <mergeCell ref="M228:N228"/>
    <mergeCell ref="B239:B240"/>
    <mergeCell ref="D239:D240"/>
    <mergeCell ref="F239:J239"/>
    <mergeCell ref="K239:L239"/>
    <mergeCell ref="M239:N239"/>
    <mergeCell ref="B205:B206"/>
    <mergeCell ref="D205:D206"/>
    <mergeCell ref="F205:J205"/>
    <mergeCell ref="K205:L205"/>
    <mergeCell ref="M205:N205"/>
    <mergeCell ref="B216:B217"/>
    <mergeCell ref="D216:D217"/>
    <mergeCell ref="F216:J216"/>
    <mergeCell ref="K216:L216"/>
    <mergeCell ref="M216:N216"/>
    <mergeCell ref="B183:B184"/>
    <mergeCell ref="D183:D184"/>
    <mergeCell ref="F183:J183"/>
    <mergeCell ref="K183:L183"/>
    <mergeCell ref="M183:N183"/>
    <mergeCell ref="B194:B195"/>
    <mergeCell ref="D194:D195"/>
    <mergeCell ref="F194:J194"/>
    <mergeCell ref="K194:L194"/>
    <mergeCell ref="M194:N194"/>
    <mergeCell ref="B160:B161"/>
    <mergeCell ref="D160:D161"/>
    <mergeCell ref="F160:J160"/>
    <mergeCell ref="K160:L160"/>
    <mergeCell ref="M160:N160"/>
    <mergeCell ref="B172:B173"/>
    <mergeCell ref="D172:D173"/>
    <mergeCell ref="F172:J172"/>
    <mergeCell ref="K172:L172"/>
    <mergeCell ref="M172:N172"/>
    <mergeCell ref="B138:B139"/>
    <mergeCell ref="D138:D139"/>
    <mergeCell ref="F138:J138"/>
    <mergeCell ref="K138:L138"/>
    <mergeCell ref="M138:N138"/>
    <mergeCell ref="B149:B150"/>
    <mergeCell ref="D149:D150"/>
    <mergeCell ref="F149:J149"/>
    <mergeCell ref="K149:L149"/>
    <mergeCell ref="M149:N149"/>
    <mergeCell ref="B116:B117"/>
    <mergeCell ref="D116:D117"/>
    <mergeCell ref="F116:J116"/>
    <mergeCell ref="K116:L116"/>
    <mergeCell ref="M116:N116"/>
    <mergeCell ref="B127:B128"/>
    <mergeCell ref="D127:D128"/>
    <mergeCell ref="F127:J127"/>
    <mergeCell ref="K127:L127"/>
    <mergeCell ref="M127:N127"/>
    <mergeCell ref="B93:B94"/>
    <mergeCell ref="D93:D94"/>
    <mergeCell ref="F93:J93"/>
    <mergeCell ref="K93:L93"/>
    <mergeCell ref="M93:N93"/>
    <mergeCell ref="B104:B105"/>
    <mergeCell ref="D104:D105"/>
    <mergeCell ref="F104:J104"/>
    <mergeCell ref="K104:L104"/>
    <mergeCell ref="M104:N104"/>
    <mergeCell ref="B71:B72"/>
    <mergeCell ref="D71:D72"/>
    <mergeCell ref="F71:J71"/>
    <mergeCell ref="K71:L71"/>
    <mergeCell ref="M71:N71"/>
    <mergeCell ref="B82:B83"/>
    <mergeCell ref="D82:D83"/>
    <mergeCell ref="F82:J82"/>
    <mergeCell ref="K82:L82"/>
    <mergeCell ref="M82:N82"/>
    <mergeCell ref="B49:B50"/>
    <mergeCell ref="D49:D50"/>
    <mergeCell ref="F49:J49"/>
    <mergeCell ref="K49:L49"/>
    <mergeCell ref="M49:N49"/>
    <mergeCell ref="B60:B61"/>
    <mergeCell ref="D60:D61"/>
    <mergeCell ref="F60:J60"/>
    <mergeCell ref="K60:L60"/>
    <mergeCell ref="M60:N60"/>
    <mergeCell ref="B28:B29"/>
    <mergeCell ref="D28:D29"/>
    <mergeCell ref="F28:J28"/>
    <mergeCell ref="K28:L28"/>
    <mergeCell ref="M28:N28"/>
    <mergeCell ref="B39:B40"/>
    <mergeCell ref="D39:D40"/>
    <mergeCell ref="F39:J39"/>
    <mergeCell ref="K39:L39"/>
    <mergeCell ref="M39:N39"/>
    <mergeCell ref="B1:N1"/>
    <mergeCell ref="B3:N3"/>
    <mergeCell ref="B4:N4"/>
    <mergeCell ref="B6:B7"/>
    <mergeCell ref="D6:D7"/>
    <mergeCell ref="F6:J6"/>
    <mergeCell ref="K6:L6"/>
    <mergeCell ref="M6:N6"/>
    <mergeCell ref="B17:B18"/>
    <mergeCell ref="D17:D18"/>
    <mergeCell ref="F17:J17"/>
    <mergeCell ref="K17:L17"/>
    <mergeCell ref="M17:N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3"/>
  <sheetViews>
    <sheetView topLeftCell="B1" workbookViewId="0">
      <selection activeCell="J214" sqref="J214"/>
    </sheetView>
  </sheetViews>
  <sheetFormatPr defaultRowHeight="13.5" outlineLevelCol="1" x14ac:dyDescent="0.25"/>
  <cols>
    <col min="1" max="1" width="5.7109375" style="159" hidden="1" customWidth="1" outlineLevel="1"/>
    <col min="2" max="2" width="5.5703125" style="159" customWidth="1" collapsed="1"/>
    <col min="3" max="3" width="24.28515625" style="159" customWidth="1"/>
    <col min="4" max="4" width="5.5703125" style="159" customWidth="1"/>
    <col min="5" max="5" width="24.7109375" style="159" customWidth="1"/>
    <col min="6" max="10" width="5.5703125" style="159" customWidth="1"/>
    <col min="11" max="12" width="5.5703125" style="159" hidden="1" customWidth="1" outlineLevel="1"/>
    <col min="13" max="13" width="5.5703125" style="159" customWidth="1" collapsed="1"/>
    <col min="14" max="14" width="5.5703125" style="159" customWidth="1"/>
    <col min="15" max="15" width="9.28515625" style="159" customWidth="1"/>
    <col min="16" max="16" width="3" style="159" hidden="1" customWidth="1" outlineLevel="1"/>
    <col min="17" max="17" width="3.28515625" style="159" hidden="1" customWidth="1" outlineLevel="1"/>
    <col min="18" max="18" width="3.140625" style="159" hidden="1" customWidth="1" outlineLevel="1"/>
    <col min="19" max="19" width="3.28515625" style="159" hidden="1" customWidth="1" outlineLevel="1"/>
    <col min="20" max="20" width="3.140625" style="159" hidden="1" customWidth="1" outlineLevel="1"/>
    <col min="21" max="21" width="2.7109375" style="159" hidden="1" customWidth="1" outlineLevel="1"/>
    <col min="22" max="22" width="9.140625" style="159" collapsed="1"/>
    <col min="23" max="16384" width="9.140625" style="159"/>
  </cols>
  <sheetData>
    <row r="1" spans="1:26" ht="21.75" thickBot="1" x14ac:dyDescent="0.3">
      <c r="A1" s="258"/>
      <c r="B1" s="588" t="s">
        <v>149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P1" s="258"/>
      <c r="Q1" s="258"/>
      <c r="R1" s="258"/>
      <c r="S1" s="258"/>
      <c r="T1" s="258"/>
      <c r="U1" s="258"/>
    </row>
    <row r="2" spans="1:26" x14ac:dyDescent="0.25">
      <c r="A2" s="258"/>
      <c r="B2" s="307" t="s">
        <v>693</v>
      </c>
      <c r="D2" s="258"/>
      <c r="F2" s="300"/>
      <c r="G2" s="300"/>
      <c r="H2" s="300"/>
      <c r="I2" s="300"/>
      <c r="J2" s="300"/>
      <c r="K2" s="300"/>
      <c r="L2" s="300"/>
      <c r="M2" s="300"/>
      <c r="N2" s="301" t="s">
        <v>151</v>
      </c>
      <c r="P2" s="258"/>
      <c r="Q2" s="258"/>
      <c r="R2" s="258"/>
      <c r="S2" s="258"/>
      <c r="T2" s="258"/>
      <c r="U2" s="258"/>
    </row>
    <row r="3" spans="1:26" ht="16.5" x14ac:dyDescent="0.25">
      <c r="A3" s="258"/>
      <c r="B3" s="650" t="s">
        <v>762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P3" s="258"/>
      <c r="Q3" s="258"/>
      <c r="R3" s="258"/>
      <c r="S3" s="258"/>
      <c r="T3" s="258"/>
      <c r="U3" s="258"/>
    </row>
    <row r="4" spans="1:26" ht="16.5" x14ac:dyDescent="0.3">
      <c r="A4" s="258"/>
      <c r="B4" s="652" t="s">
        <v>695</v>
      </c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P4" s="258"/>
      <c r="Q4" s="258"/>
      <c r="R4" s="258"/>
      <c r="S4" s="258"/>
      <c r="T4" s="258"/>
      <c r="U4" s="258"/>
    </row>
    <row r="5" spans="1:26" ht="15.75" x14ac:dyDescent="0.3">
      <c r="A5" s="258"/>
      <c r="B5" s="371" t="s">
        <v>696</v>
      </c>
      <c r="D5" s="258"/>
      <c r="F5" s="300"/>
      <c r="G5" s="300"/>
      <c r="H5" s="300"/>
      <c r="I5" s="300"/>
      <c r="J5" s="300"/>
      <c r="K5" s="300"/>
      <c r="L5" s="300"/>
      <c r="M5" s="300"/>
      <c r="N5" s="300"/>
      <c r="P5" s="258"/>
      <c r="Q5" s="258"/>
      <c r="R5" s="258"/>
      <c r="S5" s="258"/>
      <c r="T5" s="258"/>
      <c r="U5" s="258"/>
    </row>
    <row r="6" spans="1:26" x14ac:dyDescent="0.25">
      <c r="A6" s="258"/>
      <c r="B6" s="654" t="s">
        <v>697</v>
      </c>
      <c r="C6" s="372" t="s">
        <v>698</v>
      </c>
      <c r="D6" s="656" t="s">
        <v>697</v>
      </c>
      <c r="E6" s="372" t="s">
        <v>699</v>
      </c>
      <c r="F6" s="658" t="s">
        <v>700</v>
      </c>
      <c r="G6" s="659"/>
      <c r="H6" s="659"/>
      <c r="I6" s="659"/>
      <c r="J6" s="660"/>
      <c r="K6" s="658" t="s">
        <v>701</v>
      </c>
      <c r="L6" s="660"/>
      <c r="M6" s="658" t="s">
        <v>702</v>
      </c>
      <c r="N6" s="660"/>
      <c r="P6" s="258"/>
      <c r="Q6" s="258"/>
      <c r="R6" s="258"/>
      <c r="S6" s="258"/>
      <c r="T6" s="258"/>
      <c r="U6" s="258"/>
      <c r="Z6" s="163"/>
    </row>
    <row r="7" spans="1:26" ht="15.75" x14ac:dyDescent="0.25">
      <c r="A7" s="373"/>
      <c r="B7" s="655"/>
      <c r="C7" s="374" t="s">
        <v>763</v>
      </c>
      <c r="D7" s="657"/>
      <c r="E7" s="374" t="s">
        <v>714</v>
      </c>
      <c r="F7" s="375">
        <v>1</v>
      </c>
      <c r="G7" s="375">
        <v>2</v>
      </c>
      <c r="H7" s="375">
        <v>3</v>
      </c>
      <c r="I7" s="375">
        <v>4</v>
      </c>
      <c r="J7" s="375">
        <v>5</v>
      </c>
      <c r="K7" s="375" t="s">
        <v>703</v>
      </c>
      <c r="L7" s="375" t="s">
        <v>30</v>
      </c>
      <c r="M7" s="375" t="s">
        <v>704</v>
      </c>
      <c r="N7" s="375" t="s">
        <v>705</v>
      </c>
      <c r="P7" s="258"/>
      <c r="Q7" s="258"/>
      <c r="R7" s="258"/>
      <c r="S7" s="258"/>
      <c r="T7" s="258"/>
      <c r="U7" s="258"/>
    </row>
    <row r="8" spans="1:26" x14ac:dyDescent="0.25">
      <c r="A8" s="376"/>
      <c r="B8" s="377" t="s">
        <v>706</v>
      </c>
      <c r="C8" s="378" t="s">
        <v>764</v>
      </c>
      <c r="D8" s="379" t="s">
        <v>707</v>
      </c>
      <c r="E8" s="378" t="s">
        <v>430</v>
      </c>
      <c r="F8" s="380">
        <v>-3</v>
      </c>
      <c r="G8" s="380">
        <v>-3</v>
      </c>
      <c r="H8" s="380">
        <v>-9</v>
      </c>
      <c r="I8" s="380"/>
      <c r="J8" s="380"/>
      <c r="K8" s="380"/>
      <c r="L8" s="380"/>
      <c r="M8" s="381">
        <f>IF(OR(U8=1,U8=2,U8=3),1,0)</f>
        <v>0</v>
      </c>
      <c r="N8" s="381">
        <f>IF(OR(U8=-1,U8=-2,U8=-3),1,0)</f>
        <v>1</v>
      </c>
      <c r="P8" s="382">
        <f t="shared" ref="P8:T12" si="0">SIGN(F8)</f>
        <v>-1</v>
      </c>
      <c r="Q8" s="382">
        <f t="shared" si="0"/>
        <v>-1</v>
      </c>
      <c r="R8" s="382">
        <f t="shared" si="0"/>
        <v>-1</v>
      </c>
      <c r="S8" s="382">
        <f t="shared" si="0"/>
        <v>0</v>
      </c>
      <c r="T8" s="382">
        <f t="shared" si="0"/>
        <v>0</v>
      </c>
      <c r="U8" s="382">
        <f>P8+Q8+R8+S8+T8</f>
        <v>-3</v>
      </c>
    </row>
    <row r="9" spans="1:26" ht="15.75" x14ac:dyDescent="0.25">
      <c r="A9" s="376"/>
      <c r="B9" s="377" t="s">
        <v>708</v>
      </c>
      <c r="C9" s="383" t="s">
        <v>237</v>
      </c>
      <c r="D9" s="379" t="s">
        <v>709</v>
      </c>
      <c r="E9" s="378" t="s">
        <v>424</v>
      </c>
      <c r="F9" s="380">
        <v>-7</v>
      </c>
      <c r="G9" s="380">
        <v>-3</v>
      </c>
      <c r="H9" s="380">
        <v>-9</v>
      </c>
      <c r="I9" s="380"/>
      <c r="J9" s="380"/>
      <c r="K9" s="380"/>
      <c r="L9" s="380"/>
      <c r="M9" s="381">
        <f>IF(OR(U9=1,U9=2,U9=3),1,0)</f>
        <v>0</v>
      </c>
      <c r="N9" s="381">
        <f>IF(OR(U9=-1,U9=-2,U9=-3),1,0)</f>
        <v>1</v>
      </c>
      <c r="P9" s="382">
        <f t="shared" si="0"/>
        <v>-1</v>
      </c>
      <c r="Q9" s="382">
        <f t="shared" si="0"/>
        <v>-1</v>
      </c>
      <c r="R9" s="382">
        <f t="shared" si="0"/>
        <v>-1</v>
      </c>
      <c r="S9" s="382">
        <f t="shared" si="0"/>
        <v>0</v>
      </c>
      <c r="T9" s="382">
        <f t="shared" si="0"/>
        <v>0</v>
      </c>
      <c r="U9" s="400">
        <f>P9+Q9+R9+S9+T9</f>
        <v>-3</v>
      </c>
      <c r="V9" s="399"/>
    </row>
    <row r="10" spans="1:26" x14ac:dyDescent="0.25">
      <c r="A10" s="376">
        <f>A8</f>
        <v>0</v>
      </c>
      <c r="B10" s="384" t="s">
        <v>710</v>
      </c>
      <c r="C10" s="385" t="s">
        <v>260</v>
      </c>
      <c r="D10" s="379" t="s">
        <v>711</v>
      </c>
      <c r="E10" s="385" t="s">
        <v>410</v>
      </c>
      <c r="F10" s="386">
        <v>-10</v>
      </c>
      <c r="G10" s="386">
        <v>-2</v>
      </c>
      <c r="H10" s="386">
        <v>-5</v>
      </c>
      <c r="I10" s="386"/>
      <c r="J10" s="386"/>
      <c r="K10" s="386"/>
      <c r="L10" s="386"/>
      <c r="M10" s="386">
        <f>IF(OR(U10=1,U10=2,U10=3),1,0)</f>
        <v>0</v>
      </c>
      <c r="N10" s="386">
        <f>IF(OR(U10=-1,U10=-2,U10=-3),1,0)</f>
        <v>1</v>
      </c>
      <c r="P10" s="382">
        <f t="shared" si="0"/>
        <v>-1</v>
      </c>
      <c r="Q10" s="382">
        <f t="shared" si="0"/>
        <v>-1</v>
      </c>
      <c r="R10" s="382">
        <f t="shared" si="0"/>
        <v>-1</v>
      </c>
      <c r="S10" s="382">
        <f t="shared" si="0"/>
        <v>0</v>
      </c>
      <c r="T10" s="382">
        <f t="shared" si="0"/>
        <v>0</v>
      </c>
      <c r="U10" s="382">
        <f>P10+Q10+R10+S10+T10</f>
        <v>-3</v>
      </c>
    </row>
    <row r="11" spans="1:26" x14ac:dyDescent="0.25">
      <c r="A11" s="376">
        <f>A8</f>
        <v>0</v>
      </c>
      <c r="B11" s="377" t="s">
        <v>706</v>
      </c>
      <c r="C11" s="383" t="str">
        <f>C8</f>
        <v>ДАНИЯРОВ</v>
      </c>
      <c r="D11" s="379" t="str">
        <f>D9</f>
        <v>Y</v>
      </c>
      <c r="E11" s="383" t="str">
        <f>E9</f>
        <v>КУРМАНГАЛИЕВ</v>
      </c>
      <c r="F11" s="380"/>
      <c r="G11" s="380"/>
      <c r="H11" s="380"/>
      <c r="I11" s="380"/>
      <c r="J11" s="380"/>
      <c r="K11" s="380"/>
      <c r="L11" s="380"/>
      <c r="M11" s="381">
        <f>IF(OR(U11=1,U11=2,U11=3),1,0)</f>
        <v>0</v>
      </c>
      <c r="N11" s="381">
        <f>IF(OR(U11=-1,U11=-2,U11=-3),1,0)</f>
        <v>0</v>
      </c>
      <c r="P11" s="382">
        <f t="shared" si="0"/>
        <v>0</v>
      </c>
      <c r="Q11" s="382">
        <f t="shared" si="0"/>
        <v>0</v>
      </c>
      <c r="R11" s="382">
        <f t="shared" si="0"/>
        <v>0</v>
      </c>
      <c r="S11" s="382">
        <f t="shared" si="0"/>
        <v>0</v>
      </c>
      <c r="T11" s="382">
        <f t="shared" si="0"/>
        <v>0</v>
      </c>
      <c r="U11" s="382">
        <f>P11+Q11+R11+S11+T11</f>
        <v>0</v>
      </c>
    </row>
    <row r="12" spans="1:26" ht="14.25" thickBot="1" x14ac:dyDescent="0.3">
      <c r="A12" s="376">
        <f>A9</f>
        <v>0</v>
      </c>
      <c r="B12" s="377" t="s">
        <v>708</v>
      </c>
      <c r="C12" s="383" t="str">
        <f>C9</f>
        <v>ИСКЕНДИРОВ</v>
      </c>
      <c r="D12" s="379" t="str">
        <f>D8</f>
        <v>X</v>
      </c>
      <c r="E12" s="383" t="str">
        <f>E8</f>
        <v>ЗАХАРОВ</v>
      </c>
      <c r="F12" s="380"/>
      <c r="G12" s="380"/>
      <c r="H12" s="380"/>
      <c r="I12" s="380"/>
      <c r="J12" s="380"/>
      <c r="K12" s="380"/>
      <c r="L12" s="380"/>
      <c r="M12" s="381">
        <f>IF(OR(U12=1,U12=2,U12=3),1,0)</f>
        <v>0</v>
      </c>
      <c r="N12" s="381">
        <f>IF(OR(U12=-1,U12=-2,U12=-3),1,0)</f>
        <v>0</v>
      </c>
      <c r="P12" s="382">
        <f t="shared" si="0"/>
        <v>0</v>
      </c>
      <c r="Q12" s="382">
        <f t="shared" si="0"/>
        <v>0</v>
      </c>
      <c r="R12" s="382">
        <f t="shared" si="0"/>
        <v>0</v>
      </c>
      <c r="S12" s="382">
        <f t="shared" si="0"/>
        <v>0</v>
      </c>
      <c r="T12" s="382">
        <f t="shared" si="0"/>
        <v>0</v>
      </c>
      <c r="U12" s="382">
        <f>P12+Q12+R12+S12+T12</f>
        <v>0</v>
      </c>
    </row>
    <row r="13" spans="1:26" ht="14.25" thickBot="1" x14ac:dyDescent="0.3">
      <c r="A13" s="258"/>
      <c r="B13" s="300"/>
      <c r="D13" s="387"/>
      <c r="F13" s="300"/>
      <c r="G13" s="300"/>
      <c r="H13" s="300"/>
      <c r="I13" s="388" t="s">
        <v>712</v>
      </c>
      <c r="J13" s="300"/>
      <c r="K13" s="300"/>
      <c r="L13" s="300"/>
      <c r="M13" s="389">
        <f>SUM(M8,M9,M10,M11,M12)</f>
        <v>0</v>
      </c>
      <c r="N13" s="390">
        <f>SUM(N8,N9,N10,N11,N12,)</f>
        <v>3</v>
      </c>
      <c r="P13" s="258"/>
      <c r="Q13" s="258"/>
      <c r="R13" s="258"/>
      <c r="S13" s="258"/>
      <c r="T13" s="258"/>
      <c r="U13" s="258"/>
    </row>
    <row r="14" spans="1:26" ht="15.75" x14ac:dyDescent="0.25">
      <c r="A14" s="258"/>
      <c r="B14" s="300"/>
      <c r="C14" s="391" t="s">
        <v>713</v>
      </c>
      <c r="D14" s="392"/>
      <c r="E14" s="374" t="s">
        <v>714</v>
      </c>
      <c r="F14" s="300"/>
      <c r="G14" s="300"/>
      <c r="H14" s="300"/>
      <c r="I14" s="300"/>
      <c r="J14" s="300"/>
      <c r="K14" s="300"/>
      <c r="L14" s="300"/>
      <c r="M14" s="300"/>
      <c r="N14" s="300"/>
      <c r="P14" s="258"/>
      <c r="Q14" s="258"/>
      <c r="R14" s="258"/>
      <c r="S14" s="258"/>
      <c r="T14" s="258"/>
      <c r="U14" s="258"/>
      <c r="W14" s="393"/>
    </row>
    <row r="15" spans="1:26" ht="16.5" x14ac:dyDescent="0.3">
      <c r="A15" s="258"/>
      <c r="B15" s="300"/>
      <c r="C15" s="391"/>
      <c r="D15" s="392"/>
      <c r="E15" s="394"/>
      <c r="F15" s="300"/>
      <c r="G15" s="300"/>
      <c r="H15" s="300"/>
      <c r="I15" s="300"/>
      <c r="J15" s="300"/>
      <c r="K15" s="300"/>
      <c r="L15" s="300"/>
      <c r="M15" s="300"/>
      <c r="N15" s="300"/>
      <c r="P15" s="258"/>
      <c r="Q15" s="258"/>
      <c r="R15" s="258"/>
      <c r="S15" s="258"/>
      <c r="T15" s="258"/>
      <c r="U15" s="258"/>
      <c r="W15" s="393"/>
    </row>
    <row r="16" spans="1:26" ht="15.75" x14ac:dyDescent="0.3">
      <c r="A16" s="258"/>
      <c r="B16" s="371" t="s">
        <v>715</v>
      </c>
      <c r="D16" s="387"/>
      <c r="F16" s="300"/>
      <c r="G16" s="300"/>
      <c r="H16" s="300"/>
      <c r="I16" s="300"/>
      <c r="J16" s="300"/>
      <c r="K16" s="300"/>
      <c r="L16" s="300"/>
      <c r="M16" s="300"/>
      <c r="N16" s="300"/>
      <c r="P16" s="258"/>
      <c r="Q16" s="258"/>
      <c r="R16" s="258"/>
      <c r="S16" s="258"/>
      <c r="T16" s="258"/>
      <c r="U16" s="258"/>
    </row>
    <row r="17" spans="1:22" x14ac:dyDescent="0.25">
      <c r="A17" s="258"/>
      <c r="B17" s="654" t="s">
        <v>697</v>
      </c>
      <c r="C17" s="372" t="s">
        <v>698</v>
      </c>
      <c r="D17" s="656" t="s">
        <v>697</v>
      </c>
      <c r="E17" s="372" t="s">
        <v>699</v>
      </c>
      <c r="F17" s="658" t="s">
        <v>700</v>
      </c>
      <c r="G17" s="659"/>
      <c r="H17" s="659"/>
      <c r="I17" s="659"/>
      <c r="J17" s="659"/>
      <c r="K17" s="658" t="s">
        <v>701</v>
      </c>
      <c r="L17" s="660"/>
      <c r="M17" s="658" t="s">
        <v>702</v>
      </c>
      <c r="N17" s="660"/>
      <c r="P17" s="258"/>
      <c r="Q17" s="258"/>
      <c r="R17" s="258"/>
      <c r="S17" s="258"/>
      <c r="T17" s="258"/>
      <c r="U17" s="258"/>
    </row>
    <row r="18" spans="1:22" ht="15.75" x14ac:dyDescent="0.25">
      <c r="A18" s="373"/>
      <c r="B18" s="655"/>
      <c r="C18" s="374" t="s">
        <v>141</v>
      </c>
      <c r="D18" s="657"/>
      <c r="E18" s="374" t="s">
        <v>44</v>
      </c>
      <c r="F18" s="375">
        <v>1</v>
      </c>
      <c r="G18" s="375">
        <v>2</v>
      </c>
      <c r="H18" s="375">
        <v>3</v>
      </c>
      <c r="I18" s="375">
        <v>4</v>
      </c>
      <c r="J18" s="375">
        <v>5</v>
      </c>
      <c r="K18" s="375" t="s">
        <v>703</v>
      </c>
      <c r="L18" s="375" t="s">
        <v>30</v>
      </c>
      <c r="M18" s="375" t="s">
        <v>704</v>
      </c>
      <c r="N18" s="375" t="s">
        <v>705</v>
      </c>
      <c r="P18" s="258"/>
      <c r="Q18" s="258"/>
      <c r="R18" s="258"/>
      <c r="S18" s="258"/>
      <c r="T18" s="258"/>
      <c r="U18" s="258"/>
      <c r="V18" s="399"/>
    </row>
    <row r="19" spans="1:22" x14ac:dyDescent="0.25">
      <c r="A19" s="376"/>
      <c r="B19" s="377" t="s">
        <v>706</v>
      </c>
      <c r="C19" s="378" t="s">
        <v>275</v>
      </c>
      <c r="D19" s="379" t="s">
        <v>707</v>
      </c>
      <c r="E19" s="385" t="s">
        <v>223</v>
      </c>
      <c r="F19" s="380">
        <v>-7</v>
      </c>
      <c r="G19" s="380">
        <v>-9</v>
      </c>
      <c r="H19" s="380">
        <v>-3</v>
      </c>
      <c r="I19" s="380"/>
      <c r="J19" s="404"/>
      <c r="K19" s="380"/>
      <c r="L19" s="380"/>
      <c r="M19" s="381">
        <f>IF(OR(U19=1,U19=2,U19=3),1,0)</f>
        <v>0</v>
      </c>
      <c r="N19" s="381">
        <f>IF(OR(U19=-1,U19=-2,U19=-3),1,0)</f>
        <v>1</v>
      </c>
      <c r="P19" s="382">
        <f t="shared" ref="P19:T23" si="1">SIGN(F19)</f>
        <v>-1</v>
      </c>
      <c r="Q19" s="382">
        <f t="shared" si="1"/>
        <v>-1</v>
      </c>
      <c r="R19" s="382">
        <f t="shared" si="1"/>
        <v>-1</v>
      </c>
      <c r="S19" s="382">
        <f t="shared" si="1"/>
        <v>0</v>
      </c>
      <c r="T19" s="382">
        <f t="shared" si="1"/>
        <v>0</v>
      </c>
      <c r="U19" s="382">
        <f>P19+Q19+R19+S19+T19</f>
        <v>-3</v>
      </c>
    </row>
    <row r="20" spans="1:22" x14ac:dyDescent="0.25">
      <c r="A20" s="376"/>
      <c r="B20" s="377" t="s">
        <v>708</v>
      </c>
      <c r="C20" s="383" t="s">
        <v>283</v>
      </c>
      <c r="D20" s="379" t="s">
        <v>709</v>
      </c>
      <c r="E20" s="378" t="s">
        <v>412</v>
      </c>
      <c r="F20" s="380">
        <v>-4</v>
      </c>
      <c r="G20" s="380">
        <v>-9</v>
      </c>
      <c r="H20" s="380">
        <v>-4</v>
      </c>
      <c r="I20" s="380"/>
      <c r="J20" s="380"/>
      <c r="K20" s="380"/>
      <c r="L20" s="380"/>
      <c r="M20" s="381">
        <f>IF(OR(U20=1,U20=2,U20=3),1,0)</f>
        <v>0</v>
      </c>
      <c r="N20" s="381">
        <f>IF(OR(U20=-1,U20=-2,U20=-3),1,0)</f>
        <v>1</v>
      </c>
      <c r="P20" s="382">
        <f t="shared" si="1"/>
        <v>-1</v>
      </c>
      <c r="Q20" s="382">
        <f t="shared" si="1"/>
        <v>-1</v>
      </c>
      <c r="R20" s="382">
        <f t="shared" si="1"/>
        <v>-1</v>
      </c>
      <c r="S20" s="382">
        <f t="shared" si="1"/>
        <v>0</v>
      </c>
      <c r="T20" s="382">
        <f t="shared" si="1"/>
        <v>0</v>
      </c>
      <c r="U20" s="382">
        <f>P20+Q20+R20+S20+T20</f>
        <v>-3</v>
      </c>
      <c r="V20" s="405"/>
    </row>
    <row r="21" spans="1:22" x14ac:dyDescent="0.25">
      <c r="A21" s="376">
        <f>A19</f>
        <v>0</v>
      </c>
      <c r="B21" s="384" t="s">
        <v>710</v>
      </c>
      <c r="C21" s="385" t="s">
        <v>265</v>
      </c>
      <c r="D21" s="379" t="s">
        <v>711</v>
      </c>
      <c r="E21" s="385" t="s">
        <v>268</v>
      </c>
      <c r="F21" s="386">
        <v>-9</v>
      </c>
      <c r="G21" s="386">
        <v>-4</v>
      </c>
      <c r="H21" s="386">
        <v>-4</v>
      </c>
      <c r="I21" s="386">
        <v>-8</v>
      </c>
      <c r="J21" s="386"/>
      <c r="K21" s="386"/>
      <c r="L21" s="386"/>
      <c r="M21" s="386">
        <f>IF(OR(U21=1,U21=2,U21=3),1,0)</f>
        <v>0</v>
      </c>
      <c r="N21" s="386">
        <v>1</v>
      </c>
      <c r="P21" s="382">
        <f t="shared" si="1"/>
        <v>-1</v>
      </c>
      <c r="Q21" s="382">
        <f t="shared" si="1"/>
        <v>-1</v>
      </c>
      <c r="R21" s="382">
        <f t="shared" si="1"/>
        <v>-1</v>
      </c>
      <c r="S21" s="382">
        <f t="shared" si="1"/>
        <v>-1</v>
      </c>
      <c r="T21" s="382">
        <f t="shared" si="1"/>
        <v>0</v>
      </c>
      <c r="U21" s="382">
        <f>P21+Q21+R21+S21+T21</f>
        <v>-4</v>
      </c>
    </row>
    <row r="22" spans="1:22" x14ac:dyDescent="0.25">
      <c r="A22" s="376">
        <f>A19</f>
        <v>0</v>
      </c>
      <c r="B22" s="377" t="s">
        <v>706</v>
      </c>
      <c r="C22" s="383" t="str">
        <f>C19</f>
        <v>КУАТБЕКОВ</v>
      </c>
      <c r="D22" s="379" t="str">
        <f>D20</f>
        <v>Y</v>
      </c>
      <c r="E22" s="383" t="str">
        <f>E20</f>
        <v>ХАРКИ И.</v>
      </c>
      <c r="F22" s="380"/>
      <c r="G22" s="380"/>
      <c r="H22" s="380"/>
      <c r="I22" s="380"/>
      <c r="J22" s="380"/>
      <c r="K22" s="380"/>
      <c r="L22" s="380"/>
      <c r="M22" s="381">
        <f>IF(OR(U22=1,U22=2,U22=3),1,0)</f>
        <v>0</v>
      </c>
      <c r="N22" s="381">
        <f>IF(OR(U22=-1,U22=-2,U22=-3),1,0)</f>
        <v>0</v>
      </c>
      <c r="P22" s="382">
        <f t="shared" si="1"/>
        <v>0</v>
      </c>
      <c r="Q22" s="382">
        <f t="shared" si="1"/>
        <v>0</v>
      </c>
      <c r="R22" s="382">
        <f t="shared" si="1"/>
        <v>0</v>
      </c>
      <c r="S22" s="382">
        <f t="shared" si="1"/>
        <v>0</v>
      </c>
      <c r="T22" s="382">
        <f t="shared" si="1"/>
        <v>0</v>
      </c>
      <c r="U22" s="382">
        <f>P22+Q22+R22+S22+T22</f>
        <v>0</v>
      </c>
    </row>
    <row r="23" spans="1:22" ht="14.25" thickBot="1" x14ac:dyDescent="0.3">
      <c r="A23" s="376">
        <f>A20</f>
        <v>0</v>
      </c>
      <c r="B23" s="377" t="s">
        <v>708</v>
      </c>
      <c r="C23" s="383" t="str">
        <f>C20</f>
        <v>МАМРИН</v>
      </c>
      <c r="D23" s="379" t="str">
        <f>D19</f>
        <v>X</v>
      </c>
      <c r="E23" s="383" t="str">
        <f>E19</f>
        <v>ХАРКИ А-М.</v>
      </c>
      <c r="F23" s="380"/>
      <c r="G23" s="380"/>
      <c r="H23" s="380"/>
      <c r="I23" s="380"/>
      <c r="J23" s="380"/>
      <c r="K23" s="380"/>
      <c r="L23" s="380"/>
      <c r="M23" s="381">
        <f>IF(OR(U23=1,U23=2,U23=3),1,0)</f>
        <v>0</v>
      </c>
      <c r="N23" s="381">
        <f>IF(OR(U23=-1,U23=-2,U23=-3),1,0)</f>
        <v>0</v>
      </c>
      <c r="P23" s="382">
        <f t="shared" si="1"/>
        <v>0</v>
      </c>
      <c r="Q23" s="382">
        <f t="shared" si="1"/>
        <v>0</v>
      </c>
      <c r="R23" s="382">
        <f t="shared" si="1"/>
        <v>0</v>
      </c>
      <c r="S23" s="382">
        <f t="shared" si="1"/>
        <v>0</v>
      </c>
      <c r="T23" s="382">
        <f t="shared" si="1"/>
        <v>0</v>
      </c>
      <c r="U23" s="382">
        <f>P23+Q23+R23+S23+T23</f>
        <v>0</v>
      </c>
    </row>
    <row r="24" spans="1:22" ht="14.25" thickBot="1" x14ac:dyDescent="0.3">
      <c r="A24" s="258"/>
      <c r="B24" s="300"/>
      <c r="D24" s="387"/>
      <c r="F24" s="300"/>
      <c r="G24" s="300"/>
      <c r="H24" s="300"/>
      <c r="I24" s="388" t="s">
        <v>712</v>
      </c>
      <c r="J24" s="300"/>
      <c r="K24" s="300"/>
      <c r="L24" s="300"/>
      <c r="M24" s="389">
        <f>SUM(M19,M20,M21,M22,M23)</f>
        <v>0</v>
      </c>
      <c r="N24" s="390">
        <f>SUM(N19,N20,N21,N22,N23,)</f>
        <v>3</v>
      </c>
      <c r="P24" s="258"/>
      <c r="Q24" s="258"/>
      <c r="R24" s="258"/>
      <c r="S24" s="258"/>
      <c r="T24" s="258"/>
      <c r="U24" s="258"/>
    </row>
    <row r="25" spans="1:22" ht="15.75" x14ac:dyDescent="0.25">
      <c r="A25" s="258"/>
      <c r="B25" s="300"/>
      <c r="C25" s="391" t="s">
        <v>713</v>
      </c>
      <c r="D25" s="392"/>
      <c r="E25" s="374" t="s">
        <v>44</v>
      </c>
      <c r="F25" s="300"/>
      <c r="G25" s="300"/>
      <c r="H25" s="300"/>
      <c r="I25" s="300"/>
      <c r="J25" s="300"/>
      <c r="K25" s="300"/>
      <c r="L25" s="300"/>
      <c r="M25" s="300"/>
      <c r="N25" s="300"/>
      <c r="P25" s="258"/>
      <c r="Q25" s="258"/>
      <c r="R25" s="258"/>
      <c r="S25" s="258"/>
      <c r="T25" s="258"/>
      <c r="U25" s="258"/>
    </row>
    <row r="26" spans="1:22" ht="16.5" x14ac:dyDescent="0.3">
      <c r="A26" s="258"/>
      <c r="B26" s="300"/>
      <c r="C26" s="391"/>
      <c r="D26" s="392"/>
      <c r="E26" s="395"/>
      <c r="F26" s="300"/>
      <c r="G26" s="300"/>
      <c r="H26" s="300"/>
      <c r="I26" s="300"/>
      <c r="J26" s="300"/>
      <c r="K26" s="300"/>
      <c r="L26" s="300"/>
      <c r="M26" s="300"/>
      <c r="N26" s="300"/>
      <c r="P26" s="258"/>
      <c r="Q26" s="258"/>
      <c r="R26" s="258"/>
      <c r="S26" s="258"/>
      <c r="T26" s="258"/>
      <c r="U26" s="258"/>
    </row>
    <row r="27" spans="1:22" ht="15.75" x14ac:dyDescent="0.3">
      <c r="A27" s="258"/>
      <c r="B27" s="371" t="s">
        <v>717</v>
      </c>
      <c r="D27" s="387"/>
      <c r="F27" s="300"/>
      <c r="G27" s="300"/>
      <c r="H27" s="300"/>
      <c r="I27" s="300"/>
      <c r="J27" s="300"/>
      <c r="K27" s="300"/>
      <c r="L27" s="300"/>
      <c r="M27" s="300"/>
      <c r="N27" s="300"/>
      <c r="P27" s="258"/>
      <c r="Q27" s="258"/>
      <c r="R27" s="258"/>
      <c r="S27" s="258"/>
      <c r="T27" s="258"/>
      <c r="U27" s="258"/>
    </row>
    <row r="28" spans="1:22" x14ac:dyDescent="0.25">
      <c r="A28" s="258"/>
      <c r="B28" s="654" t="s">
        <v>697</v>
      </c>
      <c r="C28" s="372" t="s">
        <v>698</v>
      </c>
      <c r="D28" s="656" t="s">
        <v>697</v>
      </c>
      <c r="E28" s="372" t="s">
        <v>699</v>
      </c>
      <c r="F28" s="658" t="s">
        <v>700</v>
      </c>
      <c r="G28" s="659"/>
      <c r="H28" s="659"/>
      <c r="I28" s="659"/>
      <c r="J28" s="659"/>
      <c r="K28" s="658" t="s">
        <v>701</v>
      </c>
      <c r="L28" s="660"/>
      <c r="M28" s="658" t="s">
        <v>702</v>
      </c>
      <c r="N28" s="660"/>
      <c r="P28" s="258"/>
      <c r="Q28" s="258"/>
      <c r="R28" s="258"/>
      <c r="S28" s="258"/>
      <c r="T28" s="258"/>
      <c r="U28" s="258"/>
    </row>
    <row r="29" spans="1:22" ht="15.75" x14ac:dyDescent="0.25">
      <c r="A29" s="373"/>
      <c r="B29" s="655"/>
      <c r="C29" s="374" t="s">
        <v>32</v>
      </c>
      <c r="D29" s="657"/>
      <c r="E29" s="374" t="s">
        <v>15</v>
      </c>
      <c r="F29" s="375">
        <v>1</v>
      </c>
      <c r="G29" s="375">
        <v>2</v>
      </c>
      <c r="H29" s="375">
        <v>3</v>
      </c>
      <c r="I29" s="375">
        <v>4</v>
      </c>
      <c r="J29" s="375">
        <v>5</v>
      </c>
      <c r="K29" s="375" t="s">
        <v>703</v>
      </c>
      <c r="L29" s="375" t="s">
        <v>30</v>
      </c>
      <c r="M29" s="375" t="s">
        <v>704</v>
      </c>
      <c r="N29" s="375" t="s">
        <v>705</v>
      </c>
      <c r="P29" s="258"/>
      <c r="Q29" s="258"/>
      <c r="R29" s="258"/>
      <c r="S29" s="258"/>
      <c r="T29" s="258"/>
      <c r="U29" s="258"/>
    </row>
    <row r="30" spans="1:22" x14ac:dyDescent="0.25">
      <c r="A30" s="376"/>
      <c r="B30" s="377" t="s">
        <v>706</v>
      </c>
      <c r="C30" s="378" t="s">
        <v>278</v>
      </c>
      <c r="D30" s="379" t="s">
        <v>707</v>
      </c>
      <c r="E30" s="378" t="s">
        <v>418</v>
      </c>
      <c r="F30" s="380">
        <v>-8</v>
      </c>
      <c r="G30" s="380">
        <v>-10</v>
      </c>
      <c r="H30" s="380">
        <v>-5</v>
      </c>
      <c r="I30" s="380"/>
      <c r="J30" s="380"/>
      <c r="K30" s="380"/>
      <c r="L30" s="380"/>
      <c r="M30" s="381">
        <f>IF(OR(U30=1,U30=2,U30=3),1,0)</f>
        <v>0</v>
      </c>
      <c r="N30" s="381">
        <f>IF(OR(U30=-1,U30=-2,U30=-3),1,0)</f>
        <v>1</v>
      </c>
      <c r="P30" s="382">
        <f t="shared" ref="P30:T34" si="2">SIGN(F30)</f>
        <v>-1</v>
      </c>
      <c r="Q30" s="382">
        <f t="shared" si="2"/>
        <v>-1</v>
      </c>
      <c r="R30" s="382">
        <f t="shared" si="2"/>
        <v>-1</v>
      </c>
      <c r="S30" s="382">
        <f t="shared" si="2"/>
        <v>0</v>
      </c>
      <c r="T30" s="382">
        <f t="shared" si="2"/>
        <v>0</v>
      </c>
      <c r="U30" s="382">
        <f>P30+Q30+R30+S30+T30</f>
        <v>-3</v>
      </c>
    </row>
    <row r="31" spans="1:22" x14ac:dyDescent="0.25">
      <c r="A31" s="376"/>
      <c r="B31" s="377" t="s">
        <v>708</v>
      </c>
      <c r="C31" s="383" t="s">
        <v>287</v>
      </c>
      <c r="D31" s="379" t="s">
        <v>709</v>
      </c>
      <c r="E31" s="383" t="s">
        <v>428</v>
      </c>
      <c r="F31" s="380">
        <v>-7</v>
      </c>
      <c r="G31" s="380">
        <v>-8</v>
      </c>
      <c r="H31" s="380">
        <v>-8</v>
      </c>
      <c r="I31" s="380"/>
      <c r="J31" s="380"/>
      <c r="K31" s="380"/>
      <c r="L31" s="380"/>
      <c r="M31" s="381">
        <f>IF(OR(U31=1,U31=2,U31=3),1,0)</f>
        <v>0</v>
      </c>
      <c r="N31" s="381">
        <f>IF(OR(U31=-1,U31=-2,U31=-3),1,0)</f>
        <v>1</v>
      </c>
      <c r="P31" s="382">
        <f t="shared" si="2"/>
        <v>-1</v>
      </c>
      <c r="Q31" s="382">
        <f t="shared" si="2"/>
        <v>-1</v>
      </c>
      <c r="R31" s="382">
        <f t="shared" si="2"/>
        <v>-1</v>
      </c>
      <c r="S31" s="382">
        <f t="shared" si="2"/>
        <v>0</v>
      </c>
      <c r="T31" s="382">
        <f t="shared" si="2"/>
        <v>0</v>
      </c>
      <c r="U31" s="382">
        <f>P31+Q31+R31+S31+T31</f>
        <v>-3</v>
      </c>
    </row>
    <row r="32" spans="1:22" x14ac:dyDescent="0.25">
      <c r="A32" s="376">
        <f>A30</f>
        <v>0</v>
      </c>
      <c r="B32" s="384" t="s">
        <v>710</v>
      </c>
      <c r="C32" s="385" t="s">
        <v>271</v>
      </c>
      <c r="D32" s="379" t="s">
        <v>711</v>
      </c>
      <c r="E32" s="385" t="s">
        <v>440</v>
      </c>
      <c r="F32" s="386">
        <v>-6</v>
      </c>
      <c r="G32" s="386">
        <v>-8</v>
      </c>
      <c r="H32" s="386">
        <v>-4</v>
      </c>
      <c r="I32" s="386"/>
      <c r="J32" s="386"/>
      <c r="K32" s="386"/>
      <c r="L32" s="386"/>
      <c r="M32" s="386">
        <f>IF(OR(U32=1,U32=2,U32=3),1,0)</f>
        <v>0</v>
      </c>
      <c r="N32" s="386">
        <f>IF(OR(U32=-1,U32=-2,U32=-3),1,0)</f>
        <v>1</v>
      </c>
      <c r="P32" s="382">
        <f t="shared" si="2"/>
        <v>-1</v>
      </c>
      <c r="Q32" s="382">
        <f t="shared" si="2"/>
        <v>-1</v>
      </c>
      <c r="R32" s="382">
        <f t="shared" si="2"/>
        <v>-1</v>
      </c>
      <c r="S32" s="382">
        <f t="shared" si="2"/>
        <v>0</v>
      </c>
      <c r="T32" s="382">
        <f t="shared" si="2"/>
        <v>0</v>
      </c>
      <c r="U32" s="382">
        <f>P32+Q32+R32+S32+T32</f>
        <v>-3</v>
      </c>
    </row>
    <row r="33" spans="1:21" x14ac:dyDescent="0.25">
      <c r="A33" s="376">
        <f>A30</f>
        <v>0</v>
      </c>
      <c r="B33" s="377" t="s">
        <v>706</v>
      </c>
      <c r="C33" s="383" t="str">
        <f>C30</f>
        <v>САГИМБАЕВ</v>
      </c>
      <c r="D33" s="379" t="str">
        <f>D31</f>
        <v>Y</v>
      </c>
      <c r="E33" s="383" t="str">
        <f>E31</f>
        <v>КЕНЖИГУЛОВ Д.</v>
      </c>
      <c r="F33" s="380"/>
      <c r="G33" s="380"/>
      <c r="H33" s="380"/>
      <c r="I33" s="380"/>
      <c r="J33" s="380"/>
      <c r="K33" s="380"/>
      <c r="L33" s="380"/>
      <c r="M33" s="381">
        <f>IF(OR(U33=1,U33=2,U33=3),1,0)</f>
        <v>0</v>
      </c>
      <c r="N33" s="381">
        <f>IF(OR(U33=-1,U33=-2,U33=-3),1,0)</f>
        <v>0</v>
      </c>
      <c r="P33" s="382">
        <f t="shared" si="2"/>
        <v>0</v>
      </c>
      <c r="Q33" s="382">
        <f t="shared" si="2"/>
        <v>0</v>
      </c>
      <c r="R33" s="382">
        <f t="shared" si="2"/>
        <v>0</v>
      </c>
      <c r="S33" s="382">
        <f t="shared" si="2"/>
        <v>0</v>
      </c>
      <c r="T33" s="382">
        <f t="shared" si="2"/>
        <v>0</v>
      </c>
      <c r="U33" s="382">
        <f>P33+Q33+R33+S33+T33</f>
        <v>0</v>
      </c>
    </row>
    <row r="34" spans="1:21" ht="14.25" thickBot="1" x14ac:dyDescent="0.3">
      <c r="A34" s="376">
        <f>A31</f>
        <v>0</v>
      </c>
      <c r="B34" s="377" t="s">
        <v>708</v>
      </c>
      <c r="C34" s="383" t="str">
        <f>C31</f>
        <v>ГАЙНЕДЕНОВ</v>
      </c>
      <c r="D34" s="379" t="str">
        <f>D30</f>
        <v>X</v>
      </c>
      <c r="E34" s="383" t="str">
        <f>E30</f>
        <v>КЕНЖИГУЛОВ А.</v>
      </c>
      <c r="F34" s="380"/>
      <c r="G34" s="380"/>
      <c r="H34" s="380"/>
      <c r="I34" s="380"/>
      <c r="J34" s="380"/>
      <c r="K34" s="380"/>
      <c r="L34" s="380"/>
      <c r="M34" s="381">
        <f>IF(OR(U34=1,U34=2,U34=3),1,0)</f>
        <v>0</v>
      </c>
      <c r="N34" s="381">
        <f>IF(OR(U34=-1,U34=-2,U34=-3),1,0)</f>
        <v>0</v>
      </c>
      <c r="P34" s="382">
        <f t="shared" si="2"/>
        <v>0</v>
      </c>
      <c r="Q34" s="382">
        <f t="shared" si="2"/>
        <v>0</v>
      </c>
      <c r="R34" s="382">
        <f t="shared" si="2"/>
        <v>0</v>
      </c>
      <c r="S34" s="382">
        <f t="shared" si="2"/>
        <v>0</v>
      </c>
      <c r="T34" s="382">
        <f t="shared" si="2"/>
        <v>0</v>
      </c>
      <c r="U34" s="382">
        <f>P34+Q34+R34+S34+T34</f>
        <v>0</v>
      </c>
    </row>
    <row r="35" spans="1:21" ht="14.25" thickBot="1" x14ac:dyDescent="0.3">
      <c r="A35" s="258"/>
      <c r="B35" s="300"/>
      <c r="D35" s="387"/>
      <c r="F35" s="300"/>
      <c r="G35" s="300"/>
      <c r="H35" s="300"/>
      <c r="I35" s="388" t="s">
        <v>712</v>
      </c>
      <c r="J35" s="300"/>
      <c r="K35" s="300"/>
      <c r="L35" s="300"/>
      <c r="M35" s="389">
        <f>SUM(M30,M31,M32,M33,M34)</f>
        <v>0</v>
      </c>
      <c r="N35" s="390">
        <f>SUM(N30,N31,N32,N33,N34,)</f>
        <v>3</v>
      </c>
      <c r="P35" s="258"/>
      <c r="Q35" s="258"/>
      <c r="R35" s="258"/>
      <c r="S35" s="258"/>
      <c r="T35" s="258"/>
      <c r="U35" s="258"/>
    </row>
    <row r="36" spans="1:21" ht="15.75" x14ac:dyDescent="0.25">
      <c r="A36" s="258"/>
      <c r="B36" s="300"/>
      <c r="C36" s="391" t="s">
        <v>713</v>
      </c>
      <c r="D36" s="392"/>
      <c r="E36" s="374" t="s">
        <v>15</v>
      </c>
      <c r="F36" s="300"/>
      <c r="G36" s="300"/>
      <c r="H36" s="300"/>
      <c r="I36" s="300"/>
      <c r="J36" s="300"/>
      <c r="K36" s="300"/>
      <c r="L36" s="300"/>
      <c r="M36" s="300"/>
      <c r="N36" s="300"/>
      <c r="P36" s="258"/>
      <c r="Q36" s="258"/>
      <c r="R36" s="258"/>
      <c r="S36" s="258"/>
      <c r="T36" s="258"/>
      <c r="U36" s="258"/>
    </row>
    <row r="37" spans="1:21" ht="16.5" x14ac:dyDescent="0.3">
      <c r="A37" s="258"/>
      <c r="B37" s="300"/>
      <c r="C37" s="391"/>
      <c r="D37" s="392"/>
      <c r="E37" s="395"/>
      <c r="F37" s="300"/>
      <c r="G37" s="300"/>
      <c r="H37" s="300"/>
      <c r="I37" s="300"/>
      <c r="J37" s="300"/>
      <c r="K37" s="300"/>
      <c r="L37" s="300"/>
      <c r="M37" s="300"/>
      <c r="N37" s="300"/>
      <c r="P37" s="258"/>
      <c r="Q37" s="258"/>
      <c r="R37" s="258"/>
      <c r="S37" s="258"/>
      <c r="T37" s="258"/>
      <c r="U37" s="258"/>
    </row>
    <row r="38" spans="1:21" ht="15.75" x14ac:dyDescent="0.3">
      <c r="A38" s="258"/>
      <c r="B38" s="371" t="s">
        <v>719</v>
      </c>
      <c r="D38" s="387"/>
      <c r="F38" s="300"/>
      <c r="G38" s="300"/>
      <c r="H38" s="300"/>
      <c r="I38" s="300"/>
      <c r="J38" s="300"/>
      <c r="K38" s="300"/>
      <c r="L38" s="300"/>
      <c r="M38" s="300"/>
      <c r="N38" s="300"/>
      <c r="P38" s="258"/>
      <c r="Q38" s="258"/>
      <c r="R38" s="258"/>
      <c r="S38" s="258"/>
      <c r="T38" s="258"/>
      <c r="U38" s="258"/>
    </row>
    <row r="39" spans="1:21" x14ac:dyDescent="0.25">
      <c r="A39" s="258"/>
      <c r="B39" s="654" t="s">
        <v>697</v>
      </c>
      <c r="C39" s="372" t="s">
        <v>698</v>
      </c>
      <c r="D39" s="656" t="s">
        <v>697</v>
      </c>
      <c r="E39" s="372" t="s">
        <v>699</v>
      </c>
      <c r="F39" s="658" t="s">
        <v>700</v>
      </c>
      <c r="G39" s="659"/>
      <c r="H39" s="659"/>
      <c r="I39" s="659"/>
      <c r="J39" s="659"/>
      <c r="K39" s="658" t="s">
        <v>701</v>
      </c>
      <c r="L39" s="660"/>
      <c r="M39" s="658" t="s">
        <v>702</v>
      </c>
      <c r="N39" s="660"/>
      <c r="P39" s="258"/>
      <c r="Q39" s="258"/>
      <c r="R39" s="258"/>
      <c r="S39" s="258"/>
      <c r="T39" s="258"/>
      <c r="U39" s="258"/>
    </row>
    <row r="40" spans="1:21" ht="15.75" x14ac:dyDescent="0.25">
      <c r="A40" s="373"/>
      <c r="B40" s="655"/>
      <c r="C40" s="374" t="s">
        <v>38</v>
      </c>
      <c r="D40" s="657"/>
      <c r="E40" s="374" t="s">
        <v>131</v>
      </c>
      <c r="F40" s="375">
        <v>1</v>
      </c>
      <c r="G40" s="375">
        <v>2</v>
      </c>
      <c r="H40" s="375">
        <v>3</v>
      </c>
      <c r="I40" s="375">
        <v>4</v>
      </c>
      <c r="J40" s="375">
        <v>5</v>
      </c>
      <c r="K40" s="375" t="s">
        <v>703</v>
      </c>
      <c r="L40" s="375" t="s">
        <v>30</v>
      </c>
      <c r="M40" s="375" t="s">
        <v>704</v>
      </c>
      <c r="N40" s="375" t="s">
        <v>705</v>
      </c>
      <c r="P40" s="258"/>
      <c r="Q40" s="258"/>
      <c r="R40" s="258"/>
      <c r="S40" s="258"/>
      <c r="T40" s="258"/>
      <c r="U40" s="258"/>
    </row>
    <row r="41" spans="1:21" x14ac:dyDescent="0.25">
      <c r="A41" s="376"/>
      <c r="B41" s="377" t="s">
        <v>706</v>
      </c>
      <c r="C41" s="378" t="s">
        <v>250</v>
      </c>
      <c r="D41" s="379" t="s">
        <v>703</v>
      </c>
      <c r="E41" s="378" t="s">
        <v>416</v>
      </c>
      <c r="F41" s="380">
        <v>-2</v>
      </c>
      <c r="G41" s="380">
        <v>-4</v>
      </c>
      <c r="H41" s="380">
        <v>-4</v>
      </c>
      <c r="I41" s="380"/>
      <c r="J41" s="380"/>
      <c r="K41" s="380"/>
      <c r="L41" s="380"/>
      <c r="M41" s="381">
        <f>IF(OR(U41=1,U41=2,U41=3),1,0)</f>
        <v>0</v>
      </c>
      <c r="N41" s="381">
        <f>IF(OR(U41=-1,U41=-2,U41=-3),1,0)</f>
        <v>1</v>
      </c>
      <c r="P41" s="382">
        <f t="shared" ref="P41:T45" si="3">SIGN(F41)</f>
        <v>-1</v>
      </c>
      <c r="Q41" s="382">
        <f t="shared" si="3"/>
        <v>-1</v>
      </c>
      <c r="R41" s="382">
        <f t="shared" si="3"/>
        <v>-1</v>
      </c>
      <c r="S41" s="382">
        <f t="shared" si="3"/>
        <v>0</v>
      </c>
      <c r="T41" s="382">
        <f t="shared" si="3"/>
        <v>0</v>
      </c>
      <c r="U41" s="382">
        <f>P41+Q41+R41+S41+T41</f>
        <v>-3</v>
      </c>
    </row>
    <row r="42" spans="1:21" x14ac:dyDescent="0.25">
      <c r="A42" s="376"/>
      <c r="B42" s="377" t="s">
        <v>708</v>
      </c>
      <c r="C42" s="383" t="s">
        <v>289</v>
      </c>
      <c r="D42" s="379" t="s">
        <v>709</v>
      </c>
      <c r="E42" s="383" t="s">
        <v>291</v>
      </c>
      <c r="F42" s="380">
        <v>-4</v>
      </c>
      <c r="G42" s="380">
        <v>-6</v>
      </c>
      <c r="H42" s="380">
        <v>-6</v>
      </c>
      <c r="I42" s="380"/>
      <c r="J42" s="380"/>
      <c r="K42" s="380"/>
      <c r="L42" s="380"/>
      <c r="M42" s="381">
        <f>IF(OR(U42=1,U42=2,U42=3),1,0)</f>
        <v>0</v>
      </c>
      <c r="N42" s="381">
        <f>IF(OR(U42=-1,U42=-2,U42=-3),1,0)</f>
        <v>1</v>
      </c>
      <c r="P42" s="382">
        <f t="shared" si="3"/>
        <v>-1</v>
      </c>
      <c r="Q42" s="382">
        <f t="shared" si="3"/>
        <v>-1</v>
      </c>
      <c r="R42" s="382">
        <f t="shared" si="3"/>
        <v>-1</v>
      </c>
      <c r="S42" s="382">
        <f t="shared" si="3"/>
        <v>0</v>
      </c>
      <c r="T42" s="382">
        <f t="shared" si="3"/>
        <v>0</v>
      </c>
      <c r="U42" s="382">
        <f>P42+Q42+R42+S42+T42</f>
        <v>-3</v>
      </c>
    </row>
    <row r="43" spans="1:21" x14ac:dyDescent="0.25">
      <c r="A43" s="376">
        <f>A41</f>
        <v>0</v>
      </c>
      <c r="B43" s="384" t="s">
        <v>710</v>
      </c>
      <c r="C43" s="385" t="s">
        <v>221</v>
      </c>
      <c r="D43" s="379" t="s">
        <v>711</v>
      </c>
      <c r="E43" s="385" t="s">
        <v>247</v>
      </c>
      <c r="F43" s="386">
        <v>-11</v>
      </c>
      <c r="G43" s="386">
        <v>-5</v>
      </c>
      <c r="H43" s="386">
        <v>-5</v>
      </c>
      <c r="I43" s="386"/>
      <c r="J43" s="386"/>
      <c r="K43" s="386"/>
      <c r="L43" s="386"/>
      <c r="M43" s="386">
        <f>IF(OR(U43=1,U43=2,U43=3),1,0)</f>
        <v>0</v>
      </c>
      <c r="N43" s="386">
        <f>IF(OR(U43=-1,U43=-2,U43=-3),1,0)</f>
        <v>1</v>
      </c>
      <c r="P43" s="382">
        <f t="shared" si="3"/>
        <v>-1</v>
      </c>
      <c r="Q43" s="382">
        <f t="shared" si="3"/>
        <v>-1</v>
      </c>
      <c r="R43" s="382">
        <f t="shared" si="3"/>
        <v>-1</v>
      </c>
      <c r="S43" s="382">
        <f t="shared" si="3"/>
        <v>0</v>
      </c>
      <c r="T43" s="382">
        <f t="shared" si="3"/>
        <v>0</v>
      </c>
      <c r="U43" s="382">
        <f>P43+Q43+R43+S43+T43</f>
        <v>-3</v>
      </c>
    </row>
    <row r="44" spans="1:21" x14ac:dyDescent="0.25">
      <c r="A44" s="376">
        <f>A41</f>
        <v>0</v>
      </c>
      <c r="B44" s="377" t="s">
        <v>706</v>
      </c>
      <c r="C44" s="383" t="str">
        <f>C41</f>
        <v>МАКУЛБЕКОВ</v>
      </c>
      <c r="D44" s="379" t="str">
        <f>D42</f>
        <v>Y</v>
      </c>
      <c r="E44" s="383" t="str">
        <f>E42</f>
        <v>АХТАНОВ</v>
      </c>
      <c r="F44" s="380"/>
      <c r="G44" s="380"/>
      <c r="H44" s="380"/>
      <c r="I44" s="380"/>
      <c r="J44" s="380"/>
      <c r="K44" s="380"/>
      <c r="L44" s="380"/>
      <c r="M44" s="381">
        <f>IF(OR(U44=1,U44=2,U44=3),1,0)</f>
        <v>0</v>
      </c>
      <c r="N44" s="381">
        <f>IF(OR(U44=-1,U44=-2,U44=-3),1,0)</f>
        <v>0</v>
      </c>
      <c r="P44" s="382">
        <f t="shared" si="3"/>
        <v>0</v>
      </c>
      <c r="Q44" s="382">
        <f t="shared" si="3"/>
        <v>0</v>
      </c>
      <c r="R44" s="382">
        <f t="shared" si="3"/>
        <v>0</v>
      </c>
      <c r="S44" s="382">
        <f t="shared" si="3"/>
        <v>0</v>
      </c>
      <c r="T44" s="382">
        <f t="shared" si="3"/>
        <v>0</v>
      </c>
      <c r="U44" s="382">
        <f>P44+Q44+R44+S44+T44</f>
        <v>0</v>
      </c>
    </row>
    <row r="45" spans="1:21" ht="14.25" thickBot="1" x14ac:dyDescent="0.3">
      <c r="A45" s="376">
        <f>A42</f>
        <v>0</v>
      </c>
      <c r="B45" s="377" t="s">
        <v>708</v>
      </c>
      <c r="C45" s="383" t="str">
        <f>C42</f>
        <v>БАХТЫХОЖИН</v>
      </c>
      <c r="D45" s="379" t="str">
        <f>D41</f>
        <v>А</v>
      </c>
      <c r="E45" s="383" t="str">
        <f>E41</f>
        <v>МИЩУК</v>
      </c>
      <c r="F45" s="380"/>
      <c r="G45" s="380"/>
      <c r="H45" s="380"/>
      <c r="I45" s="380"/>
      <c r="J45" s="380"/>
      <c r="K45" s="380"/>
      <c r="L45" s="380"/>
      <c r="M45" s="381">
        <f>IF(OR(U45=1,U45=2,U45=3),1,0)</f>
        <v>0</v>
      </c>
      <c r="N45" s="381">
        <f>IF(OR(U45=-1,U45=-2,U45=-3),1,0)</f>
        <v>0</v>
      </c>
      <c r="P45" s="382">
        <f t="shared" si="3"/>
        <v>0</v>
      </c>
      <c r="Q45" s="382">
        <f t="shared" si="3"/>
        <v>0</v>
      </c>
      <c r="R45" s="382">
        <f t="shared" si="3"/>
        <v>0</v>
      </c>
      <c r="S45" s="382">
        <f t="shared" si="3"/>
        <v>0</v>
      </c>
      <c r="T45" s="382">
        <f t="shared" si="3"/>
        <v>0</v>
      </c>
      <c r="U45" s="382">
        <f>P45+Q45+R45+S45+T45</f>
        <v>0</v>
      </c>
    </row>
    <row r="46" spans="1:21" ht="14.25" thickBot="1" x14ac:dyDescent="0.3">
      <c r="A46" s="258"/>
      <c r="B46" s="300"/>
      <c r="D46" s="387"/>
      <c r="F46" s="300"/>
      <c r="G46" s="300"/>
      <c r="H46" s="300"/>
      <c r="I46" s="388" t="s">
        <v>712</v>
      </c>
      <c r="J46" s="300"/>
      <c r="K46" s="300"/>
      <c r="L46" s="300"/>
      <c r="M46" s="389">
        <f>SUM(M41,M42,M43,M44,M45)</f>
        <v>0</v>
      </c>
      <c r="N46" s="390">
        <f>SUM(N41,N42,N43,N44,N45,)</f>
        <v>3</v>
      </c>
      <c r="P46" s="258"/>
      <c r="Q46" s="258"/>
      <c r="R46" s="258"/>
      <c r="S46" s="258"/>
      <c r="T46" s="258"/>
      <c r="U46" s="258"/>
    </row>
    <row r="47" spans="1:21" ht="15.75" x14ac:dyDescent="0.25">
      <c r="A47" s="258"/>
      <c r="B47" s="300"/>
      <c r="C47" s="391" t="s">
        <v>713</v>
      </c>
      <c r="D47" s="392"/>
      <c r="E47" s="374" t="s">
        <v>131</v>
      </c>
      <c r="F47" s="300"/>
      <c r="G47" s="300"/>
      <c r="H47" s="300"/>
      <c r="I47" s="300"/>
      <c r="J47" s="300"/>
      <c r="K47" s="300"/>
      <c r="L47" s="300"/>
      <c r="M47" s="300"/>
      <c r="N47" s="300"/>
      <c r="P47" s="258"/>
      <c r="Q47" s="258"/>
      <c r="R47" s="258"/>
      <c r="S47" s="258"/>
      <c r="T47" s="258"/>
      <c r="U47" s="258"/>
    </row>
    <row r="48" spans="1:21" ht="16.5" x14ac:dyDescent="0.3">
      <c r="A48" s="258"/>
      <c r="B48" s="300"/>
      <c r="C48" s="391"/>
      <c r="D48" s="392"/>
      <c r="E48" s="395"/>
      <c r="F48" s="300"/>
      <c r="G48" s="300"/>
      <c r="H48" s="300"/>
      <c r="I48" s="300"/>
      <c r="J48" s="300"/>
      <c r="K48" s="300"/>
      <c r="L48" s="300"/>
      <c r="M48" s="300"/>
      <c r="N48" s="300"/>
      <c r="P48" s="258"/>
      <c r="Q48" s="258"/>
      <c r="R48" s="258"/>
      <c r="S48" s="258"/>
      <c r="T48" s="258"/>
      <c r="U48" s="258"/>
    </row>
    <row r="49" spans="1:21" ht="15.75" x14ac:dyDescent="0.3">
      <c r="A49" s="258"/>
      <c r="B49" s="371" t="s">
        <v>721</v>
      </c>
      <c r="D49" s="387"/>
      <c r="F49" s="300"/>
      <c r="G49" s="300"/>
      <c r="H49" s="300"/>
      <c r="I49" s="300"/>
      <c r="J49" s="300"/>
      <c r="K49" s="300"/>
      <c r="L49" s="300"/>
      <c r="M49" s="300"/>
      <c r="N49" s="300"/>
      <c r="P49" s="258"/>
      <c r="Q49" s="258"/>
      <c r="R49" s="258"/>
      <c r="S49" s="258"/>
      <c r="T49" s="258"/>
      <c r="U49" s="258"/>
    </row>
    <row r="50" spans="1:21" x14ac:dyDescent="0.25">
      <c r="A50" s="258"/>
      <c r="B50" s="654" t="s">
        <v>697</v>
      </c>
      <c r="C50" s="372" t="s">
        <v>698</v>
      </c>
      <c r="D50" s="656" t="s">
        <v>697</v>
      </c>
      <c r="E50" s="372" t="s">
        <v>699</v>
      </c>
      <c r="F50" s="658" t="s">
        <v>700</v>
      </c>
      <c r="G50" s="659"/>
      <c r="H50" s="659"/>
      <c r="I50" s="659"/>
      <c r="J50" s="659"/>
      <c r="K50" s="658" t="s">
        <v>701</v>
      </c>
      <c r="L50" s="660"/>
      <c r="M50" s="658" t="s">
        <v>702</v>
      </c>
      <c r="N50" s="660"/>
      <c r="P50" s="258"/>
      <c r="Q50" s="258"/>
      <c r="R50" s="258"/>
      <c r="S50" s="258"/>
      <c r="T50" s="258"/>
      <c r="U50" s="258"/>
    </row>
    <row r="51" spans="1:21" ht="15.75" x14ac:dyDescent="0.25">
      <c r="A51" s="373"/>
      <c r="B51" s="655"/>
      <c r="C51" s="374" t="s">
        <v>35</v>
      </c>
      <c r="D51" s="657"/>
      <c r="E51" s="374" t="s">
        <v>14</v>
      </c>
      <c r="F51" s="375">
        <v>1</v>
      </c>
      <c r="G51" s="375">
        <v>2</v>
      </c>
      <c r="H51" s="375">
        <v>3</v>
      </c>
      <c r="I51" s="375">
        <v>4</v>
      </c>
      <c r="J51" s="375">
        <v>5</v>
      </c>
      <c r="K51" s="375" t="s">
        <v>703</v>
      </c>
      <c r="L51" s="375" t="s">
        <v>30</v>
      </c>
      <c r="M51" s="375" t="s">
        <v>704</v>
      </c>
      <c r="N51" s="375" t="s">
        <v>705</v>
      </c>
      <c r="P51" s="258"/>
      <c r="Q51" s="258"/>
      <c r="R51" s="258"/>
      <c r="S51" s="258"/>
      <c r="T51" s="258"/>
      <c r="U51" s="258"/>
    </row>
    <row r="52" spans="1:21" x14ac:dyDescent="0.25">
      <c r="A52" s="376"/>
      <c r="B52" s="377" t="s">
        <v>706</v>
      </c>
      <c r="C52" s="378" t="s">
        <v>241</v>
      </c>
      <c r="D52" s="379" t="s">
        <v>707</v>
      </c>
      <c r="E52" s="378" t="s">
        <v>218</v>
      </c>
      <c r="F52" s="380">
        <v>-5</v>
      </c>
      <c r="G52" s="380">
        <v>10</v>
      </c>
      <c r="H52" s="380">
        <v>-8</v>
      </c>
      <c r="I52" s="380">
        <v>-13</v>
      </c>
      <c r="J52" s="380"/>
      <c r="K52" s="380">
        <v>2</v>
      </c>
      <c r="L52" s="380">
        <v>3</v>
      </c>
      <c r="M52" s="381">
        <f>IF(OR(U52=1,U52=2,U52=3),1,0)</f>
        <v>0</v>
      </c>
      <c r="N52" s="381">
        <f>IF(OR(U52=-1,U52=-2,U52=-3),1,0)</f>
        <v>1</v>
      </c>
      <c r="P52" s="382">
        <f t="shared" ref="P52:T56" si="4">SIGN(F52)</f>
        <v>-1</v>
      </c>
      <c r="Q52" s="382">
        <f t="shared" si="4"/>
        <v>1</v>
      </c>
      <c r="R52" s="382">
        <f t="shared" si="4"/>
        <v>-1</v>
      </c>
      <c r="S52" s="382">
        <f t="shared" si="4"/>
        <v>-1</v>
      </c>
      <c r="T52" s="382">
        <f t="shared" si="4"/>
        <v>0</v>
      </c>
      <c r="U52" s="382">
        <f>P52+Q52+R52+S52+T52</f>
        <v>-2</v>
      </c>
    </row>
    <row r="53" spans="1:21" x14ac:dyDescent="0.25">
      <c r="A53" s="376"/>
      <c r="B53" s="377" t="s">
        <v>708</v>
      </c>
      <c r="C53" s="383" t="s">
        <v>285</v>
      </c>
      <c r="D53" s="379" t="s">
        <v>709</v>
      </c>
      <c r="E53" s="383" t="s">
        <v>442</v>
      </c>
      <c r="F53" s="380">
        <v>-6</v>
      </c>
      <c r="G53" s="380">
        <v>-6</v>
      </c>
      <c r="H53" s="380">
        <v>-9</v>
      </c>
      <c r="I53" s="380"/>
      <c r="J53" s="380"/>
      <c r="K53" s="380">
        <v>0</v>
      </c>
      <c r="L53" s="380">
        <v>3</v>
      </c>
      <c r="M53" s="381">
        <f>IF(OR(U53=1,U53=2,U53=3),1,0)</f>
        <v>0</v>
      </c>
      <c r="N53" s="381">
        <f>IF(OR(U53=-1,U53=-2,U53=-3),1,0)</f>
        <v>1</v>
      </c>
      <c r="P53" s="382">
        <f t="shared" si="4"/>
        <v>-1</v>
      </c>
      <c r="Q53" s="382">
        <f t="shared" si="4"/>
        <v>-1</v>
      </c>
      <c r="R53" s="382">
        <f t="shared" si="4"/>
        <v>-1</v>
      </c>
      <c r="S53" s="382">
        <f t="shared" si="4"/>
        <v>0</v>
      </c>
      <c r="T53" s="382">
        <f t="shared" si="4"/>
        <v>0</v>
      </c>
      <c r="U53" s="382">
        <f>P53+Q53+R53+S53+T53</f>
        <v>-3</v>
      </c>
    </row>
    <row r="54" spans="1:21" x14ac:dyDescent="0.25">
      <c r="A54" s="376">
        <f>A52</f>
        <v>0</v>
      </c>
      <c r="B54" s="384" t="s">
        <v>710</v>
      </c>
      <c r="C54" s="385" t="s">
        <v>765</v>
      </c>
      <c r="D54" s="379" t="s">
        <v>711</v>
      </c>
      <c r="E54" s="385" t="s">
        <v>288</v>
      </c>
      <c r="F54" s="386">
        <v>-6</v>
      </c>
      <c r="G54" s="386">
        <v>8</v>
      </c>
      <c r="H54" s="386">
        <v>7</v>
      </c>
      <c r="I54" s="386">
        <v>-5</v>
      </c>
      <c r="J54" s="386">
        <v>-11</v>
      </c>
      <c r="K54" s="386">
        <v>0</v>
      </c>
      <c r="L54" s="386">
        <v>3</v>
      </c>
      <c r="M54" s="386">
        <f>IF(OR(U54=1,U54=2,U54=3),1,0)</f>
        <v>0</v>
      </c>
      <c r="N54" s="386">
        <f>IF(OR(U54=-1,U54=-2,U54=-3),1,0)</f>
        <v>1</v>
      </c>
      <c r="P54" s="382">
        <f t="shared" si="4"/>
        <v>-1</v>
      </c>
      <c r="Q54" s="382">
        <f t="shared" si="4"/>
        <v>1</v>
      </c>
      <c r="R54" s="382">
        <f t="shared" si="4"/>
        <v>1</v>
      </c>
      <c r="S54" s="382">
        <f t="shared" si="4"/>
        <v>-1</v>
      </c>
      <c r="T54" s="382">
        <f t="shared" si="4"/>
        <v>-1</v>
      </c>
      <c r="U54" s="382">
        <f>P54+Q54+R54+S54+T54</f>
        <v>-1</v>
      </c>
    </row>
    <row r="55" spans="1:21" x14ac:dyDescent="0.25">
      <c r="A55" s="376">
        <f>A52</f>
        <v>0</v>
      </c>
      <c r="B55" s="377" t="s">
        <v>706</v>
      </c>
      <c r="C55" s="383" t="str">
        <f>C52</f>
        <v>МАМАЙ</v>
      </c>
      <c r="D55" s="379" t="str">
        <f>D53</f>
        <v>Y</v>
      </c>
      <c r="E55" s="383" t="str">
        <f>E53</f>
        <v>ЖОЛУДЕВ</v>
      </c>
      <c r="F55" s="380"/>
      <c r="G55" s="380"/>
      <c r="H55" s="380"/>
      <c r="I55" s="380"/>
      <c r="J55" s="380"/>
      <c r="K55" s="380"/>
      <c r="L55" s="380"/>
      <c r="M55" s="381">
        <f>IF(OR(U55=1,U55=2,U55=3),1,0)</f>
        <v>0</v>
      </c>
      <c r="N55" s="381">
        <f>IF(OR(U55=-1,U55=-2,U55=-3),1,0)</f>
        <v>0</v>
      </c>
      <c r="P55" s="382">
        <f t="shared" si="4"/>
        <v>0</v>
      </c>
      <c r="Q55" s="382">
        <f t="shared" si="4"/>
        <v>0</v>
      </c>
      <c r="R55" s="382">
        <f t="shared" si="4"/>
        <v>0</v>
      </c>
      <c r="S55" s="382">
        <f t="shared" si="4"/>
        <v>0</v>
      </c>
      <c r="T55" s="382">
        <f t="shared" si="4"/>
        <v>0</v>
      </c>
      <c r="U55" s="382">
        <f>P55+Q55+R55+S55+T55</f>
        <v>0</v>
      </c>
    </row>
    <row r="56" spans="1:21" ht="14.25" thickBot="1" x14ac:dyDescent="0.3">
      <c r="A56" s="376">
        <f>A53</f>
        <v>0</v>
      </c>
      <c r="B56" s="377" t="s">
        <v>708</v>
      </c>
      <c r="C56" s="383" t="str">
        <f>C53</f>
        <v>КОНЫСБАЙ</v>
      </c>
      <c r="D56" s="379" t="str">
        <f>D52</f>
        <v>X</v>
      </c>
      <c r="E56" s="383" t="str">
        <f>E52</f>
        <v>КОНОВАЛОВ</v>
      </c>
      <c r="F56" s="380"/>
      <c r="G56" s="380"/>
      <c r="H56" s="380"/>
      <c r="I56" s="380"/>
      <c r="J56" s="380"/>
      <c r="K56" s="380"/>
      <c r="L56" s="380"/>
      <c r="M56" s="381">
        <f>IF(OR(U56=1,U56=2,U56=3),1,0)</f>
        <v>0</v>
      </c>
      <c r="N56" s="381">
        <f>IF(OR(U56=-1,U56=-2,U56=-3),1,0)</f>
        <v>0</v>
      </c>
      <c r="P56" s="382">
        <f t="shared" si="4"/>
        <v>0</v>
      </c>
      <c r="Q56" s="382">
        <f t="shared" si="4"/>
        <v>0</v>
      </c>
      <c r="R56" s="382">
        <f t="shared" si="4"/>
        <v>0</v>
      </c>
      <c r="S56" s="382">
        <f t="shared" si="4"/>
        <v>0</v>
      </c>
      <c r="T56" s="382">
        <f t="shared" si="4"/>
        <v>0</v>
      </c>
      <c r="U56" s="382">
        <f>P56+Q56+R56+S56+T56</f>
        <v>0</v>
      </c>
    </row>
    <row r="57" spans="1:21" ht="14.25" thickBot="1" x14ac:dyDescent="0.3">
      <c r="A57" s="258"/>
      <c r="B57" s="300"/>
      <c r="D57" s="387"/>
      <c r="F57" s="300"/>
      <c r="G57" s="300"/>
      <c r="H57" s="300"/>
      <c r="I57" s="388" t="s">
        <v>712</v>
      </c>
      <c r="J57" s="300"/>
      <c r="K57" s="300"/>
      <c r="L57" s="300"/>
      <c r="M57" s="389">
        <f>SUM(M52,M53,M54,M55,M56)</f>
        <v>0</v>
      </c>
      <c r="N57" s="390">
        <f>SUM(N52,N53,N54,N55,N56,)</f>
        <v>3</v>
      </c>
      <c r="P57" s="258"/>
      <c r="Q57" s="258"/>
      <c r="R57" s="258"/>
      <c r="S57" s="258"/>
      <c r="T57" s="258"/>
      <c r="U57" s="258"/>
    </row>
    <row r="58" spans="1:21" ht="15.75" x14ac:dyDescent="0.25">
      <c r="A58" s="258"/>
      <c r="B58" s="300"/>
      <c r="C58" s="391" t="s">
        <v>713</v>
      </c>
      <c r="D58" s="392"/>
      <c r="E58" s="374" t="s">
        <v>14</v>
      </c>
      <c r="F58" s="300"/>
      <c r="G58" s="300"/>
      <c r="H58" s="300"/>
      <c r="I58" s="300"/>
      <c r="J58" s="300"/>
      <c r="K58" s="300"/>
      <c r="L58" s="300"/>
      <c r="M58" s="300"/>
      <c r="N58" s="300"/>
      <c r="P58" s="258"/>
      <c r="Q58" s="258"/>
      <c r="R58" s="258"/>
      <c r="S58" s="258"/>
      <c r="T58" s="258"/>
      <c r="U58" s="258"/>
    </row>
    <row r="59" spans="1:21" x14ac:dyDescent="0.25">
      <c r="D59" s="396"/>
    </row>
    <row r="60" spans="1:21" ht="15.75" x14ac:dyDescent="0.3">
      <c r="A60" s="258"/>
      <c r="B60" s="371" t="s">
        <v>722</v>
      </c>
      <c r="D60" s="387"/>
      <c r="F60" s="300"/>
      <c r="G60" s="300"/>
      <c r="H60" s="300"/>
      <c r="I60" s="300"/>
      <c r="J60" s="300"/>
      <c r="K60" s="300"/>
      <c r="L60" s="300"/>
      <c r="M60" s="300"/>
      <c r="N60" s="300"/>
      <c r="P60" s="258"/>
      <c r="Q60" s="258"/>
      <c r="R60" s="258"/>
      <c r="S60" s="258"/>
      <c r="T60" s="258"/>
      <c r="U60" s="258"/>
    </row>
    <row r="61" spans="1:21" x14ac:dyDescent="0.25">
      <c r="A61" s="258"/>
      <c r="B61" s="654" t="s">
        <v>697</v>
      </c>
      <c r="C61" s="372" t="s">
        <v>698</v>
      </c>
      <c r="D61" s="656" t="s">
        <v>697</v>
      </c>
      <c r="E61" s="372" t="s">
        <v>699</v>
      </c>
      <c r="F61" s="658" t="s">
        <v>700</v>
      </c>
      <c r="G61" s="659"/>
      <c r="H61" s="659"/>
      <c r="I61" s="659"/>
      <c r="J61" s="659"/>
      <c r="K61" s="658" t="s">
        <v>701</v>
      </c>
      <c r="L61" s="660"/>
      <c r="M61" s="658" t="s">
        <v>702</v>
      </c>
      <c r="N61" s="660"/>
      <c r="P61" s="258"/>
      <c r="Q61" s="258"/>
      <c r="R61" s="258"/>
      <c r="S61" s="258"/>
      <c r="T61" s="258"/>
      <c r="U61" s="258"/>
    </row>
    <row r="62" spans="1:21" ht="15.75" x14ac:dyDescent="0.25">
      <c r="A62" s="373"/>
      <c r="B62" s="655"/>
      <c r="C62" s="374" t="s">
        <v>37</v>
      </c>
      <c r="D62" s="657"/>
      <c r="E62" s="374" t="s">
        <v>766</v>
      </c>
      <c r="F62" s="375">
        <v>1</v>
      </c>
      <c r="G62" s="375">
        <v>2</v>
      </c>
      <c r="H62" s="375">
        <v>3</v>
      </c>
      <c r="I62" s="375">
        <v>4</v>
      </c>
      <c r="J62" s="375">
        <v>5</v>
      </c>
      <c r="K62" s="375" t="s">
        <v>703</v>
      </c>
      <c r="L62" s="375" t="s">
        <v>30</v>
      </c>
      <c r="M62" s="375" t="s">
        <v>704</v>
      </c>
      <c r="N62" s="375" t="s">
        <v>705</v>
      </c>
      <c r="P62" s="258"/>
      <c r="Q62" s="258"/>
      <c r="R62" s="258"/>
      <c r="S62" s="258"/>
      <c r="T62" s="258"/>
      <c r="U62" s="258"/>
    </row>
    <row r="63" spans="1:21" x14ac:dyDescent="0.25">
      <c r="A63" s="376"/>
      <c r="B63" s="377" t="s">
        <v>706</v>
      </c>
      <c r="C63" s="378" t="s">
        <v>244</v>
      </c>
      <c r="D63" s="379" t="s">
        <v>707</v>
      </c>
      <c r="E63" s="378" t="s">
        <v>272</v>
      </c>
      <c r="F63" s="380">
        <v>-2</v>
      </c>
      <c r="G63" s="380">
        <v>-3</v>
      </c>
      <c r="H63" s="380">
        <v>-5</v>
      </c>
      <c r="I63" s="380"/>
      <c r="J63" s="380"/>
      <c r="K63" s="380"/>
      <c r="L63" s="380"/>
      <c r="M63" s="381">
        <f>IF(OR(U63=1,U63=2,U63=3),1,0)</f>
        <v>0</v>
      </c>
      <c r="N63" s="381">
        <f>IF(OR(U63=-1,U63=-2,U63=-3),1,0)</f>
        <v>1</v>
      </c>
      <c r="P63" s="382">
        <f t="shared" ref="P63:T67" si="5">SIGN(F63)</f>
        <v>-1</v>
      </c>
      <c r="Q63" s="382">
        <f t="shared" si="5"/>
        <v>-1</v>
      </c>
      <c r="R63" s="382">
        <f t="shared" si="5"/>
        <v>-1</v>
      </c>
      <c r="S63" s="382">
        <f t="shared" si="5"/>
        <v>0</v>
      </c>
      <c r="T63" s="382">
        <f t="shared" si="5"/>
        <v>0</v>
      </c>
      <c r="U63" s="382">
        <f>P63+Q63+R63+S63+T63</f>
        <v>-3</v>
      </c>
    </row>
    <row r="64" spans="1:21" x14ac:dyDescent="0.25">
      <c r="A64" s="376"/>
      <c r="B64" s="377" t="s">
        <v>708</v>
      </c>
      <c r="C64" s="383" t="s">
        <v>277</v>
      </c>
      <c r="D64" s="379" t="s">
        <v>709</v>
      </c>
      <c r="E64" s="383" t="s">
        <v>436</v>
      </c>
      <c r="F64" s="380">
        <v>-4</v>
      </c>
      <c r="G64" s="380">
        <v>-4</v>
      </c>
      <c r="H64" s="380">
        <v>-5</v>
      </c>
      <c r="I64" s="380"/>
      <c r="J64" s="380"/>
      <c r="K64" s="380"/>
      <c r="L64" s="380"/>
      <c r="M64" s="381">
        <f>IF(OR(U64=1,U64=2,U64=3),1,0)</f>
        <v>0</v>
      </c>
      <c r="N64" s="381">
        <f>IF(OR(U64=-1,U64=-2,U64=-3),1,0)</f>
        <v>1</v>
      </c>
      <c r="P64" s="382">
        <f t="shared" si="5"/>
        <v>-1</v>
      </c>
      <c r="Q64" s="382">
        <f t="shared" si="5"/>
        <v>-1</v>
      </c>
      <c r="R64" s="382">
        <f t="shared" si="5"/>
        <v>-1</v>
      </c>
      <c r="S64" s="382">
        <f t="shared" si="5"/>
        <v>0</v>
      </c>
      <c r="T64" s="382">
        <f t="shared" si="5"/>
        <v>0</v>
      </c>
      <c r="U64" s="382">
        <f>P64+Q64+R64+S64+T64</f>
        <v>-3</v>
      </c>
    </row>
    <row r="65" spans="1:21" x14ac:dyDescent="0.25">
      <c r="A65" s="376">
        <f>A63</f>
        <v>0</v>
      </c>
      <c r="B65" s="384" t="s">
        <v>710</v>
      </c>
      <c r="C65" s="385" t="s">
        <v>226</v>
      </c>
      <c r="D65" s="379" t="s">
        <v>711</v>
      </c>
      <c r="E65" s="385" t="s">
        <v>236</v>
      </c>
      <c r="F65" s="386">
        <v>-6</v>
      </c>
      <c r="G65" s="386">
        <v>-3</v>
      </c>
      <c r="H65" s="386">
        <v>-11</v>
      </c>
      <c r="I65" s="386"/>
      <c r="J65" s="386"/>
      <c r="K65" s="386"/>
      <c r="L65" s="386"/>
      <c r="M65" s="386">
        <f>IF(OR(U65=1,U65=2,U65=3),1,0)</f>
        <v>0</v>
      </c>
      <c r="N65" s="386">
        <f>IF(OR(U65=-1,U65=-2,U65=-3),1,0)</f>
        <v>1</v>
      </c>
      <c r="P65" s="382">
        <f t="shared" si="5"/>
        <v>-1</v>
      </c>
      <c r="Q65" s="382">
        <f t="shared" si="5"/>
        <v>-1</v>
      </c>
      <c r="R65" s="382">
        <f t="shared" si="5"/>
        <v>-1</v>
      </c>
      <c r="S65" s="382">
        <f t="shared" si="5"/>
        <v>0</v>
      </c>
      <c r="T65" s="382">
        <f t="shared" si="5"/>
        <v>0</v>
      </c>
      <c r="U65" s="382">
        <f>P65+Q65+R65+S65+T65</f>
        <v>-3</v>
      </c>
    </row>
    <row r="66" spans="1:21" x14ac:dyDescent="0.25">
      <c r="A66" s="376">
        <f>A63</f>
        <v>0</v>
      </c>
      <c r="B66" s="377" t="s">
        <v>706</v>
      </c>
      <c r="C66" s="383" t="str">
        <f>C63</f>
        <v>ЖАКСЫЛЫКОВ</v>
      </c>
      <c r="D66" s="379" t="str">
        <f>D64</f>
        <v>Y</v>
      </c>
      <c r="E66" s="383" t="str">
        <f>E64</f>
        <v>КЕЛЬБУГАНОВ</v>
      </c>
      <c r="F66" s="380"/>
      <c r="G66" s="380"/>
      <c r="H66" s="380"/>
      <c r="I66" s="380"/>
      <c r="J66" s="380"/>
      <c r="K66" s="380"/>
      <c r="L66" s="380"/>
      <c r="M66" s="381">
        <f>IF(OR(U66=1,U66=2,U66=3),1,0)</f>
        <v>0</v>
      </c>
      <c r="N66" s="381">
        <f>IF(OR(U66=-1,U66=-2,U66=-3),1,0)</f>
        <v>0</v>
      </c>
      <c r="P66" s="382">
        <f t="shared" si="5"/>
        <v>0</v>
      </c>
      <c r="Q66" s="382">
        <f t="shared" si="5"/>
        <v>0</v>
      </c>
      <c r="R66" s="382">
        <f t="shared" si="5"/>
        <v>0</v>
      </c>
      <c r="S66" s="382">
        <f t="shared" si="5"/>
        <v>0</v>
      </c>
      <c r="T66" s="382">
        <f t="shared" si="5"/>
        <v>0</v>
      </c>
      <c r="U66" s="382">
        <f>P66+Q66+R66+S66+T66</f>
        <v>0</v>
      </c>
    </row>
    <row r="67" spans="1:21" ht="14.25" thickBot="1" x14ac:dyDescent="0.3">
      <c r="A67" s="376">
        <f>A64</f>
        <v>0</v>
      </c>
      <c r="B67" s="377" t="s">
        <v>708</v>
      </c>
      <c r="C67" s="383" t="str">
        <f>C64</f>
        <v>РАМАЗАНОВ</v>
      </c>
      <c r="D67" s="379" t="str">
        <f>D63</f>
        <v>X</v>
      </c>
      <c r="E67" s="383" t="str">
        <f>E63</f>
        <v>САРСЕНБАЙ</v>
      </c>
      <c r="F67" s="380"/>
      <c r="G67" s="380"/>
      <c r="H67" s="380"/>
      <c r="I67" s="380"/>
      <c r="J67" s="380"/>
      <c r="K67" s="380"/>
      <c r="L67" s="380"/>
      <c r="M67" s="381">
        <f>IF(OR(U67=1,U67=2,U67=3),1,0)</f>
        <v>0</v>
      </c>
      <c r="N67" s="381">
        <f>IF(OR(U67=-1,U67=-2,U67=-3),1,0)</f>
        <v>0</v>
      </c>
      <c r="P67" s="382">
        <f t="shared" si="5"/>
        <v>0</v>
      </c>
      <c r="Q67" s="382">
        <f t="shared" si="5"/>
        <v>0</v>
      </c>
      <c r="R67" s="382">
        <f t="shared" si="5"/>
        <v>0</v>
      </c>
      <c r="S67" s="382">
        <f t="shared" si="5"/>
        <v>0</v>
      </c>
      <c r="T67" s="382">
        <f t="shared" si="5"/>
        <v>0</v>
      </c>
      <c r="U67" s="382">
        <f>P67+Q67+R67+S67+T67</f>
        <v>0</v>
      </c>
    </row>
    <row r="68" spans="1:21" ht="14.25" thickBot="1" x14ac:dyDescent="0.3">
      <c r="A68" s="258"/>
      <c r="B68" s="300"/>
      <c r="D68" s="387"/>
      <c r="F68" s="300"/>
      <c r="G68" s="300"/>
      <c r="H68" s="300"/>
      <c r="I68" s="388" t="s">
        <v>712</v>
      </c>
      <c r="J68" s="300"/>
      <c r="K68" s="300"/>
      <c r="L68" s="300"/>
      <c r="M68" s="389">
        <f>SUM(M63,M64,M65,M66,M67)</f>
        <v>0</v>
      </c>
      <c r="N68" s="390">
        <f>SUM(N63,N64,N65,N66,N67,)</f>
        <v>3</v>
      </c>
      <c r="P68" s="258"/>
      <c r="Q68" s="258"/>
      <c r="R68" s="258"/>
      <c r="S68" s="258"/>
      <c r="T68" s="258"/>
      <c r="U68" s="258"/>
    </row>
    <row r="69" spans="1:21" ht="15.75" x14ac:dyDescent="0.25">
      <c r="A69" s="258"/>
      <c r="B69" s="300"/>
      <c r="C69" s="391" t="s">
        <v>713</v>
      </c>
      <c r="D69" s="392"/>
      <c r="E69" s="374" t="s">
        <v>766</v>
      </c>
      <c r="F69" s="300"/>
      <c r="G69" s="300"/>
      <c r="H69" s="300"/>
      <c r="I69" s="300"/>
      <c r="J69" s="300"/>
      <c r="K69" s="300"/>
      <c r="L69" s="300"/>
      <c r="M69" s="300"/>
      <c r="N69" s="300"/>
      <c r="P69" s="258"/>
      <c r="Q69" s="258"/>
      <c r="R69" s="258"/>
      <c r="S69" s="258"/>
      <c r="T69" s="258"/>
      <c r="U69" s="258"/>
    </row>
    <row r="70" spans="1:21" x14ac:dyDescent="0.25">
      <c r="D70" s="396"/>
    </row>
    <row r="71" spans="1:21" ht="15.75" x14ac:dyDescent="0.3">
      <c r="A71" s="258"/>
      <c r="B71" s="371" t="s">
        <v>723</v>
      </c>
      <c r="D71" s="387"/>
      <c r="F71" s="300"/>
      <c r="G71" s="300"/>
      <c r="H71" s="300"/>
      <c r="I71" s="300"/>
      <c r="J71" s="300"/>
      <c r="K71" s="300"/>
      <c r="L71" s="300"/>
      <c r="M71" s="300"/>
      <c r="N71" s="300"/>
      <c r="P71" s="258"/>
      <c r="Q71" s="258"/>
      <c r="R71" s="258"/>
      <c r="S71" s="258"/>
      <c r="T71" s="258"/>
      <c r="U71" s="258"/>
    </row>
    <row r="72" spans="1:21" x14ac:dyDescent="0.25">
      <c r="A72" s="258"/>
      <c r="B72" s="654" t="s">
        <v>697</v>
      </c>
      <c r="C72" s="372" t="s">
        <v>698</v>
      </c>
      <c r="D72" s="656" t="s">
        <v>697</v>
      </c>
      <c r="E72" s="372" t="s">
        <v>699</v>
      </c>
      <c r="F72" s="658" t="s">
        <v>700</v>
      </c>
      <c r="G72" s="659"/>
      <c r="H72" s="659"/>
      <c r="I72" s="659"/>
      <c r="J72" s="659"/>
      <c r="K72" s="658" t="s">
        <v>701</v>
      </c>
      <c r="L72" s="660"/>
      <c r="M72" s="658" t="s">
        <v>702</v>
      </c>
      <c r="N72" s="660"/>
      <c r="P72" s="258"/>
      <c r="Q72" s="258"/>
      <c r="R72" s="258"/>
      <c r="S72" s="258"/>
      <c r="T72" s="258"/>
      <c r="U72" s="258"/>
    </row>
    <row r="73" spans="1:21" ht="15.75" x14ac:dyDescent="0.25">
      <c r="A73" s="373"/>
      <c r="B73" s="655"/>
      <c r="C73" s="374" t="s">
        <v>767</v>
      </c>
      <c r="D73" s="657"/>
      <c r="E73" s="374" t="s">
        <v>36</v>
      </c>
      <c r="F73" s="375">
        <v>1</v>
      </c>
      <c r="G73" s="375">
        <v>2</v>
      </c>
      <c r="H73" s="375">
        <v>3</v>
      </c>
      <c r="I73" s="375">
        <v>4</v>
      </c>
      <c r="J73" s="375">
        <v>5</v>
      </c>
      <c r="K73" s="375" t="s">
        <v>703</v>
      </c>
      <c r="L73" s="375" t="s">
        <v>30</v>
      </c>
      <c r="M73" s="375" t="s">
        <v>704</v>
      </c>
      <c r="N73" s="375" t="s">
        <v>705</v>
      </c>
      <c r="P73" s="258"/>
      <c r="Q73" s="258"/>
      <c r="R73" s="258"/>
      <c r="S73" s="258"/>
      <c r="T73" s="258"/>
      <c r="U73" s="258"/>
    </row>
    <row r="74" spans="1:21" x14ac:dyDescent="0.25">
      <c r="A74" s="376"/>
      <c r="B74" s="377" t="s">
        <v>706</v>
      </c>
      <c r="C74" s="378" t="s">
        <v>222</v>
      </c>
      <c r="D74" s="379" t="s">
        <v>707</v>
      </c>
      <c r="E74" s="378" t="s">
        <v>768</v>
      </c>
      <c r="F74" s="380">
        <v>-8</v>
      </c>
      <c r="G74" s="380">
        <v>-9</v>
      </c>
      <c r="H74" s="380">
        <v>-5</v>
      </c>
      <c r="I74" s="380"/>
      <c r="J74" s="380"/>
      <c r="K74" s="380"/>
      <c r="L74" s="380"/>
      <c r="M74" s="381">
        <f>IF(OR(U74=1,U74=2,U74=3),1,0)</f>
        <v>0</v>
      </c>
      <c r="N74" s="381">
        <f>IF(OR(U74=-1,U74=-2,U74=-3),1,0)</f>
        <v>1</v>
      </c>
      <c r="P74" s="382">
        <f t="shared" ref="P74:T78" si="6">SIGN(F74)</f>
        <v>-1</v>
      </c>
      <c r="Q74" s="382">
        <f t="shared" si="6"/>
        <v>-1</v>
      </c>
      <c r="R74" s="382">
        <f t="shared" si="6"/>
        <v>-1</v>
      </c>
      <c r="S74" s="382">
        <f t="shared" si="6"/>
        <v>0</v>
      </c>
      <c r="T74" s="382">
        <f t="shared" si="6"/>
        <v>0</v>
      </c>
      <c r="U74" s="382">
        <f>P74+Q74+R74+S74+T74</f>
        <v>-3</v>
      </c>
    </row>
    <row r="75" spans="1:21" x14ac:dyDescent="0.25">
      <c r="A75" s="376"/>
      <c r="B75" s="377" t="s">
        <v>708</v>
      </c>
      <c r="C75" s="383" t="s">
        <v>276</v>
      </c>
      <c r="D75" s="379" t="s">
        <v>709</v>
      </c>
      <c r="E75" s="383" t="s">
        <v>231</v>
      </c>
      <c r="F75" s="380">
        <v>-3</v>
      </c>
      <c r="G75" s="380">
        <v>-6</v>
      </c>
      <c r="H75" s="380">
        <v>-7</v>
      </c>
      <c r="I75" s="380"/>
      <c r="J75" s="380"/>
      <c r="K75" s="380"/>
      <c r="L75" s="380"/>
      <c r="M75" s="381">
        <f>IF(OR(U75=1,U75=2,U75=3),1,0)</f>
        <v>0</v>
      </c>
      <c r="N75" s="381">
        <f>IF(OR(U75=-1,U75=-2,U75=-3),1,0)</f>
        <v>1</v>
      </c>
      <c r="P75" s="382">
        <f t="shared" si="6"/>
        <v>-1</v>
      </c>
      <c r="Q75" s="382">
        <f t="shared" si="6"/>
        <v>-1</v>
      </c>
      <c r="R75" s="382">
        <f t="shared" si="6"/>
        <v>-1</v>
      </c>
      <c r="S75" s="382">
        <f t="shared" si="6"/>
        <v>0</v>
      </c>
      <c r="T75" s="382">
        <f t="shared" si="6"/>
        <v>0</v>
      </c>
      <c r="U75" s="382">
        <f>P75+Q75+R75+S75+T75</f>
        <v>-3</v>
      </c>
    </row>
    <row r="76" spans="1:21" x14ac:dyDescent="0.25">
      <c r="A76" s="376">
        <f>A74</f>
        <v>0</v>
      </c>
      <c r="B76" s="384" t="s">
        <v>710</v>
      </c>
      <c r="C76" s="385" t="s">
        <v>270</v>
      </c>
      <c r="D76" s="379" t="s">
        <v>711</v>
      </c>
      <c r="E76" s="385" t="s">
        <v>262</v>
      </c>
      <c r="F76" s="386">
        <v>-6</v>
      </c>
      <c r="G76" s="386">
        <v>-3</v>
      </c>
      <c r="H76" s="386">
        <v>-1</v>
      </c>
      <c r="I76" s="386"/>
      <c r="J76" s="386"/>
      <c r="K76" s="386"/>
      <c r="L76" s="386"/>
      <c r="M76" s="386">
        <f>IF(OR(U76=1,U76=2,U76=3),1,0)</f>
        <v>0</v>
      </c>
      <c r="N76" s="386">
        <f>IF(OR(U76=-1,U76=-2,U76=-3),1,0)</f>
        <v>1</v>
      </c>
      <c r="P76" s="382">
        <f t="shared" si="6"/>
        <v>-1</v>
      </c>
      <c r="Q76" s="382">
        <f t="shared" si="6"/>
        <v>-1</v>
      </c>
      <c r="R76" s="382">
        <f t="shared" si="6"/>
        <v>-1</v>
      </c>
      <c r="S76" s="382">
        <f t="shared" si="6"/>
        <v>0</v>
      </c>
      <c r="T76" s="382">
        <f t="shared" si="6"/>
        <v>0</v>
      </c>
      <c r="U76" s="382">
        <f>P76+Q76+R76+S76+T76</f>
        <v>-3</v>
      </c>
    </row>
    <row r="77" spans="1:21" x14ac:dyDescent="0.25">
      <c r="A77" s="376">
        <f>A74</f>
        <v>0</v>
      </c>
      <c r="B77" s="377" t="s">
        <v>706</v>
      </c>
      <c r="C77" s="383" t="str">
        <f>C74</f>
        <v>ТОЛСУБАЕВ</v>
      </c>
      <c r="D77" s="379" t="str">
        <f>D75</f>
        <v>Y</v>
      </c>
      <c r="E77" s="383" t="str">
        <f>E75</f>
        <v>ХАЛИЛОВ</v>
      </c>
      <c r="F77" s="380"/>
      <c r="G77" s="380"/>
      <c r="H77" s="380"/>
      <c r="I77" s="380"/>
      <c r="J77" s="380"/>
      <c r="K77" s="380"/>
      <c r="L77" s="380"/>
      <c r="M77" s="381">
        <f>IF(OR(U77=1,U77=2,U77=3),1,0)</f>
        <v>0</v>
      </c>
      <c r="N77" s="381">
        <f>IF(OR(U77=-1,U77=-2,U77=-3),1,0)</f>
        <v>0</v>
      </c>
      <c r="P77" s="382">
        <f t="shared" si="6"/>
        <v>0</v>
      </c>
      <c r="Q77" s="382">
        <f t="shared" si="6"/>
        <v>0</v>
      </c>
      <c r="R77" s="382">
        <f t="shared" si="6"/>
        <v>0</v>
      </c>
      <c r="S77" s="382">
        <f t="shared" si="6"/>
        <v>0</v>
      </c>
      <c r="T77" s="382">
        <f t="shared" si="6"/>
        <v>0</v>
      </c>
      <c r="U77" s="382">
        <f>P77+Q77+R77+S77+T77</f>
        <v>0</v>
      </c>
    </row>
    <row r="78" spans="1:21" ht="14.25" thickBot="1" x14ac:dyDescent="0.3">
      <c r="A78" s="376">
        <f>A75</f>
        <v>0</v>
      </c>
      <c r="B78" s="377" t="s">
        <v>708</v>
      </c>
      <c r="C78" s="383" t="str">
        <f>C75</f>
        <v>БЕКЕН</v>
      </c>
      <c r="D78" s="379" t="str">
        <f>D74</f>
        <v>X</v>
      </c>
      <c r="E78" s="383" t="str">
        <f>E74</f>
        <v>ГЕРАСИМЕНКО Т</v>
      </c>
      <c r="F78" s="380"/>
      <c r="G78" s="380"/>
      <c r="H78" s="380"/>
      <c r="I78" s="380"/>
      <c r="J78" s="380"/>
      <c r="K78" s="380"/>
      <c r="L78" s="380"/>
      <c r="M78" s="381">
        <f>IF(OR(U78=1,U78=2,U78=3),1,0)</f>
        <v>0</v>
      </c>
      <c r="N78" s="381">
        <f>IF(OR(U78=-1,U78=-2,U78=-3),1,0)</f>
        <v>0</v>
      </c>
      <c r="P78" s="382">
        <f t="shared" si="6"/>
        <v>0</v>
      </c>
      <c r="Q78" s="382">
        <f t="shared" si="6"/>
        <v>0</v>
      </c>
      <c r="R78" s="382">
        <f t="shared" si="6"/>
        <v>0</v>
      </c>
      <c r="S78" s="382">
        <f t="shared" si="6"/>
        <v>0</v>
      </c>
      <c r="T78" s="382">
        <f t="shared" si="6"/>
        <v>0</v>
      </c>
      <c r="U78" s="382">
        <f>P78+Q78+R78+S78+T78</f>
        <v>0</v>
      </c>
    </row>
    <row r="79" spans="1:21" ht="14.25" thickBot="1" x14ac:dyDescent="0.3">
      <c r="A79" s="258"/>
      <c r="B79" s="300"/>
      <c r="D79" s="387"/>
      <c r="F79" s="300"/>
      <c r="G79" s="300"/>
      <c r="H79" s="300"/>
      <c r="I79" s="388" t="s">
        <v>712</v>
      </c>
      <c r="J79" s="300"/>
      <c r="K79" s="300"/>
      <c r="L79" s="300"/>
      <c r="M79" s="389">
        <f>SUM(M74,M75,M76,M77,M78)</f>
        <v>0</v>
      </c>
      <c r="N79" s="390">
        <f>SUM(N74,N75,N76,N77,N78,)</f>
        <v>3</v>
      </c>
      <c r="P79" s="258"/>
      <c r="Q79" s="258"/>
      <c r="R79" s="258"/>
      <c r="S79" s="258"/>
      <c r="T79" s="258"/>
      <c r="U79" s="258"/>
    </row>
    <row r="80" spans="1:21" ht="15.75" x14ac:dyDescent="0.25">
      <c r="A80" s="258"/>
      <c r="B80" s="300"/>
      <c r="C80" s="391" t="s">
        <v>713</v>
      </c>
      <c r="D80" s="392"/>
      <c r="E80" s="374" t="s">
        <v>36</v>
      </c>
      <c r="F80" s="300"/>
      <c r="G80" s="300"/>
      <c r="H80" s="300"/>
      <c r="I80" s="300"/>
      <c r="J80" s="300"/>
      <c r="K80" s="300"/>
      <c r="L80" s="300"/>
      <c r="M80" s="300"/>
      <c r="N80" s="300"/>
      <c r="P80" s="258"/>
      <c r="Q80" s="258"/>
      <c r="R80" s="258"/>
      <c r="S80" s="258"/>
      <c r="T80" s="258"/>
      <c r="U80" s="258"/>
    </row>
    <row r="81" spans="1:21" x14ac:dyDescent="0.25">
      <c r="D81" s="396"/>
    </row>
    <row r="82" spans="1:21" ht="15.75" x14ac:dyDescent="0.3">
      <c r="A82" s="258"/>
      <c r="B82" s="371" t="s">
        <v>724</v>
      </c>
      <c r="D82" s="387"/>
      <c r="F82" s="300"/>
      <c r="G82" s="300"/>
      <c r="H82" s="300"/>
      <c r="I82" s="300"/>
      <c r="J82" s="300"/>
      <c r="K82" s="300"/>
      <c r="L82" s="300"/>
      <c r="M82" s="300"/>
      <c r="N82" s="300"/>
      <c r="P82" s="258"/>
      <c r="Q82" s="258"/>
      <c r="R82" s="258"/>
      <c r="S82" s="258"/>
      <c r="T82" s="258"/>
      <c r="U82" s="258"/>
    </row>
    <row r="83" spans="1:21" x14ac:dyDescent="0.25">
      <c r="A83" s="258"/>
      <c r="B83" s="654" t="s">
        <v>697</v>
      </c>
      <c r="C83" s="372" t="s">
        <v>698</v>
      </c>
      <c r="D83" s="656" t="s">
        <v>697</v>
      </c>
      <c r="E83" s="372" t="s">
        <v>699</v>
      </c>
      <c r="F83" s="658" t="s">
        <v>700</v>
      </c>
      <c r="G83" s="659"/>
      <c r="H83" s="659"/>
      <c r="I83" s="659"/>
      <c r="J83" s="659"/>
      <c r="K83" s="658" t="s">
        <v>701</v>
      </c>
      <c r="L83" s="660"/>
      <c r="M83" s="658" t="s">
        <v>702</v>
      </c>
      <c r="N83" s="660"/>
      <c r="P83" s="258"/>
      <c r="Q83" s="258"/>
      <c r="R83" s="258"/>
      <c r="S83" s="258"/>
      <c r="T83" s="258"/>
      <c r="U83" s="258"/>
    </row>
    <row r="84" spans="1:21" ht="15.75" x14ac:dyDescent="0.25">
      <c r="A84" s="373"/>
      <c r="B84" s="655"/>
      <c r="C84" s="374" t="s">
        <v>17</v>
      </c>
      <c r="D84" s="657"/>
      <c r="E84" s="374" t="s">
        <v>33</v>
      </c>
      <c r="F84" s="375">
        <v>1</v>
      </c>
      <c r="G84" s="375">
        <v>2</v>
      </c>
      <c r="H84" s="375">
        <v>3</v>
      </c>
      <c r="I84" s="375">
        <v>4</v>
      </c>
      <c r="J84" s="375">
        <v>5</v>
      </c>
      <c r="K84" s="375" t="s">
        <v>703</v>
      </c>
      <c r="L84" s="375" t="s">
        <v>30</v>
      </c>
      <c r="M84" s="375" t="s">
        <v>704</v>
      </c>
      <c r="N84" s="375" t="s">
        <v>705</v>
      </c>
      <c r="P84" s="258"/>
      <c r="Q84" s="258"/>
      <c r="R84" s="258"/>
      <c r="S84" s="258"/>
      <c r="T84" s="258"/>
      <c r="U84" s="258"/>
    </row>
    <row r="85" spans="1:21" x14ac:dyDescent="0.25">
      <c r="A85" s="376"/>
      <c r="B85" s="377" t="s">
        <v>706</v>
      </c>
      <c r="C85" s="378" t="s">
        <v>248</v>
      </c>
      <c r="D85" s="379" t="s">
        <v>707</v>
      </c>
      <c r="E85" s="378" t="s">
        <v>404</v>
      </c>
      <c r="F85" s="380">
        <v>-5</v>
      </c>
      <c r="G85" s="380">
        <v>-7</v>
      </c>
      <c r="H85" s="380">
        <v>-4</v>
      </c>
      <c r="I85" s="380"/>
      <c r="J85" s="380"/>
      <c r="K85" s="380"/>
      <c r="L85" s="380"/>
      <c r="M85" s="381">
        <f>IF(OR(U85=1,U85=2,U85=3),1,0)</f>
        <v>0</v>
      </c>
      <c r="N85" s="381">
        <f>IF(OR(U85=-1,U85=-2,U85=-3),1,0)</f>
        <v>1</v>
      </c>
      <c r="P85" s="382">
        <f t="shared" ref="P85:T89" si="7">SIGN(F85)</f>
        <v>-1</v>
      </c>
      <c r="Q85" s="382">
        <f t="shared" si="7"/>
        <v>-1</v>
      </c>
      <c r="R85" s="382">
        <f t="shared" si="7"/>
        <v>-1</v>
      </c>
      <c r="S85" s="382">
        <f t="shared" si="7"/>
        <v>0</v>
      </c>
      <c r="T85" s="382">
        <f t="shared" si="7"/>
        <v>0</v>
      </c>
      <c r="U85" s="382">
        <f>P85+Q85+R85+S85+T85</f>
        <v>-3</v>
      </c>
    </row>
    <row r="86" spans="1:21" x14ac:dyDescent="0.25">
      <c r="A86" s="376"/>
      <c r="B86" s="377" t="s">
        <v>708</v>
      </c>
      <c r="C86" s="383" t="s">
        <v>286</v>
      </c>
      <c r="D86" s="379" t="s">
        <v>709</v>
      </c>
      <c r="E86" s="383" t="s">
        <v>419</v>
      </c>
      <c r="F86" s="380">
        <v>-1</v>
      </c>
      <c r="G86" s="380">
        <v>-10</v>
      </c>
      <c r="H86" s="380">
        <v>-7</v>
      </c>
      <c r="I86" s="380"/>
      <c r="J86" s="380"/>
      <c r="K86" s="380"/>
      <c r="L86" s="380"/>
      <c r="M86" s="381">
        <f>IF(OR(U86=1,U86=2,U86=3),1,0)</f>
        <v>0</v>
      </c>
      <c r="N86" s="381">
        <f>IF(OR(U86=-1,U86=-2,U86=-3),1,0)</f>
        <v>1</v>
      </c>
      <c r="P86" s="382">
        <f t="shared" si="7"/>
        <v>-1</v>
      </c>
      <c r="Q86" s="382">
        <f t="shared" si="7"/>
        <v>-1</v>
      </c>
      <c r="R86" s="382">
        <f t="shared" si="7"/>
        <v>-1</v>
      </c>
      <c r="S86" s="382">
        <f t="shared" si="7"/>
        <v>0</v>
      </c>
      <c r="T86" s="382">
        <f t="shared" si="7"/>
        <v>0</v>
      </c>
      <c r="U86" s="382">
        <f>P86+Q86+R86+S86+T86</f>
        <v>-3</v>
      </c>
    </row>
    <row r="87" spans="1:21" x14ac:dyDescent="0.25">
      <c r="A87" s="376">
        <f>A85</f>
        <v>0</v>
      </c>
      <c r="B87" s="384" t="s">
        <v>710</v>
      </c>
      <c r="C87" s="385" t="s">
        <v>233</v>
      </c>
      <c r="D87" s="379" t="s">
        <v>711</v>
      </c>
      <c r="E87" s="385" t="s">
        <v>433</v>
      </c>
      <c r="F87" s="386">
        <v>-7</v>
      </c>
      <c r="G87" s="386">
        <v>-3</v>
      </c>
      <c r="H87" s="386">
        <v>-2</v>
      </c>
      <c r="I87" s="386"/>
      <c r="J87" s="386"/>
      <c r="K87" s="386"/>
      <c r="L87" s="386"/>
      <c r="M87" s="386">
        <f>IF(OR(U87=1,U87=2,U87=3),1,0)</f>
        <v>0</v>
      </c>
      <c r="N87" s="386">
        <f>IF(OR(U87=-1,U87=-2,U87=-3),1,0)</f>
        <v>1</v>
      </c>
      <c r="P87" s="382">
        <f t="shared" si="7"/>
        <v>-1</v>
      </c>
      <c r="Q87" s="382">
        <f t="shared" si="7"/>
        <v>-1</v>
      </c>
      <c r="R87" s="382">
        <f t="shared" si="7"/>
        <v>-1</v>
      </c>
      <c r="S87" s="382">
        <f t="shared" si="7"/>
        <v>0</v>
      </c>
      <c r="T87" s="382">
        <f t="shared" si="7"/>
        <v>0</v>
      </c>
      <c r="U87" s="382">
        <f>P87+Q87+R87+S87+T87</f>
        <v>-3</v>
      </c>
    </row>
    <row r="88" spans="1:21" x14ac:dyDescent="0.25">
      <c r="A88" s="376">
        <f>A85</f>
        <v>0</v>
      </c>
      <c r="B88" s="377" t="s">
        <v>706</v>
      </c>
      <c r="C88" s="383" t="str">
        <f>C85</f>
        <v>ЛАГУТЦЕВ</v>
      </c>
      <c r="D88" s="379" t="str">
        <f>D86</f>
        <v>Y</v>
      </c>
      <c r="E88" s="383" t="str">
        <f>E86</f>
        <v>АКИМАЛИ</v>
      </c>
      <c r="F88" s="380"/>
      <c r="G88" s="380"/>
      <c r="H88" s="380"/>
      <c r="I88" s="380"/>
      <c r="J88" s="380"/>
      <c r="K88" s="380"/>
      <c r="L88" s="380"/>
      <c r="M88" s="381">
        <f>IF(OR(U88=1,U88=2,U88=3),1,0)</f>
        <v>0</v>
      </c>
      <c r="N88" s="381">
        <f>IF(OR(U88=-1,U88=-2,U88=-3),1,0)</f>
        <v>0</v>
      </c>
      <c r="P88" s="382">
        <f t="shared" si="7"/>
        <v>0</v>
      </c>
      <c r="Q88" s="382">
        <f t="shared" si="7"/>
        <v>0</v>
      </c>
      <c r="R88" s="382">
        <f t="shared" si="7"/>
        <v>0</v>
      </c>
      <c r="S88" s="382">
        <f t="shared" si="7"/>
        <v>0</v>
      </c>
      <c r="T88" s="382">
        <f t="shared" si="7"/>
        <v>0</v>
      </c>
      <c r="U88" s="382">
        <f>P88+Q88+R88+S88+T88</f>
        <v>0</v>
      </c>
    </row>
    <row r="89" spans="1:21" ht="14.25" thickBot="1" x14ac:dyDescent="0.3">
      <c r="A89" s="376">
        <f>A86</f>
        <v>0</v>
      </c>
      <c r="B89" s="377" t="s">
        <v>708</v>
      </c>
      <c r="C89" s="383" t="str">
        <f>C86</f>
        <v>ГОЛОДОВ</v>
      </c>
      <c r="D89" s="379" t="str">
        <f>D85</f>
        <v>X</v>
      </c>
      <c r="E89" s="383" t="str">
        <f>E85</f>
        <v>ИРИСАЛИЕВ</v>
      </c>
      <c r="F89" s="380"/>
      <c r="G89" s="380"/>
      <c r="H89" s="380"/>
      <c r="I89" s="380"/>
      <c r="J89" s="380"/>
      <c r="K89" s="380"/>
      <c r="L89" s="380"/>
      <c r="M89" s="381">
        <f>IF(OR(U89=1,U89=2,U89=3),1,0)</f>
        <v>0</v>
      </c>
      <c r="N89" s="381">
        <f>IF(OR(U89=-1,U89=-2,U89=-3),1,0)</f>
        <v>0</v>
      </c>
      <c r="P89" s="382">
        <f t="shared" si="7"/>
        <v>0</v>
      </c>
      <c r="Q89" s="382">
        <f t="shared" si="7"/>
        <v>0</v>
      </c>
      <c r="R89" s="382">
        <f t="shared" si="7"/>
        <v>0</v>
      </c>
      <c r="S89" s="382">
        <f t="shared" si="7"/>
        <v>0</v>
      </c>
      <c r="T89" s="382">
        <f t="shared" si="7"/>
        <v>0</v>
      </c>
      <c r="U89" s="382">
        <f>P89+Q89+R89+S89+T89</f>
        <v>0</v>
      </c>
    </row>
    <row r="90" spans="1:21" ht="14.25" thickBot="1" x14ac:dyDescent="0.3">
      <c r="A90" s="258"/>
      <c r="B90" s="300"/>
      <c r="D90" s="387"/>
      <c r="F90" s="300"/>
      <c r="G90" s="300"/>
      <c r="H90" s="300"/>
      <c r="I90" s="388" t="s">
        <v>712</v>
      </c>
      <c r="J90" s="300"/>
      <c r="K90" s="300"/>
      <c r="L90" s="300"/>
      <c r="M90" s="389">
        <f>SUM(M85,M86,M87,M88,M89)</f>
        <v>0</v>
      </c>
      <c r="N90" s="390">
        <f>SUM(N85,N86,N87,N88,N89,)</f>
        <v>3</v>
      </c>
      <c r="P90" s="258"/>
      <c r="Q90" s="258"/>
      <c r="R90" s="258"/>
      <c r="S90" s="258"/>
      <c r="T90" s="258"/>
      <c r="U90" s="258"/>
    </row>
    <row r="91" spans="1:21" ht="15.75" x14ac:dyDescent="0.25">
      <c r="A91" s="258"/>
      <c r="B91" s="300"/>
      <c r="C91" s="391" t="s">
        <v>713</v>
      </c>
      <c r="D91" s="392"/>
      <c r="E91" s="374" t="s">
        <v>33</v>
      </c>
      <c r="F91" s="300"/>
      <c r="G91" s="300"/>
      <c r="H91" s="300"/>
      <c r="I91" s="300"/>
      <c r="J91" s="300"/>
      <c r="K91" s="300"/>
      <c r="L91" s="300"/>
      <c r="M91" s="300"/>
      <c r="N91" s="300"/>
      <c r="P91" s="258"/>
      <c r="Q91" s="258"/>
      <c r="R91" s="258"/>
      <c r="S91" s="258"/>
      <c r="T91" s="258"/>
      <c r="U91" s="258"/>
    </row>
    <row r="92" spans="1:21" x14ac:dyDescent="0.25">
      <c r="D92" s="396"/>
    </row>
    <row r="93" spans="1:21" ht="15.75" x14ac:dyDescent="0.3">
      <c r="A93" s="258"/>
      <c r="B93" s="371" t="s">
        <v>725</v>
      </c>
      <c r="D93" s="387"/>
      <c r="F93" s="300"/>
      <c r="G93" s="300"/>
      <c r="H93" s="300"/>
      <c r="I93" s="300"/>
      <c r="J93" s="300"/>
      <c r="K93" s="300"/>
      <c r="L93" s="300"/>
      <c r="M93" s="300"/>
      <c r="N93" s="300"/>
      <c r="P93" s="258"/>
      <c r="Q93" s="258"/>
      <c r="R93" s="258"/>
      <c r="S93" s="258"/>
      <c r="T93" s="258"/>
      <c r="U93" s="258"/>
    </row>
    <row r="94" spans="1:21" x14ac:dyDescent="0.25">
      <c r="A94" s="258"/>
      <c r="B94" s="654" t="s">
        <v>697</v>
      </c>
      <c r="C94" s="372" t="s">
        <v>698</v>
      </c>
      <c r="D94" s="656" t="s">
        <v>697</v>
      </c>
      <c r="E94" s="372" t="s">
        <v>699</v>
      </c>
      <c r="F94" s="658" t="s">
        <v>700</v>
      </c>
      <c r="G94" s="659"/>
      <c r="H94" s="659"/>
      <c r="I94" s="659"/>
      <c r="J94" s="659"/>
      <c r="K94" s="658" t="s">
        <v>701</v>
      </c>
      <c r="L94" s="660"/>
      <c r="M94" s="658" t="s">
        <v>702</v>
      </c>
      <c r="N94" s="660"/>
      <c r="P94" s="258"/>
      <c r="Q94" s="258"/>
      <c r="R94" s="258"/>
      <c r="S94" s="258"/>
      <c r="T94" s="258"/>
      <c r="U94" s="258"/>
    </row>
    <row r="95" spans="1:21" ht="15.75" x14ac:dyDescent="0.25">
      <c r="A95" s="373"/>
      <c r="B95" s="655"/>
      <c r="C95" s="374" t="s">
        <v>714</v>
      </c>
      <c r="D95" s="657"/>
      <c r="E95" s="374" t="s">
        <v>44</v>
      </c>
      <c r="F95" s="375">
        <v>1</v>
      </c>
      <c r="G95" s="375">
        <v>2</v>
      </c>
      <c r="H95" s="375">
        <v>3</v>
      </c>
      <c r="I95" s="375">
        <v>4</v>
      </c>
      <c r="J95" s="375">
        <v>5</v>
      </c>
      <c r="K95" s="375" t="s">
        <v>703</v>
      </c>
      <c r="L95" s="375" t="s">
        <v>30</v>
      </c>
      <c r="M95" s="375" t="s">
        <v>704</v>
      </c>
      <c r="N95" s="375" t="s">
        <v>705</v>
      </c>
      <c r="P95" s="258"/>
      <c r="Q95" s="258"/>
      <c r="R95" s="258"/>
      <c r="S95" s="258"/>
      <c r="T95" s="258"/>
      <c r="U95" s="258"/>
    </row>
    <row r="96" spans="1:21" x14ac:dyDescent="0.25">
      <c r="A96" s="376"/>
      <c r="B96" s="377" t="s">
        <v>706</v>
      </c>
      <c r="C96" s="378" t="s">
        <v>424</v>
      </c>
      <c r="D96" s="379" t="s">
        <v>707</v>
      </c>
      <c r="E96" s="385" t="s">
        <v>268</v>
      </c>
      <c r="F96" s="380">
        <v>7</v>
      </c>
      <c r="G96" s="380">
        <v>8</v>
      </c>
      <c r="H96" s="380">
        <v>8</v>
      </c>
      <c r="I96" s="380"/>
      <c r="J96" s="380"/>
      <c r="K96" s="380"/>
      <c r="L96" s="380"/>
      <c r="M96" s="381">
        <f>IF(OR(U96=1,U96=2,U96=3),1,0)</f>
        <v>1</v>
      </c>
      <c r="N96" s="381">
        <f>IF(OR(U96=-1,U96=-2,U96=-3),1,0)</f>
        <v>0</v>
      </c>
      <c r="P96" s="382">
        <f t="shared" ref="P96:T100" si="8">SIGN(F96)</f>
        <v>1</v>
      </c>
      <c r="Q96" s="382">
        <f t="shared" si="8"/>
        <v>1</v>
      </c>
      <c r="R96" s="382">
        <f t="shared" si="8"/>
        <v>1</v>
      </c>
      <c r="S96" s="382">
        <f t="shared" si="8"/>
        <v>0</v>
      </c>
      <c r="T96" s="382">
        <f t="shared" si="8"/>
        <v>0</v>
      </c>
      <c r="U96" s="382">
        <f>P96+Q96+R96+S96+T96</f>
        <v>3</v>
      </c>
    </row>
    <row r="97" spans="1:23" x14ac:dyDescent="0.25">
      <c r="A97" s="376"/>
      <c r="B97" s="377" t="s">
        <v>708</v>
      </c>
      <c r="C97" s="378" t="s">
        <v>430</v>
      </c>
      <c r="D97" s="379" t="s">
        <v>709</v>
      </c>
      <c r="E97" s="378" t="s">
        <v>412</v>
      </c>
      <c r="F97" s="380">
        <v>7</v>
      </c>
      <c r="G97" s="380">
        <v>6</v>
      </c>
      <c r="H97" s="380">
        <v>3</v>
      </c>
      <c r="I97" s="380"/>
      <c r="J97" s="380"/>
      <c r="K97" s="380"/>
      <c r="L97" s="380"/>
      <c r="M97" s="381">
        <f>IF(OR(U97=1,U97=2,U97=3),1,0)</f>
        <v>1</v>
      </c>
      <c r="N97" s="381">
        <f>IF(OR(U97=-1,U97=-2,U97=-3),1,0)</f>
        <v>0</v>
      </c>
      <c r="P97" s="382">
        <f t="shared" si="8"/>
        <v>1</v>
      </c>
      <c r="Q97" s="382">
        <f t="shared" si="8"/>
        <v>1</v>
      </c>
      <c r="R97" s="382">
        <f t="shared" si="8"/>
        <v>1</v>
      </c>
      <c r="S97" s="382">
        <f t="shared" si="8"/>
        <v>0</v>
      </c>
      <c r="T97" s="382">
        <f t="shared" si="8"/>
        <v>0</v>
      </c>
      <c r="U97" s="382">
        <f>P97+Q97+R97+S97+T97</f>
        <v>3</v>
      </c>
    </row>
    <row r="98" spans="1:23" x14ac:dyDescent="0.25">
      <c r="A98" s="376">
        <f>A96</f>
        <v>0</v>
      </c>
      <c r="B98" s="384" t="s">
        <v>710</v>
      </c>
      <c r="C98" s="385" t="s">
        <v>410</v>
      </c>
      <c r="D98" s="379" t="s">
        <v>711</v>
      </c>
      <c r="E98" s="385" t="s">
        <v>769</v>
      </c>
      <c r="F98" s="386">
        <v>-9</v>
      </c>
      <c r="G98" s="386">
        <v>2</v>
      </c>
      <c r="H98" s="386">
        <v>9</v>
      </c>
      <c r="I98" s="386">
        <v>8</v>
      </c>
      <c r="J98" s="386"/>
      <c r="K98" s="386"/>
      <c r="L98" s="386"/>
      <c r="M98" s="386">
        <f>IF(OR(U98=1,U98=2,U98=3),1,0)</f>
        <v>1</v>
      </c>
      <c r="N98" s="386">
        <f>IF(OR(U98=-1,U98=-2,U98=-3),1,0)</f>
        <v>0</v>
      </c>
      <c r="P98" s="382">
        <f t="shared" si="8"/>
        <v>-1</v>
      </c>
      <c r="Q98" s="382">
        <f t="shared" si="8"/>
        <v>1</v>
      </c>
      <c r="R98" s="382">
        <f t="shared" si="8"/>
        <v>1</v>
      </c>
      <c r="S98" s="382">
        <f t="shared" si="8"/>
        <v>1</v>
      </c>
      <c r="T98" s="382">
        <f t="shared" si="8"/>
        <v>0</v>
      </c>
      <c r="U98" s="382">
        <f>P98+Q98+R98+S98+T98</f>
        <v>2</v>
      </c>
    </row>
    <row r="99" spans="1:23" x14ac:dyDescent="0.25">
      <c r="A99" s="376">
        <f>A96</f>
        <v>0</v>
      </c>
      <c r="B99" s="377" t="s">
        <v>706</v>
      </c>
      <c r="C99" s="383" t="str">
        <f>C96</f>
        <v>КУРМАНГАЛИЕВ</v>
      </c>
      <c r="D99" s="379" t="str">
        <f>D97</f>
        <v>Y</v>
      </c>
      <c r="E99" s="383" t="str">
        <f>E97</f>
        <v>ХАРКИ И.</v>
      </c>
      <c r="F99" s="380"/>
      <c r="G99" s="380"/>
      <c r="H99" s="380"/>
      <c r="I99" s="380"/>
      <c r="J99" s="380"/>
      <c r="K99" s="380"/>
      <c r="L99" s="380"/>
      <c r="M99" s="381">
        <f>IF(OR(U99=1,U99=2,U99=3),1,0)</f>
        <v>0</v>
      </c>
      <c r="N99" s="381">
        <f>IF(OR(U99=-1,U99=-2,U99=-3),1,0)</f>
        <v>0</v>
      </c>
      <c r="P99" s="382">
        <f t="shared" si="8"/>
        <v>0</v>
      </c>
      <c r="Q99" s="382">
        <f t="shared" si="8"/>
        <v>0</v>
      </c>
      <c r="R99" s="382">
        <f t="shared" si="8"/>
        <v>0</v>
      </c>
      <c r="S99" s="382">
        <f t="shared" si="8"/>
        <v>0</v>
      </c>
      <c r="T99" s="382">
        <f t="shared" si="8"/>
        <v>0</v>
      </c>
      <c r="U99" s="382">
        <f>P99+Q99+R99+S99+T99</f>
        <v>0</v>
      </c>
      <c r="W99" s="398"/>
    </row>
    <row r="100" spans="1:23" ht="14.25" thickBot="1" x14ac:dyDescent="0.3">
      <c r="A100" s="376">
        <f>A97</f>
        <v>0</v>
      </c>
      <c r="B100" s="377" t="s">
        <v>708</v>
      </c>
      <c r="C100" s="383" t="str">
        <f>C97</f>
        <v>ЗАХАРОВ</v>
      </c>
      <c r="D100" s="379" t="str">
        <f>D96</f>
        <v>X</v>
      </c>
      <c r="E100" s="383" t="str">
        <f>E97</f>
        <v>ХАРКИ И.</v>
      </c>
      <c r="F100" s="380"/>
      <c r="G100" s="380"/>
      <c r="H100" s="380"/>
      <c r="I100" s="380"/>
      <c r="J100" s="380"/>
      <c r="K100" s="380"/>
      <c r="L100" s="380"/>
      <c r="M100" s="381">
        <f>IF(OR(U100=1,U100=2,U100=3),1,0)</f>
        <v>0</v>
      </c>
      <c r="N100" s="381">
        <f>IF(OR(U100=-1,U100=-2,U100=-3),1,0)</f>
        <v>0</v>
      </c>
      <c r="P100" s="382">
        <f t="shared" si="8"/>
        <v>0</v>
      </c>
      <c r="Q100" s="382">
        <f t="shared" si="8"/>
        <v>0</v>
      </c>
      <c r="R100" s="382">
        <f t="shared" si="8"/>
        <v>0</v>
      </c>
      <c r="S100" s="382">
        <f t="shared" si="8"/>
        <v>0</v>
      </c>
      <c r="T100" s="382">
        <f t="shared" si="8"/>
        <v>0</v>
      </c>
      <c r="U100" s="382">
        <f>P100+Q100+R100+S100+T100</f>
        <v>0</v>
      </c>
    </row>
    <row r="101" spans="1:23" ht="14.25" thickBot="1" x14ac:dyDescent="0.3">
      <c r="A101" s="258"/>
      <c r="B101" s="300"/>
      <c r="D101" s="387"/>
      <c r="F101" s="300"/>
      <c r="G101" s="300"/>
      <c r="H101" s="300"/>
      <c r="I101" s="388" t="s">
        <v>712</v>
      </c>
      <c r="J101" s="300"/>
      <c r="K101" s="300"/>
      <c r="L101" s="300"/>
      <c r="M101" s="389">
        <f>SUM(M96,M97,M98,M99,M100)</f>
        <v>3</v>
      </c>
      <c r="N101" s="390">
        <f>SUM(N96,N97,N98,N99,N100,)</f>
        <v>0</v>
      </c>
      <c r="P101" s="258"/>
      <c r="Q101" s="258"/>
      <c r="R101" s="258"/>
      <c r="S101" s="258"/>
      <c r="T101" s="258"/>
      <c r="U101" s="258"/>
    </row>
    <row r="102" spans="1:23" ht="15.75" x14ac:dyDescent="0.25">
      <c r="A102" s="258"/>
      <c r="B102" s="300"/>
      <c r="C102" s="391" t="s">
        <v>713</v>
      </c>
      <c r="D102" s="392"/>
      <c r="E102" s="374" t="s">
        <v>714</v>
      </c>
      <c r="F102" s="300"/>
      <c r="G102" s="300"/>
      <c r="H102" s="300"/>
      <c r="I102" s="300"/>
      <c r="J102" s="300"/>
      <c r="K102" s="300"/>
      <c r="L102" s="300"/>
      <c r="M102" s="300"/>
      <c r="N102" s="300"/>
      <c r="P102" s="258"/>
      <c r="Q102" s="258"/>
      <c r="R102" s="258"/>
      <c r="S102" s="258"/>
      <c r="T102" s="258"/>
      <c r="U102" s="258"/>
    </row>
    <row r="103" spans="1:23" x14ac:dyDescent="0.25">
      <c r="D103" s="396"/>
    </row>
    <row r="104" spans="1:23" ht="15.75" x14ac:dyDescent="0.3">
      <c r="A104" s="258"/>
      <c r="B104" s="371" t="s">
        <v>726</v>
      </c>
      <c r="D104" s="387"/>
      <c r="F104" s="300"/>
      <c r="G104" s="300"/>
      <c r="H104" s="300"/>
      <c r="I104" s="300"/>
      <c r="J104" s="300"/>
      <c r="K104" s="300"/>
      <c r="L104" s="300"/>
      <c r="M104" s="300"/>
      <c r="N104" s="300"/>
      <c r="P104" s="258"/>
      <c r="Q104" s="258"/>
      <c r="R104" s="258"/>
      <c r="S104" s="258"/>
      <c r="T104" s="258"/>
      <c r="U104" s="258"/>
    </row>
    <row r="105" spans="1:23" x14ac:dyDescent="0.25">
      <c r="A105" s="258"/>
      <c r="B105" s="654" t="s">
        <v>697</v>
      </c>
      <c r="C105" s="372" t="s">
        <v>698</v>
      </c>
      <c r="D105" s="656" t="s">
        <v>697</v>
      </c>
      <c r="E105" s="372" t="s">
        <v>699</v>
      </c>
      <c r="F105" s="658" t="s">
        <v>700</v>
      </c>
      <c r="G105" s="659"/>
      <c r="H105" s="659"/>
      <c r="I105" s="659"/>
      <c r="J105" s="659"/>
      <c r="K105" s="658" t="s">
        <v>701</v>
      </c>
      <c r="L105" s="660"/>
      <c r="M105" s="658" t="s">
        <v>702</v>
      </c>
      <c r="N105" s="660"/>
      <c r="P105" s="258"/>
      <c r="Q105" s="258"/>
      <c r="R105" s="258"/>
      <c r="S105" s="258"/>
      <c r="T105" s="258"/>
      <c r="U105" s="258"/>
    </row>
    <row r="106" spans="1:23" ht="15.75" x14ac:dyDescent="0.25">
      <c r="A106" s="373"/>
      <c r="B106" s="655"/>
      <c r="C106" s="374" t="s">
        <v>763</v>
      </c>
      <c r="D106" s="657"/>
      <c r="E106" s="374" t="s">
        <v>141</v>
      </c>
      <c r="F106" s="375">
        <v>1</v>
      </c>
      <c r="G106" s="375">
        <v>2</v>
      </c>
      <c r="H106" s="375">
        <v>3</v>
      </c>
      <c r="I106" s="375">
        <v>4</v>
      </c>
      <c r="J106" s="375">
        <v>5</v>
      </c>
      <c r="K106" s="375" t="s">
        <v>703</v>
      </c>
      <c r="L106" s="375" t="s">
        <v>30</v>
      </c>
      <c r="M106" s="375" t="s">
        <v>704</v>
      </c>
      <c r="N106" s="375" t="s">
        <v>705</v>
      </c>
      <c r="P106" s="258"/>
      <c r="Q106" s="258"/>
      <c r="R106" s="258"/>
      <c r="S106" s="258"/>
      <c r="T106" s="258"/>
      <c r="U106" s="258"/>
    </row>
    <row r="107" spans="1:23" x14ac:dyDescent="0.25">
      <c r="A107" s="376"/>
      <c r="B107" s="377" t="s">
        <v>706</v>
      </c>
      <c r="C107" s="383" t="s">
        <v>237</v>
      </c>
      <c r="D107" s="379" t="s">
        <v>707</v>
      </c>
      <c r="E107" s="385" t="s">
        <v>265</v>
      </c>
      <c r="F107" s="380">
        <v>5</v>
      </c>
      <c r="G107" s="380">
        <v>3</v>
      </c>
      <c r="H107" s="380">
        <v>3</v>
      </c>
      <c r="I107" s="380"/>
      <c r="J107" s="380"/>
      <c r="K107" s="380"/>
      <c r="L107" s="380"/>
      <c r="M107" s="381">
        <f>IF(OR(U107=1,U107=2,U107=3),1,0)</f>
        <v>1</v>
      </c>
      <c r="N107" s="381">
        <f>IF(OR(U107=-1,U107=-2,U107=-3),1,0)</f>
        <v>0</v>
      </c>
      <c r="P107" s="382">
        <f t="shared" ref="P107:T111" si="9">SIGN(F107)</f>
        <v>1</v>
      </c>
      <c r="Q107" s="382">
        <f t="shared" si="9"/>
        <v>1</v>
      </c>
      <c r="R107" s="382">
        <f t="shared" si="9"/>
        <v>1</v>
      </c>
      <c r="S107" s="382">
        <f t="shared" si="9"/>
        <v>0</v>
      </c>
      <c r="T107" s="382">
        <f t="shared" si="9"/>
        <v>0</v>
      </c>
      <c r="U107" s="382">
        <f>P107+Q107+R107+S107+T107</f>
        <v>3</v>
      </c>
    </row>
    <row r="108" spans="1:23" x14ac:dyDescent="0.25">
      <c r="A108" s="376"/>
      <c r="B108" s="377" t="s">
        <v>708</v>
      </c>
      <c r="C108" s="378" t="s">
        <v>764</v>
      </c>
      <c r="D108" s="379" t="s">
        <v>709</v>
      </c>
      <c r="E108" s="378" t="s">
        <v>275</v>
      </c>
      <c r="F108" s="380">
        <v>9</v>
      </c>
      <c r="G108" s="380">
        <v>2</v>
      </c>
      <c r="H108" s="380">
        <v>4</v>
      </c>
      <c r="I108" s="380"/>
      <c r="J108" s="380"/>
      <c r="K108" s="380"/>
      <c r="L108" s="380"/>
      <c r="M108" s="381">
        <f>IF(OR(U108=1,U108=2,U108=3),1,0)</f>
        <v>1</v>
      </c>
      <c r="N108" s="381">
        <f>IF(OR(U108=-1,U108=-2,U108=-3),1,0)</f>
        <v>0</v>
      </c>
      <c r="P108" s="382">
        <f t="shared" si="9"/>
        <v>1</v>
      </c>
      <c r="Q108" s="382">
        <f t="shared" si="9"/>
        <v>1</v>
      </c>
      <c r="R108" s="382">
        <f t="shared" si="9"/>
        <v>1</v>
      </c>
      <c r="S108" s="382">
        <f t="shared" si="9"/>
        <v>0</v>
      </c>
      <c r="T108" s="382">
        <f t="shared" si="9"/>
        <v>0</v>
      </c>
      <c r="U108" s="382">
        <f>P108+Q108+R108+S108+T108</f>
        <v>3</v>
      </c>
    </row>
    <row r="109" spans="1:23" x14ac:dyDescent="0.25">
      <c r="A109" s="376">
        <f>A107</f>
        <v>0</v>
      </c>
      <c r="B109" s="384" t="s">
        <v>710</v>
      </c>
      <c r="C109" s="385" t="s">
        <v>260</v>
      </c>
      <c r="D109" s="379" t="s">
        <v>711</v>
      </c>
      <c r="E109" s="383" t="s">
        <v>283</v>
      </c>
      <c r="F109" s="386">
        <v>6</v>
      </c>
      <c r="G109" s="386">
        <v>5</v>
      </c>
      <c r="H109" s="386">
        <v>7</v>
      </c>
      <c r="I109" s="386"/>
      <c r="J109" s="386"/>
      <c r="K109" s="386"/>
      <c r="L109" s="386"/>
      <c r="M109" s="386">
        <f>IF(OR(U109=1,U109=2,U109=3),1,0)</f>
        <v>1</v>
      </c>
      <c r="N109" s="386">
        <f>IF(OR(U109=-1,U109=-2,U109=-3),1,0)</f>
        <v>0</v>
      </c>
      <c r="P109" s="382">
        <f t="shared" si="9"/>
        <v>1</v>
      </c>
      <c r="Q109" s="382">
        <f t="shared" si="9"/>
        <v>1</v>
      </c>
      <c r="R109" s="382">
        <f t="shared" si="9"/>
        <v>1</v>
      </c>
      <c r="S109" s="382">
        <f t="shared" si="9"/>
        <v>0</v>
      </c>
      <c r="T109" s="382">
        <f t="shared" si="9"/>
        <v>0</v>
      </c>
      <c r="U109" s="400">
        <f>P109+Q109+R109+S109+T109</f>
        <v>3</v>
      </c>
      <c r="V109" s="397"/>
    </row>
    <row r="110" spans="1:23" x14ac:dyDescent="0.25">
      <c r="A110" s="376">
        <f>A107</f>
        <v>0</v>
      </c>
      <c r="B110" s="377" t="s">
        <v>706</v>
      </c>
      <c r="C110" s="383" t="str">
        <f>C107</f>
        <v>ИСКЕНДИРОВ</v>
      </c>
      <c r="D110" s="379" t="str">
        <f>D108</f>
        <v>Y</v>
      </c>
      <c r="E110" s="383" t="str">
        <f>E108</f>
        <v>КУАТБЕКОВ</v>
      </c>
      <c r="F110" s="380"/>
      <c r="G110" s="380"/>
      <c r="H110" s="380"/>
      <c r="I110" s="380"/>
      <c r="J110" s="380"/>
      <c r="K110" s="380"/>
      <c r="L110" s="380"/>
      <c r="M110" s="381">
        <f>IF(OR(U110=1,U110=2,U110=3),1,0)</f>
        <v>0</v>
      </c>
      <c r="N110" s="381">
        <f>IF(OR(U110=-1,U110=-2,U110=-3),1,0)</f>
        <v>0</v>
      </c>
      <c r="P110" s="382">
        <f t="shared" si="9"/>
        <v>0</v>
      </c>
      <c r="Q110" s="382">
        <f t="shared" si="9"/>
        <v>0</v>
      </c>
      <c r="R110" s="382">
        <f t="shared" si="9"/>
        <v>0</v>
      </c>
      <c r="S110" s="382">
        <f t="shared" si="9"/>
        <v>0</v>
      </c>
      <c r="T110" s="382">
        <f t="shared" si="9"/>
        <v>0</v>
      </c>
      <c r="U110" s="400">
        <f>P110+Q110+R110+S110+T110</f>
        <v>0</v>
      </c>
      <c r="V110" s="397"/>
    </row>
    <row r="111" spans="1:23" ht="14.25" thickBot="1" x14ac:dyDescent="0.3">
      <c r="A111" s="376">
        <f>A108</f>
        <v>0</v>
      </c>
      <c r="B111" s="377" t="s">
        <v>708</v>
      </c>
      <c r="C111" s="383" t="str">
        <f>C108</f>
        <v>ДАНИЯРОВ</v>
      </c>
      <c r="D111" s="379" t="str">
        <f>D107</f>
        <v>X</v>
      </c>
      <c r="E111" s="383" t="str">
        <f>E107</f>
        <v>МУКАНОВ</v>
      </c>
      <c r="F111" s="380"/>
      <c r="G111" s="380"/>
      <c r="H111" s="380"/>
      <c r="I111" s="380"/>
      <c r="J111" s="380"/>
      <c r="K111" s="380"/>
      <c r="L111" s="380"/>
      <c r="M111" s="381">
        <f>IF(OR(U111=1,U111=2,U111=3),1,0)</f>
        <v>0</v>
      </c>
      <c r="N111" s="381">
        <f>IF(OR(U111=-1,U111=-2,U111=-3),1,0)</f>
        <v>0</v>
      </c>
      <c r="P111" s="382">
        <f t="shared" si="9"/>
        <v>0</v>
      </c>
      <c r="Q111" s="382">
        <f t="shared" si="9"/>
        <v>0</v>
      </c>
      <c r="R111" s="382">
        <f t="shared" si="9"/>
        <v>0</v>
      </c>
      <c r="S111" s="382">
        <f t="shared" si="9"/>
        <v>0</v>
      </c>
      <c r="T111" s="382">
        <f t="shared" si="9"/>
        <v>0</v>
      </c>
      <c r="U111" s="382">
        <f>P111+Q111+R111+S111+T111</f>
        <v>0</v>
      </c>
    </row>
    <row r="112" spans="1:23" ht="14.25" thickBot="1" x14ac:dyDescent="0.3">
      <c r="A112" s="258"/>
      <c r="B112" s="300"/>
      <c r="D112" s="387"/>
      <c r="F112" s="300"/>
      <c r="G112" s="300"/>
      <c r="H112" s="300"/>
      <c r="I112" s="388" t="s">
        <v>712</v>
      </c>
      <c r="J112" s="300"/>
      <c r="K112" s="300"/>
      <c r="L112" s="300"/>
      <c r="M112" s="389">
        <f>SUM(M107,M108,M109,M110,M111)</f>
        <v>3</v>
      </c>
      <c r="N112" s="390">
        <f>SUM(N107,N108,N109,N110,N111,)</f>
        <v>0</v>
      </c>
      <c r="P112" s="258"/>
      <c r="Q112" s="258"/>
      <c r="R112" s="258"/>
      <c r="S112" s="258"/>
      <c r="T112" s="258"/>
      <c r="U112" s="258"/>
    </row>
    <row r="113" spans="1:22" ht="15.75" x14ac:dyDescent="0.25">
      <c r="A113" s="258"/>
      <c r="B113" s="300"/>
      <c r="C113" s="391" t="s">
        <v>713</v>
      </c>
      <c r="D113" s="392"/>
      <c r="E113" s="374" t="s">
        <v>763</v>
      </c>
      <c r="F113" s="300"/>
      <c r="G113" s="300"/>
      <c r="H113" s="300"/>
      <c r="I113" s="300"/>
      <c r="J113" s="300"/>
      <c r="K113" s="300"/>
      <c r="L113" s="300"/>
      <c r="M113" s="300"/>
      <c r="N113" s="300"/>
      <c r="P113" s="258"/>
      <c r="Q113" s="258"/>
      <c r="R113" s="258"/>
      <c r="S113" s="258"/>
      <c r="T113" s="258"/>
      <c r="U113" s="258"/>
    </row>
    <row r="114" spans="1:22" x14ac:dyDescent="0.25">
      <c r="D114" s="396"/>
    </row>
    <row r="115" spans="1:22" x14ac:dyDescent="0.25">
      <c r="D115" s="396"/>
    </row>
    <row r="116" spans="1:22" ht="15.75" x14ac:dyDescent="0.3">
      <c r="A116" s="258"/>
      <c r="B116" s="371" t="s">
        <v>728</v>
      </c>
      <c r="D116" s="387"/>
      <c r="F116" s="300"/>
      <c r="G116" s="300"/>
      <c r="H116" s="300"/>
      <c r="I116" s="300"/>
      <c r="J116" s="300"/>
      <c r="K116" s="300"/>
      <c r="L116" s="300"/>
      <c r="M116" s="300"/>
      <c r="N116" s="300"/>
      <c r="P116" s="258"/>
      <c r="Q116" s="258"/>
      <c r="R116" s="258"/>
      <c r="S116" s="258"/>
      <c r="T116" s="258"/>
      <c r="U116" s="258"/>
    </row>
    <row r="117" spans="1:22" x14ac:dyDescent="0.25">
      <c r="A117" s="258"/>
      <c r="B117" s="654" t="s">
        <v>697</v>
      </c>
      <c r="C117" s="372" t="s">
        <v>698</v>
      </c>
      <c r="D117" s="656" t="s">
        <v>697</v>
      </c>
      <c r="E117" s="372" t="s">
        <v>699</v>
      </c>
      <c r="F117" s="658" t="s">
        <v>700</v>
      </c>
      <c r="G117" s="659"/>
      <c r="H117" s="659"/>
      <c r="I117" s="659"/>
      <c r="J117" s="659"/>
      <c r="K117" s="658" t="s">
        <v>701</v>
      </c>
      <c r="L117" s="660"/>
      <c r="M117" s="658" t="s">
        <v>702</v>
      </c>
      <c r="N117" s="660"/>
      <c r="P117" s="258"/>
      <c r="Q117" s="258"/>
      <c r="R117" s="258"/>
      <c r="S117" s="258"/>
      <c r="T117" s="258"/>
      <c r="U117" s="258"/>
    </row>
    <row r="118" spans="1:22" ht="15.75" x14ac:dyDescent="0.25">
      <c r="A118" s="373"/>
      <c r="B118" s="655"/>
      <c r="C118" s="374" t="s">
        <v>15</v>
      </c>
      <c r="D118" s="657"/>
      <c r="E118" s="374" t="s">
        <v>131</v>
      </c>
      <c r="F118" s="375">
        <v>1</v>
      </c>
      <c r="G118" s="375">
        <v>2</v>
      </c>
      <c r="H118" s="375">
        <v>3</v>
      </c>
      <c r="I118" s="375">
        <v>4</v>
      </c>
      <c r="J118" s="375">
        <v>5</v>
      </c>
      <c r="K118" s="375" t="s">
        <v>703</v>
      </c>
      <c r="L118" s="375" t="s">
        <v>30</v>
      </c>
      <c r="M118" s="375" t="s">
        <v>704</v>
      </c>
      <c r="N118" s="375" t="s">
        <v>705</v>
      </c>
      <c r="P118" s="258"/>
      <c r="Q118" s="258"/>
      <c r="R118" s="258"/>
      <c r="S118" s="258"/>
      <c r="T118" s="258"/>
      <c r="U118" s="258"/>
    </row>
    <row r="119" spans="1:22" x14ac:dyDescent="0.25">
      <c r="A119" s="376"/>
      <c r="B119" s="377" t="s">
        <v>706</v>
      </c>
      <c r="C119" s="378" t="s">
        <v>418</v>
      </c>
      <c r="D119" s="379" t="s">
        <v>707</v>
      </c>
      <c r="E119" s="383" t="s">
        <v>291</v>
      </c>
      <c r="F119" s="380">
        <v>5</v>
      </c>
      <c r="G119" s="380">
        <v>-8</v>
      </c>
      <c r="H119" s="380">
        <v>8</v>
      </c>
      <c r="I119" s="380">
        <v>1</v>
      </c>
      <c r="J119" s="380"/>
      <c r="K119" s="380"/>
      <c r="L119" s="380"/>
      <c r="M119" s="381">
        <f>IF(OR(U119=1,U119=2,U119=3),1,0)</f>
        <v>1</v>
      </c>
      <c r="N119" s="381">
        <f>IF(OR(U119=-1,U119=-2,U119=-3),1,0)</f>
        <v>0</v>
      </c>
      <c r="P119" s="382">
        <f t="shared" ref="P119:T123" si="10">SIGN(F119)</f>
        <v>1</v>
      </c>
      <c r="Q119" s="382">
        <f t="shared" si="10"/>
        <v>-1</v>
      </c>
      <c r="R119" s="382">
        <f t="shared" si="10"/>
        <v>1</v>
      </c>
      <c r="S119" s="382">
        <f t="shared" si="10"/>
        <v>1</v>
      </c>
      <c r="T119" s="382">
        <f t="shared" si="10"/>
        <v>0</v>
      </c>
      <c r="U119" s="400">
        <f>P119+Q119+R119+S119+T119</f>
        <v>2</v>
      </c>
      <c r="V119" s="397"/>
    </row>
    <row r="120" spans="1:22" x14ac:dyDescent="0.25">
      <c r="A120" s="376"/>
      <c r="B120" s="377" t="s">
        <v>708</v>
      </c>
      <c r="C120" s="383" t="s">
        <v>428</v>
      </c>
      <c r="D120" s="379" t="s">
        <v>709</v>
      </c>
      <c r="E120" s="378" t="s">
        <v>416</v>
      </c>
      <c r="F120" s="380">
        <v>6</v>
      </c>
      <c r="G120" s="380">
        <v>-9</v>
      </c>
      <c r="H120" s="380">
        <v>7</v>
      </c>
      <c r="I120" s="380">
        <v>16</v>
      </c>
      <c r="J120" s="380"/>
      <c r="K120" s="380"/>
      <c r="L120" s="380"/>
      <c r="M120" s="381">
        <f>IF(OR(U120=1,U120=2,U120=3),1,0)</f>
        <v>1</v>
      </c>
      <c r="N120" s="381">
        <f>IF(OR(U120=-1,U120=-2,U120=-3),1,0)</f>
        <v>0</v>
      </c>
      <c r="P120" s="382">
        <f t="shared" si="10"/>
        <v>1</v>
      </c>
      <c r="Q120" s="382">
        <f t="shared" si="10"/>
        <v>-1</v>
      </c>
      <c r="R120" s="382">
        <f t="shared" si="10"/>
        <v>1</v>
      </c>
      <c r="S120" s="382">
        <f t="shared" si="10"/>
        <v>1</v>
      </c>
      <c r="T120" s="382">
        <f t="shared" si="10"/>
        <v>0</v>
      </c>
      <c r="U120" s="382">
        <f>P120+Q120+R120+S120+T120</f>
        <v>2</v>
      </c>
    </row>
    <row r="121" spans="1:22" x14ac:dyDescent="0.25">
      <c r="A121" s="376">
        <f>A119</f>
        <v>0</v>
      </c>
      <c r="B121" s="384" t="s">
        <v>710</v>
      </c>
      <c r="C121" s="385" t="s">
        <v>440</v>
      </c>
      <c r="D121" s="379" t="s">
        <v>711</v>
      </c>
      <c r="E121" s="385" t="s">
        <v>247</v>
      </c>
      <c r="F121" s="386">
        <v>7</v>
      </c>
      <c r="G121" s="386">
        <v>8</v>
      </c>
      <c r="H121" s="386">
        <v>4</v>
      </c>
      <c r="I121" s="386"/>
      <c r="J121" s="386"/>
      <c r="K121" s="386"/>
      <c r="L121" s="386"/>
      <c r="M121" s="386">
        <f>IF(OR(U121=1,U121=2,U121=3),1,0)</f>
        <v>1</v>
      </c>
      <c r="N121" s="386">
        <f>IF(OR(U121=-1,U121=-2,U121=-3),1,0)</f>
        <v>0</v>
      </c>
      <c r="P121" s="382">
        <f t="shared" si="10"/>
        <v>1</v>
      </c>
      <c r="Q121" s="382">
        <f t="shared" si="10"/>
        <v>1</v>
      </c>
      <c r="R121" s="382">
        <f t="shared" si="10"/>
        <v>1</v>
      </c>
      <c r="S121" s="382">
        <f t="shared" si="10"/>
        <v>0</v>
      </c>
      <c r="T121" s="382">
        <f t="shared" si="10"/>
        <v>0</v>
      </c>
      <c r="U121" s="382">
        <f>P121+Q121+R121+S121+T121</f>
        <v>3</v>
      </c>
    </row>
    <row r="122" spans="1:22" x14ac:dyDescent="0.25">
      <c r="A122" s="376">
        <f>A119</f>
        <v>0</v>
      </c>
      <c r="B122" s="377" t="s">
        <v>706</v>
      </c>
      <c r="C122" s="383" t="str">
        <f>C119</f>
        <v>КЕНЖИГУЛОВ А.</v>
      </c>
      <c r="D122" s="379" t="str">
        <f>D120</f>
        <v>Y</v>
      </c>
      <c r="E122" s="385" t="str">
        <f>E120</f>
        <v>МИЩУК</v>
      </c>
      <c r="F122" s="380"/>
      <c r="G122" s="380"/>
      <c r="H122" s="380"/>
      <c r="I122" s="380"/>
      <c r="J122" s="380"/>
      <c r="K122" s="380"/>
      <c r="L122" s="380"/>
      <c r="M122" s="381">
        <f>IF(OR(U122=1,U122=2,U122=3),1,0)</f>
        <v>0</v>
      </c>
      <c r="N122" s="381">
        <f>IF(OR(U122=-1,U122=-2,U122=-3),1,0)</f>
        <v>0</v>
      </c>
      <c r="P122" s="382">
        <f t="shared" si="10"/>
        <v>0</v>
      </c>
      <c r="Q122" s="382">
        <f t="shared" si="10"/>
        <v>0</v>
      </c>
      <c r="R122" s="382">
        <f t="shared" si="10"/>
        <v>0</v>
      </c>
      <c r="S122" s="382">
        <f t="shared" si="10"/>
        <v>0</v>
      </c>
      <c r="T122" s="382">
        <f t="shared" si="10"/>
        <v>0</v>
      </c>
      <c r="U122" s="382">
        <f>P122+Q122+R122+S122+T122</f>
        <v>0</v>
      </c>
    </row>
    <row r="123" spans="1:22" ht="14.25" thickBot="1" x14ac:dyDescent="0.3">
      <c r="A123" s="376">
        <f>A120</f>
        <v>0</v>
      </c>
      <c r="B123" s="377" t="s">
        <v>708</v>
      </c>
      <c r="C123" s="383" t="str">
        <f>C120</f>
        <v>КЕНЖИГУЛОВ Д.</v>
      </c>
      <c r="D123" s="379" t="str">
        <f>D119</f>
        <v>X</v>
      </c>
      <c r="E123" s="383" t="str">
        <f>E119</f>
        <v>АХТАНОВ</v>
      </c>
      <c r="F123" s="380"/>
      <c r="G123" s="380"/>
      <c r="H123" s="380"/>
      <c r="I123" s="380"/>
      <c r="J123" s="380"/>
      <c r="K123" s="380"/>
      <c r="L123" s="380"/>
      <c r="M123" s="381">
        <f>IF(OR(U123=1,U123=2,U123=3),1,0)</f>
        <v>0</v>
      </c>
      <c r="N123" s="381">
        <f>IF(OR(U123=-1,U123=-2,U123=-3),1,0)</f>
        <v>0</v>
      </c>
      <c r="P123" s="382">
        <f t="shared" si="10"/>
        <v>0</v>
      </c>
      <c r="Q123" s="382">
        <f t="shared" si="10"/>
        <v>0</v>
      </c>
      <c r="R123" s="382">
        <f t="shared" si="10"/>
        <v>0</v>
      </c>
      <c r="S123" s="382">
        <f t="shared" si="10"/>
        <v>0</v>
      </c>
      <c r="T123" s="382">
        <f t="shared" si="10"/>
        <v>0</v>
      </c>
      <c r="U123" s="382">
        <f>P123+Q123+R123+S123+T123</f>
        <v>0</v>
      </c>
    </row>
    <row r="124" spans="1:22" ht="14.25" thickBot="1" x14ac:dyDescent="0.3">
      <c r="A124" s="258"/>
      <c r="B124" s="300"/>
      <c r="D124" s="387"/>
      <c r="F124" s="300"/>
      <c r="G124" s="300"/>
      <c r="H124" s="300"/>
      <c r="I124" s="388" t="s">
        <v>712</v>
      </c>
      <c r="J124" s="300"/>
      <c r="K124" s="300"/>
      <c r="L124" s="300"/>
      <c r="M124" s="389">
        <f>SUM(M119,M120,M121,M122,M123)</f>
        <v>3</v>
      </c>
      <c r="N124" s="390">
        <f>SUM(N119,N120,N121,N122,N123,)</f>
        <v>0</v>
      </c>
      <c r="P124" s="258"/>
      <c r="Q124" s="258"/>
      <c r="R124" s="258"/>
      <c r="S124" s="258"/>
      <c r="T124" s="258"/>
      <c r="U124" s="258"/>
    </row>
    <row r="125" spans="1:22" ht="15.75" x14ac:dyDescent="0.25">
      <c r="A125" s="258"/>
      <c r="B125" s="300"/>
      <c r="C125" s="391" t="s">
        <v>713</v>
      </c>
      <c r="D125" s="392"/>
      <c r="E125" s="374" t="s">
        <v>15</v>
      </c>
      <c r="F125" s="300"/>
      <c r="G125" s="300"/>
      <c r="H125" s="300"/>
      <c r="I125" s="300"/>
      <c r="J125" s="300"/>
      <c r="K125" s="300"/>
      <c r="L125" s="300"/>
      <c r="M125" s="300"/>
      <c r="N125" s="300"/>
      <c r="P125" s="258"/>
      <c r="Q125" s="258"/>
      <c r="R125" s="258"/>
      <c r="S125" s="258"/>
      <c r="T125" s="258"/>
      <c r="U125" s="258"/>
    </row>
    <row r="126" spans="1:22" ht="15.75" x14ac:dyDescent="0.3">
      <c r="A126" s="258"/>
      <c r="B126" s="371" t="s">
        <v>731</v>
      </c>
      <c r="D126" s="387"/>
      <c r="F126" s="300"/>
      <c r="G126" s="300"/>
      <c r="H126" s="300"/>
      <c r="I126" s="300"/>
      <c r="J126" s="300"/>
      <c r="K126" s="300"/>
      <c r="L126" s="300"/>
      <c r="M126" s="300"/>
      <c r="N126" s="300"/>
      <c r="P126" s="258"/>
      <c r="Q126" s="258"/>
      <c r="R126" s="258"/>
      <c r="S126" s="258"/>
      <c r="T126" s="258"/>
      <c r="U126" s="258"/>
    </row>
    <row r="127" spans="1:22" x14ac:dyDescent="0.25">
      <c r="A127" s="258"/>
      <c r="B127" s="654" t="s">
        <v>697</v>
      </c>
      <c r="C127" s="372" t="s">
        <v>698</v>
      </c>
      <c r="D127" s="656" t="s">
        <v>697</v>
      </c>
      <c r="E127" s="372" t="s">
        <v>699</v>
      </c>
      <c r="F127" s="658" t="s">
        <v>700</v>
      </c>
      <c r="G127" s="659"/>
      <c r="H127" s="659"/>
      <c r="I127" s="659"/>
      <c r="J127" s="659"/>
      <c r="K127" s="658" t="s">
        <v>701</v>
      </c>
      <c r="L127" s="660"/>
      <c r="M127" s="658" t="s">
        <v>702</v>
      </c>
      <c r="N127" s="660"/>
      <c r="P127" s="258"/>
      <c r="Q127" s="258"/>
      <c r="R127" s="258"/>
      <c r="S127" s="258"/>
      <c r="T127" s="258"/>
      <c r="U127" s="258"/>
    </row>
    <row r="128" spans="1:22" ht="15.75" x14ac:dyDescent="0.25">
      <c r="A128" s="373"/>
      <c r="B128" s="655"/>
      <c r="C128" s="374" t="s">
        <v>32</v>
      </c>
      <c r="D128" s="657"/>
      <c r="E128" s="374" t="s">
        <v>38</v>
      </c>
      <c r="F128" s="375">
        <v>1</v>
      </c>
      <c r="G128" s="375">
        <v>2</v>
      </c>
      <c r="H128" s="375">
        <v>3</v>
      </c>
      <c r="I128" s="375">
        <v>4</v>
      </c>
      <c r="J128" s="375">
        <v>5</v>
      </c>
      <c r="K128" s="375" t="s">
        <v>703</v>
      </c>
      <c r="L128" s="375" t="s">
        <v>30</v>
      </c>
      <c r="M128" s="375" t="s">
        <v>704</v>
      </c>
      <c r="N128" s="375" t="s">
        <v>705</v>
      </c>
      <c r="P128" s="258"/>
      <c r="Q128" s="258"/>
      <c r="R128" s="258"/>
      <c r="S128" s="258"/>
      <c r="T128" s="258"/>
      <c r="U128" s="258"/>
    </row>
    <row r="129" spans="1:22" x14ac:dyDescent="0.25">
      <c r="A129" s="376"/>
      <c r="B129" s="377" t="s">
        <v>706</v>
      </c>
      <c r="C129" s="385" t="s">
        <v>271</v>
      </c>
      <c r="D129" s="379" t="s">
        <v>707</v>
      </c>
      <c r="E129" s="383" t="s">
        <v>289</v>
      </c>
      <c r="F129" s="380">
        <v>7</v>
      </c>
      <c r="G129" s="380">
        <v>2</v>
      </c>
      <c r="H129" s="380">
        <v>4</v>
      </c>
      <c r="I129" s="380"/>
      <c r="J129" s="380"/>
      <c r="K129" s="380"/>
      <c r="L129" s="380"/>
      <c r="M129" s="381">
        <v>1</v>
      </c>
      <c r="N129" s="381">
        <v>0</v>
      </c>
      <c r="P129" s="382">
        <f t="shared" ref="P129:T133" si="11">SIGN(F129)</f>
        <v>1</v>
      </c>
      <c r="Q129" s="382">
        <f t="shared" si="11"/>
        <v>1</v>
      </c>
      <c r="R129" s="382">
        <f t="shared" si="11"/>
        <v>1</v>
      </c>
      <c r="S129" s="382">
        <f t="shared" si="11"/>
        <v>0</v>
      </c>
      <c r="T129" s="382">
        <f t="shared" si="11"/>
        <v>0</v>
      </c>
      <c r="U129" s="382">
        <f>P129+Q129+R129+S129+T129</f>
        <v>3</v>
      </c>
    </row>
    <row r="130" spans="1:22" x14ac:dyDescent="0.25">
      <c r="A130" s="376"/>
      <c r="B130" s="377" t="s">
        <v>708</v>
      </c>
      <c r="C130" s="383" t="s">
        <v>287</v>
      </c>
      <c r="D130" s="379" t="s">
        <v>709</v>
      </c>
      <c r="E130" s="378" t="s">
        <v>250</v>
      </c>
      <c r="F130" s="380">
        <v>1</v>
      </c>
      <c r="G130" s="380">
        <v>3</v>
      </c>
      <c r="H130" s="380">
        <v>6</v>
      </c>
      <c r="I130" s="380"/>
      <c r="J130" s="380"/>
      <c r="K130" s="380"/>
      <c r="L130" s="380"/>
      <c r="M130" s="381">
        <f>IF(OR(U130=1,U130=2,U130=3),1,0)</f>
        <v>1</v>
      </c>
      <c r="N130" s="381">
        <f>IF(OR(U130=-1,U130=-2,U130=-3),1,0)</f>
        <v>0</v>
      </c>
      <c r="P130" s="382">
        <f t="shared" si="11"/>
        <v>1</v>
      </c>
      <c r="Q130" s="382">
        <f t="shared" si="11"/>
        <v>1</v>
      </c>
      <c r="R130" s="382">
        <f t="shared" si="11"/>
        <v>1</v>
      </c>
      <c r="S130" s="382">
        <f t="shared" si="11"/>
        <v>0</v>
      </c>
      <c r="T130" s="382">
        <f t="shared" si="11"/>
        <v>0</v>
      </c>
      <c r="U130" s="382">
        <f>P130+Q130+R130+S130+T130</f>
        <v>3</v>
      </c>
    </row>
    <row r="131" spans="1:22" x14ac:dyDescent="0.25">
      <c r="A131" s="376">
        <f>A129</f>
        <v>0</v>
      </c>
      <c r="B131" s="384" t="s">
        <v>710</v>
      </c>
      <c r="C131" s="385" t="s">
        <v>261</v>
      </c>
      <c r="D131" s="379" t="s">
        <v>711</v>
      </c>
      <c r="E131" s="383" t="s">
        <v>269</v>
      </c>
      <c r="F131" s="386">
        <v>5</v>
      </c>
      <c r="G131" s="386">
        <v>7</v>
      </c>
      <c r="H131" s="386">
        <v>7</v>
      </c>
      <c r="I131" s="386"/>
      <c r="J131" s="386"/>
      <c r="K131" s="386"/>
      <c r="L131" s="386"/>
      <c r="M131" s="386">
        <f>IF(OR(U131=1,U131=2,U131=3),1,0)</f>
        <v>1</v>
      </c>
      <c r="N131" s="386">
        <f>IF(OR(U131=-1,U131=-2,U131=-3),1,0)</f>
        <v>0</v>
      </c>
      <c r="P131" s="382">
        <f t="shared" si="11"/>
        <v>1</v>
      </c>
      <c r="Q131" s="382">
        <f t="shared" si="11"/>
        <v>1</v>
      </c>
      <c r="R131" s="382">
        <f t="shared" si="11"/>
        <v>1</v>
      </c>
      <c r="S131" s="382">
        <f t="shared" si="11"/>
        <v>0</v>
      </c>
      <c r="T131" s="382">
        <f t="shared" si="11"/>
        <v>0</v>
      </c>
      <c r="U131" s="382">
        <f>P131+Q131+R131+S131+T131</f>
        <v>3</v>
      </c>
    </row>
    <row r="132" spans="1:22" x14ac:dyDescent="0.25">
      <c r="A132" s="376">
        <f>A129</f>
        <v>0</v>
      </c>
      <c r="B132" s="377" t="s">
        <v>706</v>
      </c>
      <c r="C132" s="383" t="str">
        <f>C129</f>
        <v>ЖАНАЙ</v>
      </c>
      <c r="D132" s="379" t="str">
        <f>D130</f>
        <v>Y</v>
      </c>
      <c r="E132" s="383" t="str">
        <f>E130</f>
        <v>МАКУЛБЕКОВ</v>
      </c>
      <c r="F132" s="380"/>
      <c r="G132" s="380"/>
      <c r="H132" s="380"/>
      <c r="I132" s="380"/>
      <c r="J132" s="380"/>
      <c r="K132" s="380"/>
      <c r="L132" s="380"/>
      <c r="M132" s="381">
        <f>IF(OR(U132=1,U132=2,U132=3),1,0)</f>
        <v>0</v>
      </c>
      <c r="N132" s="381">
        <f>IF(OR(U132=-1,U132=-2,U132=-3),1,0)</f>
        <v>0</v>
      </c>
      <c r="P132" s="382">
        <f t="shared" si="11"/>
        <v>0</v>
      </c>
      <c r="Q132" s="382">
        <f t="shared" si="11"/>
        <v>0</v>
      </c>
      <c r="R132" s="382">
        <f t="shared" si="11"/>
        <v>0</v>
      </c>
      <c r="S132" s="382">
        <f t="shared" si="11"/>
        <v>0</v>
      </c>
      <c r="T132" s="382">
        <f t="shared" si="11"/>
        <v>0</v>
      </c>
      <c r="U132" s="382">
        <f>P132+Q132+R132+S132+T132</f>
        <v>0</v>
      </c>
    </row>
    <row r="133" spans="1:22" ht="14.25" thickBot="1" x14ac:dyDescent="0.3">
      <c r="A133" s="376">
        <f>A130</f>
        <v>0</v>
      </c>
      <c r="B133" s="377" t="s">
        <v>708</v>
      </c>
      <c r="C133" s="383" t="str">
        <f>C130</f>
        <v>ГАЙНЕДЕНОВ</v>
      </c>
      <c r="D133" s="379" t="str">
        <f>D129</f>
        <v>X</v>
      </c>
      <c r="E133" s="383" t="str">
        <f>E129</f>
        <v>БАХТЫХОЖИН</v>
      </c>
      <c r="F133" s="380"/>
      <c r="G133" s="380"/>
      <c r="H133" s="380"/>
      <c r="I133" s="380"/>
      <c r="J133" s="380"/>
      <c r="K133" s="380"/>
      <c r="L133" s="380"/>
      <c r="M133" s="381">
        <f>IF(OR(U133=1,U133=2,U133=3),1,0)</f>
        <v>0</v>
      </c>
      <c r="N133" s="381">
        <f>IF(OR(U133=-1,U133=-2,U133=-3),1,0)</f>
        <v>0</v>
      </c>
      <c r="P133" s="382">
        <f t="shared" si="11"/>
        <v>0</v>
      </c>
      <c r="Q133" s="382">
        <f t="shared" si="11"/>
        <v>0</v>
      </c>
      <c r="R133" s="382">
        <f t="shared" si="11"/>
        <v>0</v>
      </c>
      <c r="S133" s="382">
        <f t="shared" si="11"/>
        <v>0</v>
      </c>
      <c r="T133" s="382">
        <f t="shared" si="11"/>
        <v>0</v>
      </c>
      <c r="U133" s="382">
        <f>P133+Q133+R133+S133+T133</f>
        <v>0</v>
      </c>
    </row>
    <row r="134" spans="1:22" ht="14.25" thickBot="1" x14ac:dyDescent="0.3">
      <c r="A134" s="258"/>
      <c r="B134" s="300"/>
      <c r="D134" s="387"/>
      <c r="F134" s="300"/>
      <c r="G134" s="300"/>
      <c r="H134" s="300"/>
      <c r="I134" s="388" t="s">
        <v>712</v>
      </c>
      <c r="J134" s="300"/>
      <c r="K134" s="300"/>
      <c r="L134" s="300"/>
      <c r="M134" s="389">
        <f>SUM(M129,M130,M131,M132,M133)</f>
        <v>3</v>
      </c>
      <c r="N134" s="390">
        <f>SUM(N129,N130,N131,N132,N133,)</f>
        <v>0</v>
      </c>
      <c r="P134" s="258"/>
      <c r="Q134" s="258"/>
      <c r="R134" s="258"/>
      <c r="S134" s="258"/>
      <c r="T134" s="258"/>
      <c r="U134" s="258"/>
    </row>
    <row r="135" spans="1:22" ht="15.75" x14ac:dyDescent="0.25">
      <c r="A135" s="258"/>
      <c r="B135" s="300"/>
      <c r="C135" s="391" t="s">
        <v>713</v>
      </c>
      <c r="D135" s="392"/>
      <c r="E135" s="374" t="s">
        <v>32</v>
      </c>
      <c r="F135" s="300"/>
      <c r="G135" s="300"/>
      <c r="H135" s="300"/>
      <c r="I135" s="300"/>
      <c r="J135" s="300"/>
      <c r="K135" s="300"/>
      <c r="L135" s="300"/>
      <c r="M135" s="300"/>
      <c r="N135" s="300"/>
      <c r="P135" s="258"/>
      <c r="Q135" s="258"/>
      <c r="R135" s="258"/>
      <c r="S135" s="258"/>
      <c r="T135" s="258"/>
      <c r="U135" s="258"/>
    </row>
    <row r="136" spans="1:22" x14ac:dyDescent="0.25">
      <c r="D136" s="396"/>
    </row>
    <row r="137" spans="1:22" ht="15.75" x14ac:dyDescent="0.3">
      <c r="A137" s="258"/>
      <c r="B137" s="371" t="s">
        <v>732</v>
      </c>
      <c r="D137" s="387"/>
      <c r="F137" s="300"/>
      <c r="G137" s="300"/>
      <c r="H137" s="300"/>
      <c r="I137" s="300"/>
      <c r="J137" s="300"/>
      <c r="K137" s="300"/>
      <c r="L137" s="300"/>
      <c r="M137" s="300"/>
      <c r="N137" s="300"/>
      <c r="P137" s="258"/>
      <c r="Q137" s="258"/>
      <c r="R137" s="258"/>
      <c r="S137" s="258"/>
      <c r="T137" s="258"/>
      <c r="U137" s="258"/>
    </row>
    <row r="138" spans="1:22" x14ac:dyDescent="0.25">
      <c r="A138" s="258"/>
      <c r="B138" s="654" t="s">
        <v>697</v>
      </c>
      <c r="C138" s="372" t="s">
        <v>698</v>
      </c>
      <c r="D138" s="656" t="s">
        <v>697</v>
      </c>
      <c r="E138" s="372" t="s">
        <v>699</v>
      </c>
      <c r="F138" s="658" t="s">
        <v>700</v>
      </c>
      <c r="G138" s="659"/>
      <c r="H138" s="659"/>
      <c r="I138" s="659"/>
      <c r="J138" s="659"/>
      <c r="K138" s="658" t="s">
        <v>701</v>
      </c>
      <c r="L138" s="660"/>
      <c r="M138" s="658" t="s">
        <v>702</v>
      </c>
      <c r="N138" s="660"/>
      <c r="P138" s="258"/>
      <c r="Q138" s="258"/>
      <c r="R138" s="258"/>
      <c r="S138" s="258"/>
      <c r="T138" s="258"/>
      <c r="U138" s="258"/>
    </row>
    <row r="139" spans="1:22" ht="15.75" x14ac:dyDescent="0.25">
      <c r="A139" s="373"/>
      <c r="B139" s="655"/>
      <c r="C139" s="374" t="s">
        <v>14</v>
      </c>
      <c r="D139" s="657"/>
      <c r="E139" s="374" t="s">
        <v>766</v>
      </c>
      <c r="F139" s="375">
        <v>1</v>
      </c>
      <c r="G139" s="375">
        <v>2</v>
      </c>
      <c r="H139" s="375">
        <v>3</v>
      </c>
      <c r="I139" s="375">
        <v>4</v>
      </c>
      <c r="J139" s="375">
        <v>5</v>
      </c>
      <c r="K139" s="375" t="s">
        <v>703</v>
      </c>
      <c r="L139" s="375" t="s">
        <v>30</v>
      </c>
      <c r="M139" s="375" t="s">
        <v>704</v>
      </c>
      <c r="N139" s="375" t="s">
        <v>705</v>
      </c>
      <c r="P139" s="258"/>
      <c r="Q139" s="258"/>
      <c r="R139" s="258"/>
      <c r="S139" s="258"/>
      <c r="T139" s="258"/>
      <c r="U139" s="258"/>
    </row>
    <row r="140" spans="1:22" x14ac:dyDescent="0.25">
      <c r="A140" s="376"/>
      <c r="B140" s="377" t="s">
        <v>706</v>
      </c>
      <c r="C140" s="383" t="s">
        <v>442</v>
      </c>
      <c r="D140" s="379" t="s">
        <v>707</v>
      </c>
      <c r="E140" s="378" t="s">
        <v>208</v>
      </c>
      <c r="F140" s="380">
        <v>-9</v>
      </c>
      <c r="G140" s="380">
        <v>7</v>
      </c>
      <c r="H140" s="380">
        <v>7</v>
      </c>
      <c r="I140" s="380">
        <v>5</v>
      </c>
      <c r="J140" s="380"/>
      <c r="K140" s="380"/>
      <c r="L140" s="380"/>
      <c r="M140" s="381">
        <f>IF(OR(U140=1,U140=2,U140=3),1,0)</f>
        <v>1</v>
      </c>
      <c r="N140" s="381">
        <f>IF(OR(U140=-1,U140=-2,U140=-3),1,0)</f>
        <v>0</v>
      </c>
      <c r="P140" s="382">
        <f t="shared" ref="P140:T144" si="12">SIGN(F140)</f>
        <v>-1</v>
      </c>
      <c r="Q140" s="382">
        <f t="shared" si="12"/>
        <v>1</v>
      </c>
      <c r="R140" s="382">
        <f t="shared" si="12"/>
        <v>1</v>
      </c>
      <c r="S140" s="382">
        <f t="shared" si="12"/>
        <v>1</v>
      </c>
      <c r="T140" s="382">
        <f t="shared" si="12"/>
        <v>0</v>
      </c>
      <c r="U140" s="382">
        <f>P140+Q140+R140+S140+T140</f>
        <v>2</v>
      </c>
    </row>
    <row r="141" spans="1:22" x14ac:dyDescent="0.25">
      <c r="A141" s="376"/>
      <c r="B141" s="377" t="s">
        <v>708</v>
      </c>
      <c r="C141" s="383" t="s">
        <v>406</v>
      </c>
      <c r="D141" s="379" t="s">
        <v>709</v>
      </c>
      <c r="E141" s="383" t="s">
        <v>436</v>
      </c>
      <c r="F141" s="380">
        <v>4</v>
      </c>
      <c r="G141" s="380">
        <v>-9</v>
      </c>
      <c r="H141" s="380">
        <v>5</v>
      </c>
      <c r="I141" s="380">
        <v>10</v>
      </c>
      <c r="J141" s="380"/>
      <c r="K141" s="380"/>
      <c r="L141" s="380"/>
      <c r="M141" s="381">
        <f>IF(OR(U141=1,U141=2,U141=3),1,0)</f>
        <v>1</v>
      </c>
      <c r="N141" s="381">
        <f>IF(OR(U141=-1,U141=-2,U141=-3),1,0)</f>
        <v>0</v>
      </c>
      <c r="P141" s="382">
        <f t="shared" si="12"/>
        <v>1</v>
      </c>
      <c r="Q141" s="382">
        <f t="shared" si="12"/>
        <v>-1</v>
      </c>
      <c r="R141" s="382">
        <f t="shared" si="12"/>
        <v>1</v>
      </c>
      <c r="S141" s="382">
        <f t="shared" si="12"/>
        <v>1</v>
      </c>
      <c r="T141" s="382">
        <f t="shared" si="12"/>
        <v>0</v>
      </c>
      <c r="U141" s="382">
        <f>P141+Q141+R141+S141+T141</f>
        <v>2</v>
      </c>
    </row>
    <row r="142" spans="1:22" x14ac:dyDescent="0.25">
      <c r="A142" s="376">
        <f>A140</f>
        <v>0</v>
      </c>
      <c r="B142" s="384" t="s">
        <v>710</v>
      </c>
      <c r="C142" s="378" t="s">
        <v>218</v>
      </c>
      <c r="D142" s="379" t="s">
        <v>711</v>
      </c>
      <c r="E142" s="378" t="s">
        <v>272</v>
      </c>
      <c r="F142" s="386">
        <v>6</v>
      </c>
      <c r="G142" s="386">
        <v>6</v>
      </c>
      <c r="H142" s="386">
        <v>5</v>
      </c>
      <c r="I142" s="386"/>
      <c r="J142" s="386"/>
      <c r="K142" s="386"/>
      <c r="L142" s="386"/>
      <c r="M142" s="386">
        <f>IF(OR(U142=1,U142=2,U142=3),1,0)</f>
        <v>1</v>
      </c>
      <c r="N142" s="386">
        <f>IF(OR(U142=-1,U142=-2,U142=-3),1,0)</f>
        <v>0</v>
      </c>
      <c r="P142" s="382">
        <f t="shared" si="12"/>
        <v>1</v>
      </c>
      <c r="Q142" s="382">
        <f t="shared" si="12"/>
        <v>1</v>
      </c>
      <c r="R142" s="382">
        <f t="shared" si="12"/>
        <v>1</v>
      </c>
      <c r="S142" s="382">
        <f t="shared" si="12"/>
        <v>0</v>
      </c>
      <c r="T142" s="382">
        <f t="shared" si="12"/>
        <v>0</v>
      </c>
      <c r="U142" s="382">
        <f>P142+Q142+R142+S142+T142</f>
        <v>3</v>
      </c>
    </row>
    <row r="143" spans="1:22" x14ac:dyDescent="0.25">
      <c r="A143" s="376">
        <f>A140</f>
        <v>0</v>
      </c>
      <c r="B143" s="377" t="s">
        <v>706</v>
      </c>
      <c r="C143" s="383" t="str">
        <f>C140</f>
        <v>ЖОЛУДЕВ</v>
      </c>
      <c r="D143" s="379" t="str">
        <f>D141</f>
        <v>Y</v>
      </c>
      <c r="E143" s="383" t="str">
        <f>E141</f>
        <v>КЕЛЬБУГАНОВ</v>
      </c>
      <c r="F143" s="380"/>
      <c r="G143" s="380"/>
      <c r="H143" s="380"/>
      <c r="I143" s="380"/>
      <c r="J143" s="380"/>
      <c r="K143" s="380"/>
      <c r="L143" s="380"/>
      <c r="M143" s="381">
        <f>IF(OR(U143=1,U143=2,U143=3),1,0)</f>
        <v>0</v>
      </c>
      <c r="N143" s="381">
        <f>IF(OR(U143=-1,U143=-2,U143=-3),1,0)</f>
        <v>0</v>
      </c>
      <c r="P143" s="382">
        <f t="shared" si="12"/>
        <v>0</v>
      </c>
      <c r="Q143" s="382">
        <f t="shared" si="12"/>
        <v>0</v>
      </c>
      <c r="R143" s="382">
        <f t="shared" si="12"/>
        <v>0</v>
      </c>
      <c r="S143" s="382">
        <f t="shared" si="12"/>
        <v>0</v>
      </c>
      <c r="T143" s="382">
        <f t="shared" si="12"/>
        <v>0</v>
      </c>
      <c r="U143" s="400">
        <f>P143+Q143+R143+S143+T143</f>
        <v>0</v>
      </c>
      <c r="V143" s="397"/>
    </row>
    <row r="144" spans="1:22" ht="14.25" thickBot="1" x14ac:dyDescent="0.3">
      <c r="A144" s="376">
        <f>A141</f>
        <v>0</v>
      </c>
      <c r="B144" s="377" t="s">
        <v>708</v>
      </c>
      <c r="C144" s="383" t="str">
        <f>C141</f>
        <v>КУРМАМБАЕВ</v>
      </c>
      <c r="D144" s="379" t="str">
        <f>D140</f>
        <v>X</v>
      </c>
      <c r="E144" s="383" t="str">
        <f>E140</f>
        <v>МАРХАБАЕВ</v>
      </c>
      <c r="F144" s="380"/>
      <c r="G144" s="380"/>
      <c r="H144" s="380"/>
      <c r="I144" s="380"/>
      <c r="J144" s="380"/>
      <c r="K144" s="380"/>
      <c r="L144" s="380"/>
      <c r="M144" s="381">
        <f>IF(OR(U144=1,U144=2,U144=3),1,0)</f>
        <v>0</v>
      </c>
      <c r="N144" s="381">
        <f>IF(OR(U144=-1,U144=-2,U144=-3),1,0)</f>
        <v>0</v>
      </c>
      <c r="P144" s="382">
        <f t="shared" si="12"/>
        <v>0</v>
      </c>
      <c r="Q144" s="382">
        <f t="shared" si="12"/>
        <v>0</v>
      </c>
      <c r="R144" s="382">
        <f t="shared" si="12"/>
        <v>0</v>
      </c>
      <c r="S144" s="382">
        <f t="shared" si="12"/>
        <v>0</v>
      </c>
      <c r="T144" s="382">
        <f t="shared" si="12"/>
        <v>0</v>
      </c>
      <c r="U144" s="382">
        <f>P144+Q144+R144+S144+T144</f>
        <v>0</v>
      </c>
    </row>
    <row r="145" spans="1:21" ht="14.25" thickBot="1" x14ac:dyDescent="0.3">
      <c r="A145" s="258"/>
      <c r="B145" s="300"/>
      <c r="D145" s="387"/>
      <c r="F145" s="300"/>
      <c r="G145" s="300"/>
      <c r="H145" s="300"/>
      <c r="I145" s="388" t="s">
        <v>712</v>
      </c>
      <c r="J145" s="300"/>
      <c r="K145" s="300"/>
      <c r="L145" s="300"/>
      <c r="M145" s="389">
        <f>SUM(M140,M141,M142,M143,M144)</f>
        <v>3</v>
      </c>
      <c r="N145" s="390">
        <f>SUM(N140,N141,N142,N143,N144,)</f>
        <v>0</v>
      </c>
      <c r="P145" s="258"/>
      <c r="Q145" s="258"/>
      <c r="R145" s="258"/>
      <c r="S145" s="258"/>
      <c r="T145" s="258"/>
      <c r="U145" s="258"/>
    </row>
    <row r="146" spans="1:21" ht="15.75" x14ac:dyDescent="0.25">
      <c r="A146" s="258"/>
      <c r="B146" s="300"/>
      <c r="C146" s="391" t="s">
        <v>713</v>
      </c>
      <c r="D146" s="392"/>
      <c r="E146" s="374" t="s">
        <v>14</v>
      </c>
      <c r="F146" s="300"/>
      <c r="G146" s="300"/>
      <c r="H146" s="300"/>
      <c r="I146" s="300"/>
      <c r="J146" s="300"/>
      <c r="K146" s="300"/>
      <c r="L146" s="300"/>
      <c r="M146" s="300"/>
      <c r="N146" s="300"/>
      <c r="P146" s="258"/>
      <c r="Q146" s="258"/>
      <c r="R146" s="258"/>
      <c r="S146" s="258"/>
      <c r="T146" s="258"/>
      <c r="U146" s="258"/>
    </row>
    <row r="147" spans="1:21" x14ac:dyDescent="0.25">
      <c r="D147" s="396"/>
    </row>
    <row r="148" spans="1:21" ht="15.75" x14ac:dyDescent="0.3">
      <c r="A148" s="258"/>
      <c r="B148" s="371" t="s">
        <v>733</v>
      </c>
      <c r="D148" s="387"/>
      <c r="F148" s="300"/>
      <c r="G148" s="300"/>
      <c r="H148" s="300"/>
      <c r="I148" s="300"/>
      <c r="J148" s="300"/>
      <c r="K148" s="300"/>
      <c r="L148" s="300"/>
      <c r="M148" s="300"/>
      <c r="N148" s="300"/>
      <c r="P148" s="258"/>
      <c r="Q148" s="258"/>
      <c r="R148" s="258"/>
      <c r="S148" s="258"/>
      <c r="T148" s="258"/>
      <c r="U148" s="258"/>
    </row>
    <row r="149" spans="1:21" x14ac:dyDescent="0.25">
      <c r="A149" s="258"/>
      <c r="B149" s="654" t="s">
        <v>697</v>
      </c>
      <c r="C149" s="372" t="s">
        <v>698</v>
      </c>
      <c r="D149" s="656" t="s">
        <v>697</v>
      </c>
      <c r="E149" s="372" t="s">
        <v>699</v>
      </c>
      <c r="F149" s="658" t="s">
        <v>700</v>
      </c>
      <c r="G149" s="659"/>
      <c r="H149" s="659"/>
      <c r="I149" s="659"/>
      <c r="J149" s="659"/>
      <c r="K149" s="658" t="s">
        <v>701</v>
      </c>
      <c r="L149" s="660"/>
      <c r="M149" s="658" t="s">
        <v>702</v>
      </c>
      <c r="N149" s="660"/>
      <c r="P149" s="258"/>
      <c r="Q149" s="258"/>
      <c r="R149" s="258"/>
      <c r="S149" s="258"/>
      <c r="T149" s="258"/>
      <c r="U149" s="258"/>
    </row>
    <row r="150" spans="1:21" ht="15.75" x14ac:dyDescent="0.25">
      <c r="A150" s="373"/>
      <c r="B150" s="655"/>
      <c r="C150" s="374" t="s">
        <v>35</v>
      </c>
      <c r="D150" s="657"/>
      <c r="E150" s="374" t="s">
        <v>37</v>
      </c>
      <c r="F150" s="375">
        <v>1</v>
      </c>
      <c r="G150" s="375">
        <v>2</v>
      </c>
      <c r="H150" s="375">
        <v>3</v>
      </c>
      <c r="I150" s="375">
        <v>4</v>
      </c>
      <c r="J150" s="375">
        <v>5</v>
      </c>
      <c r="K150" s="375" t="s">
        <v>703</v>
      </c>
      <c r="L150" s="375" t="s">
        <v>30</v>
      </c>
      <c r="M150" s="375" t="s">
        <v>704</v>
      </c>
      <c r="N150" s="375" t="s">
        <v>705</v>
      </c>
      <c r="P150" s="258"/>
      <c r="Q150" s="258"/>
      <c r="R150" s="258"/>
      <c r="S150" s="258"/>
      <c r="T150" s="258"/>
      <c r="U150" s="258"/>
    </row>
    <row r="151" spans="1:21" x14ac:dyDescent="0.25">
      <c r="A151" s="376"/>
      <c r="B151" s="377" t="s">
        <v>706</v>
      </c>
      <c r="C151" s="378" t="s">
        <v>241</v>
      </c>
      <c r="D151" s="379" t="s">
        <v>707</v>
      </c>
      <c r="E151" s="378" t="s">
        <v>67</v>
      </c>
      <c r="F151" s="380">
        <v>5</v>
      </c>
      <c r="G151" s="380">
        <v>7</v>
      </c>
      <c r="H151" s="380">
        <v>4</v>
      </c>
      <c r="I151" s="380"/>
      <c r="J151" s="380"/>
      <c r="K151" s="380"/>
      <c r="L151" s="380"/>
      <c r="M151" s="381">
        <f>IF(OR(U151=1,U151=2,U151=3),1,0)</f>
        <v>1</v>
      </c>
      <c r="N151" s="381">
        <f>IF(OR(U151=-1,U151=-2,U151=-3),1,0)</f>
        <v>0</v>
      </c>
      <c r="P151" s="382">
        <f t="shared" ref="P151:T155" si="13">SIGN(F151)</f>
        <v>1</v>
      </c>
      <c r="Q151" s="382">
        <f t="shared" si="13"/>
        <v>1</v>
      </c>
      <c r="R151" s="382">
        <f t="shared" si="13"/>
        <v>1</v>
      </c>
      <c r="S151" s="382">
        <f t="shared" si="13"/>
        <v>0</v>
      </c>
      <c r="T151" s="382">
        <f t="shared" si="13"/>
        <v>0</v>
      </c>
      <c r="U151" s="382">
        <f>P151+Q151+R151+S151+T151</f>
        <v>3</v>
      </c>
    </row>
    <row r="152" spans="1:21" x14ac:dyDescent="0.25">
      <c r="A152" s="376"/>
      <c r="B152" s="377" t="s">
        <v>708</v>
      </c>
      <c r="C152" s="383" t="s">
        <v>238</v>
      </c>
      <c r="D152" s="379" t="s">
        <v>709</v>
      </c>
      <c r="E152" s="378" t="s">
        <v>244</v>
      </c>
      <c r="F152" s="380">
        <v>3</v>
      </c>
      <c r="G152" s="380">
        <v>-8</v>
      </c>
      <c r="H152" s="380">
        <v>8</v>
      </c>
      <c r="I152" s="380">
        <v>8</v>
      </c>
      <c r="J152" s="380"/>
      <c r="K152" s="380"/>
      <c r="L152" s="380"/>
      <c r="M152" s="381">
        <f>IF(OR(U152=1,U152=2,U152=3),1,0)</f>
        <v>1</v>
      </c>
      <c r="N152" s="381">
        <f>IF(OR(U152=-1,U152=-2,U152=-3),1,0)</f>
        <v>0</v>
      </c>
      <c r="P152" s="382">
        <f t="shared" si="13"/>
        <v>1</v>
      </c>
      <c r="Q152" s="382">
        <f t="shared" si="13"/>
        <v>-1</v>
      </c>
      <c r="R152" s="382">
        <f t="shared" si="13"/>
        <v>1</v>
      </c>
      <c r="S152" s="382">
        <f t="shared" si="13"/>
        <v>1</v>
      </c>
      <c r="T152" s="382">
        <f t="shared" si="13"/>
        <v>0</v>
      </c>
      <c r="U152" s="382">
        <f>P152+Q152+R152+S152+T152</f>
        <v>2</v>
      </c>
    </row>
    <row r="153" spans="1:21" x14ac:dyDescent="0.25">
      <c r="A153" s="376">
        <f>A151</f>
        <v>0</v>
      </c>
      <c r="B153" s="384" t="s">
        <v>710</v>
      </c>
      <c r="C153" s="383" t="s">
        <v>285</v>
      </c>
      <c r="D153" s="379" t="s">
        <v>711</v>
      </c>
      <c r="E153" s="385" t="s">
        <v>770</v>
      </c>
      <c r="F153" s="386">
        <v>8</v>
      </c>
      <c r="G153" s="386">
        <v>5</v>
      </c>
      <c r="H153" s="386">
        <v>-7</v>
      </c>
      <c r="I153" s="386">
        <v>6</v>
      </c>
      <c r="J153" s="386"/>
      <c r="K153" s="386"/>
      <c r="L153" s="386"/>
      <c r="M153" s="386">
        <f>IF(OR(U153=1,U153=2,U153=3),1,0)</f>
        <v>1</v>
      </c>
      <c r="N153" s="386">
        <f>IF(OR(U153=-1,U153=-2,U153=-3),1,0)</f>
        <v>0</v>
      </c>
      <c r="P153" s="382">
        <f t="shared" si="13"/>
        <v>1</v>
      </c>
      <c r="Q153" s="382">
        <f t="shared" si="13"/>
        <v>1</v>
      </c>
      <c r="R153" s="382">
        <f t="shared" si="13"/>
        <v>-1</v>
      </c>
      <c r="S153" s="382">
        <f t="shared" si="13"/>
        <v>1</v>
      </c>
      <c r="T153" s="382">
        <f t="shared" si="13"/>
        <v>0</v>
      </c>
      <c r="U153" s="382">
        <f>P153+Q153+R153+S153+T153</f>
        <v>2</v>
      </c>
    </row>
    <row r="154" spans="1:21" x14ac:dyDescent="0.25">
      <c r="A154" s="376">
        <f>A151</f>
        <v>0</v>
      </c>
      <c r="B154" s="377" t="s">
        <v>706</v>
      </c>
      <c r="C154" s="383" t="str">
        <f>C151</f>
        <v>МАМАЙ</v>
      </c>
      <c r="D154" s="379" t="str">
        <f>D152</f>
        <v>Y</v>
      </c>
      <c r="E154" s="383" t="str">
        <f>E152</f>
        <v>ЖАКСЫЛЫКОВ</v>
      </c>
      <c r="F154" s="380"/>
      <c r="G154" s="380"/>
      <c r="H154" s="380"/>
      <c r="I154" s="380"/>
      <c r="J154" s="380"/>
      <c r="K154" s="380"/>
      <c r="L154" s="380"/>
      <c r="M154" s="381">
        <f>IF(OR(U154=1,U154=2,U154=3),1,0)</f>
        <v>0</v>
      </c>
      <c r="N154" s="381">
        <f>IF(OR(U154=-1,U154=-2,U154=-3),1,0)</f>
        <v>0</v>
      </c>
      <c r="P154" s="382">
        <f t="shared" si="13"/>
        <v>0</v>
      </c>
      <c r="Q154" s="382">
        <f t="shared" si="13"/>
        <v>0</v>
      </c>
      <c r="R154" s="382">
        <f t="shared" si="13"/>
        <v>0</v>
      </c>
      <c r="S154" s="382">
        <f t="shared" si="13"/>
        <v>0</v>
      </c>
      <c r="T154" s="382">
        <f t="shared" si="13"/>
        <v>0</v>
      </c>
      <c r="U154" s="382">
        <f>P154+Q154+R154+S154+T154</f>
        <v>0</v>
      </c>
    </row>
    <row r="155" spans="1:21" ht="14.25" thickBot="1" x14ac:dyDescent="0.3">
      <c r="A155" s="376">
        <f>A152</f>
        <v>0</v>
      </c>
      <c r="B155" s="377" t="s">
        <v>708</v>
      </c>
      <c r="C155" s="383" t="str">
        <f>C152</f>
        <v>НАЗИР</v>
      </c>
      <c r="D155" s="379" t="str">
        <f>D151</f>
        <v>X</v>
      </c>
      <c r="E155" s="383" t="str">
        <f>E151</f>
        <v>ЖУМАГАЗЫ</v>
      </c>
      <c r="F155" s="380"/>
      <c r="G155" s="380"/>
      <c r="H155" s="380"/>
      <c r="I155" s="380"/>
      <c r="J155" s="380"/>
      <c r="K155" s="380"/>
      <c r="L155" s="380"/>
      <c r="M155" s="381">
        <f>IF(OR(U155=1,U155=2,U155=3),1,0)</f>
        <v>0</v>
      </c>
      <c r="N155" s="381">
        <f>IF(OR(U155=-1,U155=-2,U155=-3),1,0)</f>
        <v>0</v>
      </c>
      <c r="P155" s="382">
        <f t="shared" si="13"/>
        <v>0</v>
      </c>
      <c r="Q155" s="382">
        <f t="shared" si="13"/>
        <v>0</v>
      </c>
      <c r="R155" s="382">
        <f t="shared" si="13"/>
        <v>0</v>
      </c>
      <c r="S155" s="382">
        <f t="shared" si="13"/>
        <v>0</v>
      </c>
      <c r="T155" s="382">
        <f t="shared" si="13"/>
        <v>0</v>
      </c>
      <c r="U155" s="382">
        <f>P155+Q155+R155+S155+T155</f>
        <v>0</v>
      </c>
    </row>
    <row r="156" spans="1:21" ht="14.25" thickBot="1" x14ac:dyDescent="0.3">
      <c r="A156" s="258"/>
      <c r="B156" s="300"/>
      <c r="D156" s="387"/>
      <c r="F156" s="300"/>
      <c r="G156" s="300"/>
      <c r="H156" s="300"/>
      <c r="I156" s="388" t="s">
        <v>712</v>
      </c>
      <c r="J156" s="300"/>
      <c r="K156" s="300"/>
      <c r="L156" s="300"/>
      <c r="M156" s="389">
        <f>SUM(M151,M152,M153,M154,M155)</f>
        <v>3</v>
      </c>
      <c r="N156" s="390">
        <f>SUM(N151,N152,N153,N154,N155,)</f>
        <v>0</v>
      </c>
      <c r="P156" s="258"/>
      <c r="Q156" s="258"/>
      <c r="R156" s="258"/>
      <c r="S156" s="258"/>
      <c r="T156" s="258"/>
      <c r="U156" s="258"/>
    </row>
    <row r="157" spans="1:21" ht="15.75" x14ac:dyDescent="0.25">
      <c r="A157" s="258"/>
      <c r="B157" s="300"/>
      <c r="C157" s="391" t="s">
        <v>713</v>
      </c>
      <c r="D157" s="392"/>
      <c r="E157" s="374" t="s">
        <v>35</v>
      </c>
      <c r="F157" s="300"/>
      <c r="G157" s="300"/>
      <c r="H157" s="300"/>
      <c r="I157" s="300"/>
      <c r="J157" s="300"/>
      <c r="K157" s="300"/>
      <c r="L157" s="300"/>
      <c r="M157" s="300"/>
      <c r="N157" s="300"/>
      <c r="P157" s="258"/>
      <c r="Q157" s="258"/>
      <c r="R157" s="258"/>
      <c r="S157" s="258"/>
      <c r="T157" s="258"/>
      <c r="U157" s="258"/>
    </row>
    <row r="158" spans="1:21" x14ac:dyDescent="0.25">
      <c r="D158" s="396"/>
    </row>
    <row r="159" spans="1:21" ht="15.75" x14ac:dyDescent="0.3">
      <c r="A159" s="258"/>
      <c r="B159" s="371" t="s">
        <v>735</v>
      </c>
      <c r="D159" s="387"/>
      <c r="F159" s="300"/>
      <c r="G159" s="300"/>
      <c r="H159" s="300"/>
      <c r="I159" s="300"/>
      <c r="J159" s="300"/>
      <c r="K159" s="300"/>
      <c r="L159" s="300"/>
      <c r="M159" s="300"/>
      <c r="N159" s="300"/>
      <c r="P159" s="258"/>
      <c r="Q159" s="258"/>
      <c r="R159" s="258"/>
      <c r="S159" s="258"/>
      <c r="T159" s="258"/>
      <c r="U159" s="258"/>
    </row>
    <row r="160" spans="1:21" x14ac:dyDescent="0.25">
      <c r="A160" s="258"/>
      <c r="B160" s="654" t="s">
        <v>697</v>
      </c>
      <c r="C160" s="372" t="s">
        <v>698</v>
      </c>
      <c r="D160" s="656" t="s">
        <v>697</v>
      </c>
      <c r="E160" s="372" t="s">
        <v>699</v>
      </c>
      <c r="F160" s="658" t="s">
        <v>700</v>
      </c>
      <c r="G160" s="659"/>
      <c r="H160" s="659"/>
      <c r="I160" s="659"/>
      <c r="J160" s="659"/>
      <c r="K160" s="658" t="s">
        <v>701</v>
      </c>
      <c r="L160" s="660"/>
      <c r="M160" s="658" t="s">
        <v>702</v>
      </c>
      <c r="N160" s="660"/>
      <c r="P160" s="258"/>
      <c r="Q160" s="258"/>
      <c r="R160" s="258"/>
      <c r="S160" s="258"/>
      <c r="T160" s="258"/>
      <c r="U160" s="258"/>
    </row>
    <row r="161" spans="1:23" ht="15.75" x14ac:dyDescent="0.25">
      <c r="A161" s="373"/>
      <c r="B161" s="655"/>
      <c r="C161" s="374" t="s">
        <v>36</v>
      </c>
      <c r="D161" s="657"/>
      <c r="E161" s="374" t="s">
        <v>33</v>
      </c>
      <c r="F161" s="375">
        <v>1</v>
      </c>
      <c r="G161" s="375">
        <v>2</v>
      </c>
      <c r="H161" s="375">
        <v>3</v>
      </c>
      <c r="I161" s="375">
        <v>4</v>
      </c>
      <c r="J161" s="375">
        <v>5</v>
      </c>
      <c r="K161" s="375" t="s">
        <v>703</v>
      </c>
      <c r="L161" s="375" t="s">
        <v>30</v>
      </c>
      <c r="M161" s="375" t="s">
        <v>704</v>
      </c>
      <c r="N161" s="375" t="s">
        <v>705</v>
      </c>
      <c r="P161" s="258"/>
      <c r="Q161" s="258"/>
      <c r="R161" s="258"/>
      <c r="S161" s="258"/>
      <c r="T161" s="258"/>
      <c r="U161" s="258"/>
    </row>
    <row r="162" spans="1:23" x14ac:dyDescent="0.25">
      <c r="A162" s="376"/>
      <c r="B162" s="377" t="s">
        <v>706</v>
      </c>
      <c r="C162" s="378" t="s">
        <v>401</v>
      </c>
      <c r="D162" s="379" t="s">
        <v>707</v>
      </c>
      <c r="E162" s="383" t="s">
        <v>419</v>
      </c>
      <c r="F162" s="380">
        <v>6</v>
      </c>
      <c r="G162" s="380">
        <v>8</v>
      </c>
      <c r="H162" s="380">
        <v>5</v>
      </c>
      <c r="I162" s="380"/>
      <c r="J162" s="380"/>
      <c r="K162" s="380"/>
      <c r="L162" s="380"/>
      <c r="M162" s="381">
        <f>IF(OR(U162=1,U162=2,U162=3),1,0)</f>
        <v>1</v>
      </c>
      <c r="N162" s="381">
        <f>IF(OR(U162=-1,U162=-2,U162=-3),1,0)</f>
        <v>0</v>
      </c>
      <c r="P162" s="382">
        <f t="shared" ref="P162:T166" si="14">SIGN(F162)</f>
        <v>1</v>
      </c>
      <c r="Q162" s="382">
        <f t="shared" si="14"/>
        <v>1</v>
      </c>
      <c r="R162" s="382">
        <f t="shared" si="14"/>
        <v>1</v>
      </c>
      <c r="S162" s="382">
        <f t="shared" si="14"/>
        <v>0</v>
      </c>
      <c r="T162" s="382">
        <f t="shared" si="14"/>
        <v>0</v>
      </c>
      <c r="U162" s="382">
        <f>P162+Q162+R162+S162+T162</f>
        <v>3</v>
      </c>
    </row>
    <row r="163" spans="1:23" x14ac:dyDescent="0.25">
      <c r="A163" s="376"/>
      <c r="B163" s="377" t="s">
        <v>708</v>
      </c>
      <c r="C163" s="378" t="s">
        <v>443</v>
      </c>
      <c r="D163" s="379" t="s">
        <v>709</v>
      </c>
      <c r="E163" s="385" t="s">
        <v>433</v>
      </c>
      <c r="F163" s="380">
        <v>-9</v>
      </c>
      <c r="G163" s="380">
        <v>-13</v>
      </c>
      <c r="H163" s="380">
        <v>8</v>
      </c>
      <c r="I163" s="380">
        <v>7</v>
      </c>
      <c r="J163" s="380"/>
      <c r="K163" s="380"/>
      <c r="L163" s="380"/>
      <c r="M163" s="381">
        <f>IF(OR(U163=1,U163=2,U163=3),1,0)</f>
        <v>0</v>
      </c>
      <c r="N163" s="381">
        <v>1</v>
      </c>
      <c r="P163" s="382">
        <f t="shared" si="14"/>
        <v>-1</v>
      </c>
      <c r="Q163" s="382">
        <f t="shared" si="14"/>
        <v>-1</v>
      </c>
      <c r="R163" s="382">
        <f t="shared" si="14"/>
        <v>1</v>
      </c>
      <c r="S163" s="382">
        <f t="shared" si="14"/>
        <v>1</v>
      </c>
      <c r="T163" s="382">
        <f t="shared" si="14"/>
        <v>0</v>
      </c>
      <c r="U163" s="382">
        <f>P163+Q163+R163+S163+T163</f>
        <v>0</v>
      </c>
      <c r="W163" s="397"/>
    </row>
    <row r="164" spans="1:23" x14ac:dyDescent="0.25">
      <c r="A164" s="376">
        <f>A162</f>
        <v>0</v>
      </c>
      <c r="B164" s="384" t="s">
        <v>710</v>
      </c>
      <c r="C164" s="385" t="s">
        <v>281</v>
      </c>
      <c r="D164" s="379" t="s">
        <v>711</v>
      </c>
      <c r="E164" s="378" t="s">
        <v>404</v>
      </c>
      <c r="F164" s="386">
        <v>-4</v>
      </c>
      <c r="G164" s="386">
        <v>6</v>
      </c>
      <c r="H164" s="386">
        <v>8</v>
      </c>
      <c r="I164" s="386">
        <v>-9</v>
      </c>
      <c r="J164" s="386">
        <v>-9</v>
      </c>
      <c r="K164" s="386"/>
      <c r="L164" s="386"/>
      <c r="M164" s="386">
        <f>IF(OR(U164=1,U164=2,U164=3),1,0)</f>
        <v>0</v>
      </c>
      <c r="N164" s="386">
        <f>IF(OR(U164=-1,U164=-2,U164=-3),1,0)</f>
        <v>1</v>
      </c>
      <c r="P164" s="382">
        <f t="shared" si="14"/>
        <v>-1</v>
      </c>
      <c r="Q164" s="382">
        <f t="shared" si="14"/>
        <v>1</v>
      </c>
      <c r="R164" s="382">
        <f t="shared" si="14"/>
        <v>1</v>
      </c>
      <c r="S164" s="382">
        <f t="shared" si="14"/>
        <v>-1</v>
      </c>
      <c r="T164" s="382">
        <f t="shared" si="14"/>
        <v>-1</v>
      </c>
      <c r="U164" s="382">
        <f>P164+Q164+R164+S164+T164</f>
        <v>-1</v>
      </c>
      <c r="W164" s="397"/>
    </row>
    <row r="165" spans="1:23" x14ac:dyDescent="0.25">
      <c r="A165" s="376">
        <f>A162</f>
        <v>0</v>
      </c>
      <c r="B165" s="377" t="s">
        <v>706</v>
      </c>
      <c r="C165" s="383" t="str">
        <f>C162</f>
        <v>ГЕРАСИМЕНКО К.</v>
      </c>
      <c r="D165" s="379" t="str">
        <f>D163</f>
        <v>Y</v>
      </c>
      <c r="E165" s="383" t="str">
        <f>E163</f>
        <v>АРТУКМЕТОВ</v>
      </c>
      <c r="F165" s="380">
        <v>1</v>
      </c>
      <c r="G165" s="380">
        <v>9</v>
      </c>
      <c r="H165" s="380">
        <v>8</v>
      </c>
      <c r="I165" s="380"/>
      <c r="J165" s="380"/>
      <c r="K165" s="380"/>
      <c r="L165" s="380"/>
      <c r="M165" s="381">
        <f>IF(OR(U165=1,U165=2,U165=3),1,0)</f>
        <v>1</v>
      </c>
      <c r="N165" s="381">
        <f>IF(OR(U165=-1,U165=-2,U165=-3),1,0)</f>
        <v>0</v>
      </c>
      <c r="P165" s="382">
        <f t="shared" si="14"/>
        <v>1</v>
      </c>
      <c r="Q165" s="382">
        <f t="shared" si="14"/>
        <v>1</v>
      </c>
      <c r="R165" s="382">
        <f t="shared" si="14"/>
        <v>1</v>
      </c>
      <c r="S165" s="382">
        <f t="shared" si="14"/>
        <v>0</v>
      </c>
      <c r="T165" s="382">
        <f t="shared" si="14"/>
        <v>0</v>
      </c>
      <c r="U165" s="400">
        <f>P165+Q165+R165+S165+T165</f>
        <v>3</v>
      </c>
      <c r="V165" s="398"/>
    </row>
    <row r="166" spans="1:23" ht="14.25" thickBot="1" x14ac:dyDescent="0.3">
      <c r="A166" s="376">
        <f>A163</f>
        <v>0</v>
      </c>
      <c r="B166" s="377" t="s">
        <v>708</v>
      </c>
      <c r="C166" s="383" t="str">
        <f>C163</f>
        <v>ГЕРАСИМЕНКО А.</v>
      </c>
      <c r="D166" s="379" t="str">
        <f>D162</f>
        <v>X</v>
      </c>
      <c r="E166" s="383" t="str">
        <f>E162</f>
        <v>АКИМАЛИ</v>
      </c>
      <c r="F166" s="380">
        <v>9</v>
      </c>
      <c r="G166" s="380">
        <v>-7</v>
      </c>
      <c r="H166" s="380">
        <v>-8</v>
      </c>
      <c r="I166" s="380">
        <v>6</v>
      </c>
      <c r="J166" s="380">
        <v>9</v>
      </c>
      <c r="K166" s="380"/>
      <c r="L166" s="380"/>
      <c r="M166" s="381">
        <f>IF(OR(U166=1,U166=2,U166=3),1,0)</f>
        <v>1</v>
      </c>
      <c r="N166" s="381">
        <f>IF(OR(U166=-1,U166=-2,U166=-3),1,0)</f>
        <v>0</v>
      </c>
      <c r="P166" s="382">
        <f t="shared" si="14"/>
        <v>1</v>
      </c>
      <c r="Q166" s="382">
        <f t="shared" si="14"/>
        <v>-1</v>
      </c>
      <c r="R166" s="382">
        <f t="shared" si="14"/>
        <v>-1</v>
      </c>
      <c r="S166" s="382">
        <f t="shared" si="14"/>
        <v>1</v>
      </c>
      <c r="T166" s="382">
        <f t="shared" si="14"/>
        <v>1</v>
      </c>
      <c r="U166" s="382">
        <f>P166+Q166+R166+S166+T166</f>
        <v>1</v>
      </c>
    </row>
    <row r="167" spans="1:23" ht="14.25" thickBot="1" x14ac:dyDescent="0.3">
      <c r="A167" s="258"/>
      <c r="B167" s="300"/>
      <c r="D167" s="387"/>
      <c r="F167" s="300"/>
      <c r="G167" s="300"/>
      <c r="H167" s="300"/>
      <c r="I167" s="388" t="s">
        <v>712</v>
      </c>
      <c r="J167" s="300"/>
      <c r="K167" s="300"/>
      <c r="L167" s="300"/>
      <c r="M167" s="389">
        <f>SUM(M162,M163,M164,M165,M166)</f>
        <v>3</v>
      </c>
      <c r="N167" s="390">
        <f>SUM(N162,N163,N164,N165,N166,)</f>
        <v>2</v>
      </c>
      <c r="P167" s="258"/>
      <c r="Q167" s="258"/>
      <c r="R167" s="258"/>
      <c r="S167" s="258"/>
      <c r="T167" s="258"/>
      <c r="U167" s="258"/>
    </row>
    <row r="168" spans="1:23" ht="15.75" x14ac:dyDescent="0.25">
      <c r="A168" s="258"/>
      <c r="B168" s="300"/>
      <c r="C168" s="391" t="s">
        <v>713</v>
      </c>
      <c r="D168" s="392"/>
      <c r="E168" s="374" t="s">
        <v>36</v>
      </c>
      <c r="F168" s="300"/>
      <c r="G168" s="300"/>
      <c r="H168" s="300"/>
      <c r="I168" s="300"/>
      <c r="J168" s="300"/>
      <c r="K168" s="300"/>
      <c r="L168" s="300"/>
      <c r="M168" s="300"/>
      <c r="N168" s="300"/>
      <c r="P168" s="258"/>
      <c r="Q168" s="258"/>
      <c r="R168" s="258"/>
      <c r="S168" s="258"/>
      <c r="T168" s="258"/>
      <c r="U168" s="258"/>
    </row>
    <row r="169" spans="1:23" x14ac:dyDescent="0.25">
      <c r="D169" s="396"/>
    </row>
    <row r="170" spans="1:23" x14ac:dyDescent="0.25">
      <c r="D170" s="396"/>
    </row>
    <row r="171" spans="1:23" x14ac:dyDescent="0.25">
      <c r="D171" s="396"/>
    </row>
    <row r="172" spans="1:23" ht="15.75" x14ac:dyDescent="0.3">
      <c r="A172" s="258"/>
      <c r="B172" s="371" t="s">
        <v>737</v>
      </c>
      <c r="D172" s="387"/>
      <c r="F172" s="300"/>
      <c r="G172" s="300"/>
      <c r="H172" s="300"/>
      <c r="I172" s="300"/>
      <c r="J172" s="300"/>
      <c r="K172" s="300"/>
      <c r="L172" s="300"/>
      <c r="M172" s="300"/>
      <c r="N172" s="300"/>
      <c r="P172" s="258"/>
      <c r="Q172" s="258"/>
      <c r="R172" s="258"/>
      <c r="S172" s="258"/>
      <c r="T172" s="258"/>
      <c r="U172" s="258"/>
    </row>
    <row r="173" spans="1:23" x14ac:dyDescent="0.25">
      <c r="A173" s="258"/>
      <c r="B173" s="654" t="s">
        <v>697</v>
      </c>
      <c r="C173" s="372" t="s">
        <v>698</v>
      </c>
      <c r="D173" s="656" t="s">
        <v>697</v>
      </c>
      <c r="E173" s="372" t="s">
        <v>699</v>
      </c>
      <c r="F173" s="658" t="s">
        <v>700</v>
      </c>
      <c r="G173" s="659"/>
      <c r="H173" s="659"/>
      <c r="I173" s="659"/>
      <c r="J173" s="659"/>
      <c r="K173" s="658" t="s">
        <v>701</v>
      </c>
      <c r="L173" s="660"/>
      <c r="M173" s="658" t="s">
        <v>702</v>
      </c>
      <c r="N173" s="660"/>
      <c r="P173" s="258"/>
      <c r="Q173" s="258"/>
      <c r="R173" s="258"/>
      <c r="S173" s="258"/>
      <c r="T173" s="258"/>
      <c r="U173" s="258"/>
    </row>
    <row r="174" spans="1:23" ht="15.75" x14ac:dyDescent="0.25">
      <c r="A174" s="373"/>
      <c r="B174" s="655"/>
      <c r="C174" s="374" t="s">
        <v>767</v>
      </c>
      <c r="D174" s="657"/>
      <c r="E174" s="374" t="s">
        <v>17</v>
      </c>
      <c r="F174" s="375">
        <v>1</v>
      </c>
      <c r="G174" s="375">
        <v>2</v>
      </c>
      <c r="H174" s="375">
        <v>3</v>
      </c>
      <c r="I174" s="375">
        <v>4</v>
      </c>
      <c r="J174" s="375">
        <v>5</v>
      </c>
      <c r="K174" s="375" t="s">
        <v>703</v>
      </c>
      <c r="L174" s="375" t="s">
        <v>30</v>
      </c>
      <c r="M174" s="375" t="s">
        <v>704</v>
      </c>
      <c r="N174" s="375" t="s">
        <v>705</v>
      </c>
      <c r="P174" s="258"/>
      <c r="Q174" s="258"/>
      <c r="R174" s="258"/>
      <c r="S174" s="258"/>
      <c r="T174" s="258"/>
      <c r="U174" s="258"/>
    </row>
    <row r="175" spans="1:23" x14ac:dyDescent="0.25">
      <c r="A175" s="376"/>
      <c r="B175" s="377" t="s">
        <v>706</v>
      </c>
      <c r="C175" s="378" t="s">
        <v>222</v>
      </c>
      <c r="D175" s="379" t="s">
        <v>707</v>
      </c>
      <c r="E175" s="378" t="s">
        <v>248</v>
      </c>
      <c r="F175" s="380">
        <v>7</v>
      </c>
      <c r="G175" s="380">
        <v>-11</v>
      </c>
      <c r="H175" s="380">
        <v>3</v>
      </c>
      <c r="I175" s="380">
        <v>12</v>
      </c>
      <c r="J175" s="380"/>
      <c r="K175" s="380"/>
      <c r="L175" s="380"/>
      <c r="M175" s="381">
        <f>IF(OR(U175=1,U175=2,U175=3),1,0)</f>
        <v>1</v>
      </c>
      <c r="N175" s="381">
        <f>IF(OR(U175=-1,U175=-2,U175=-3),1,0)</f>
        <v>0</v>
      </c>
      <c r="P175" s="382">
        <f t="shared" ref="P175:T179" si="15">SIGN(F175)</f>
        <v>1</v>
      </c>
      <c r="Q175" s="382">
        <f t="shared" si="15"/>
        <v>-1</v>
      </c>
      <c r="R175" s="382">
        <f t="shared" si="15"/>
        <v>1</v>
      </c>
      <c r="S175" s="382">
        <f t="shared" si="15"/>
        <v>1</v>
      </c>
      <c r="T175" s="382">
        <f t="shared" si="15"/>
        <v>0</v>
      </c>
      <c r="U175" s="382">
        <f>P175+Q175+R175+S175+T175</f>
        <v>2</v>
      </c>
    </row>
    <row r="176" spans="1:23" x14ac:dyDescent="0.25">
      <c r="A176" s="376"/>
      <c r="B176" s="377" t="s">
        <v>708</v>
      </c>
      <c r="C176" s="383" t="s">
        <v>217</v>
      </c>
      <c r="D176" s="379" t="s">
        <v>709</v>
      </c>
      <c r="E176" s="383" t="s">
        <v>286</v>
      </c>
      <c r="F176" s="380">
        <v>8</v>
      </c>
      <c r="G176" s="380">
        <v>6</v>
      </c>
      <c r="H176" s="380">
        <v>-7</v>
      </c>
      <c r="I176" s="380">
        <v>9</v>
      </c>
      <c r="J176" s="380"/>
      <c r="K176" s="380"/>
      <c r="L176" s="380"/>
      <c r="M176" s="381">
        <f>IF(OR(U176=1,U176=2,U176=3),1,0)</f>
        <v>1</v>
      </c>
      <c r="N176" s="381">
        <f>IF(OR(U176=-1,U176=-2,U176=-3),1,0)</f>
        <v>0</v>
      </c>
      <c r="P176" s="382">
        <f t="shared" si="15"/>
        <v>1</v>
      </c>
      <c r="Q176" s="382">
        <f t="shared" si="15"/>
        <v>1</v>
      </c>
      <c r="R176" s="382">
        <f t="shared" si="15"/>
        <v>-1</v>
      </c>
      <c r="S176" s="382">
        <f t="shared" si="15"/>
        <v>1</v>
      </c>
      <c r="T176" s="382">
        <f t="shared" si="15"/>
        <v>0</v>
      </c>
      <c r="U176" s="382">
        <f>P176+Q176+R176+S176+T176</f>
        <v>2</v>
      </c>
    </row>
    <row r="177" spans="1:23" x14ac:dyDescent="0.25">
      <c r="A177" s="376">
        <f>A175</f>
        <v>0</v>
      </c>
      <c r="B177" s="384" t="s">
        <v>710</v>
      </c>
      <c r="C177" s="383" t="s">
        <v>276</v>
      </c>
      <c r="D177" s="379" t="s">
        <v>711</v>
      </c>
      <c r="E177" s="385" t="s">
        <v>274</v>
      </c>
      <c r="F177" s="386">
        <v>-3</v>
      </c>
      <c r="G177" s="386">
        <v>8</v>
      </c>
      <c r="H177" s="386">
        <v>8</v>
      </c>
      <c r="I177" s="386">
        <v>-3</v>
      </c>
      <c r="J177" s="386">
        <v>11</v>
      </c>
      <c r="K177" s="386"/>
      <c r="L177" s="386"/>
      <c r="M177" s="386">
        <f>IF(OR(U177=1,U177=2,U177=3),1,0)</f>
        <v>1</v>
      </c>
      <c r="N177" s="386">
        <f>IF(OR(U177=-1,U177=-2,U177=-3),1,0)</f>
        <v>0</v>
      </c>
      <c r="P177" s="382">
        <f t="shared" si="15"/>
        <v>-1</v>
      </c>
      <c r="Q177" s="382">
        <f t="shared" si="15"/>
        <v>1</v>
      </c>
      <c r="R177" s="382">
        <f t="shared" si="15"/>
        <v>1</v>
      </c>
      <c r="S177" s="382">
        <f t="shared" si="15"/>
        <v>-1</v>
      </c>
      <c r="T177" s="382">
        <f t="shared" si="15"/>
        <v>1</v>
      </c>
      <c r="U177" s="382">
        <f>P177+Q177+R177+S177+T177</f>
        <v>1</v>
      </c>
    </row>
    <row r="178" spans="1:23" x14ac:dyDescent="0.25">
      <c r="A178" s="376">
        <f>A175</f>
        <v>0</v>
      </c>
      <c r="B178" s="377" t="s">
        <v>706</v>
      </c>
      <c r="C178" s="383" t="str">
        <f>C175</f>
        <v>ТОЛСУБАЕВ</v>
      </c>
      <c r="D178" s="379" t="str">
        <f>D176</f>
        <v>Y</v>
      </c>
      <c r="E178" s="383" t="str">
        <f>E176</f>
        <v>ГОЛОДОВ</v>
      </c>
      <c r="F178" s="380"/>
      <c r="G178" s="380"/>
      <c r="H178" s="380"/>
      <c r="I178" s="380"/>
      <c r="J178" s="380"/>
      <c r="K178" s="380"/>
      <c r="L178" s="380"/>
      <c r="M178" s="381">
        <f>IF(OR(U178=1,U178=2,U178=3),1,0)</f>
        <v>0</v>
      </c>
      <c r="N178" s="381">
        <f>IF(OR(U178=-1,U178=-2,U178=-3),1,0)</f>
        <v>0</v>
      </c>
      <c r="P178" s="382">
        <f t="shared" si="15"/>
        <v>0</v>
      </c>
      <c r="Q178" s="382">
        <f t="shared" si="15"/>
        <v>0</v>
      </c>
      <c r="R178" s="382">
        <f t="shared" si="15"/>
        <v>0</v>
      </c>
      <c r="S178" s="382">
        <f t="shared" si="15"/>
        <v>0</v>
      </c>
      <c r="T178" s="382">
        <f t="shared" si="15"/>
        <v>0</v>
      </c>
      <c r="U178" s="400">
        <f>P178+Q178+R178+S178+T178</f>
        <v>0</v>
      </c>
      <c r="V178" s="398"/>
    </row>
    <row r="179" spans="1:23" ht="14.25" thickBot="1" x14ac:dyDescent="0.3">
      <c r="A179" s="376">
        <f>A176</f>
        <v>0</v>
      </c>
      <c r="B179" s="377" t="s">
        <v>708</v>
      </c>
      <c r="C179" s="383" t="str">
        <f>C176</f>
        <v>АМАНГЕЛДЫУЛЫ</v>
      </c>
      <c r="D179" s="379" t="str">
        <f>D175</f>
        <v>X</v>
      </c>
      <c r="E179" s="383" t="str">
        <f>E175</f>
        <v>ЛАГУТЦЕВ</v>
      </c>
      <c r="F179" s="380"/>
      <c r="G179" s="380"/>
      <c r="H179" s="380"/>
      <c r="I179" s="380"/>
      <c r="J179" s="380"/>
      <c r="K179" s="380"/>
      <c r="L179" s="380"/>
      <c r="M179" s="381">
        <f>IF(OR(U179=1,U179=2,U179=3),1,0)</f>
        <v>0</v>
      </c>
      <c r="N179" s="381">
        <f>IF(OR(U179=-1,U179=-2,U179=-3),1,0)</f>
        <v>0</v>
      </c>
      <c r="P179" s="382">
        <f t="shared" si="15"/>
        <v>0</v>
      </c>
      <c r="Q179" s="382">
        <f t="shared" si="15"/>
        <v>0</v>
      </c>
      <c r="R179" s="382">
        <f t="shared" si="15"/>
        <v>0</v>
      </c>
      <c r="S179" s="382">
        <f t="shared" si="15"/>
        <v>0</v>
      </c>
      <c r="T179" s="382">
        <f t="shared" si="15"/>
        <v>0</v>
      </c>
      <c r="U179" s="382">
        <f>P179+Q179+R179+S179+T179</f>
        <v>0</v>
      </c>
    </row>
    <row r="180" spans="1:23" ht="14.25" thickBot="1" x14ac:dyDescent="0.3">
      <c r="A180" s="258"/>
      <c r="B180" s="300"/>
      <c r="D180" s="387"/>
      <c r="F180" s="300"/>
      <c r="G180" s="300"/>
      <c r="H180" s="300"/>
      <c r="I180" s="388" t="s">
        <v>712</v>
      </c>
      <c r="J180" s="300"/>
      <c r="K180" s="300"/>
      <c r="L180" s="300"/>
      <c r="M180" s="389">
        <f>SUM(M175,M176,M177,M178,M179)</f>
        <v>3</v>
      </c>
      <c r="N180" s="390">
        <f>SUM(N175,N176,N177,N178,N179,)</f>
        <v>0</v>
      </c>
      <c r="P180" s="258"/>
      <c r="Q180" s="258"/>
      <c r="R180" s="258"/>
      <c r="S180" s="258"/>
      <c r="T180" s="258"/>
      <c r="U180" s="258"/>
    </row>
    <row r="181" spans="1:23" ht="15.75" x14ac:dyDescent="0.25">
      <c r="A181" s="258"/>
      <c r="B181" s="300"/>
      <c r="C181" s="391" t="s">
        <v>713</v>
      </c>
      <c r="D181" s="392"/>
      <c r="E181" s="374" t="s">
        <v>767</v>
      </c>
      <c r="F181" s="300"/>
      <c r="G181" s="300"/>
      <c r="H181" s="300"/>
      <c r="I181" s="300"/>
      <c r="J181" s="300"/>
      <c r="K181" s="300"/>
      <c r="L181" s="300"/>
      <c r="M181" s="300"/>
      <c r="N181" s="300"/>
      <c r="P181" s="258"/>
      <c r="Q181" s="258"/>
      <c r="R181" s="258"/>
      <c r="S181" s="258"/>
      <c r="T181" s="258"/>
      <c r="U181" s="258"/>
    </row>
    <row r="182" spans="1:23" x14ac:dyDescent="0.25">
      <c r="D182" s="396"/>
    </row>
    <row r="183" spans="1:23" ht="15.75" x14ac:dyDescent="0.3">
      <c r="A183" s="258"/>
      <c r="B183" s="371" t="s">
        <v>738</v>
      </c>
      <c r="D183" s="387"/>
      <c r="F183" s="300"/>
      <c r="G183" s="300"/>
      <c r="H183" s="300"/>
      <c r="I183" s="300"/>
      <c r="J183" s="300"/>
      <c r="K183" s="300"/>
      <c r="L183" s="300"/>
      <c r="M183" s="300"/>
      <c r="N183" s="300"/>
      <c r="P183" s="258"/>
      <c r="Q183" s="258"/>
      <c r="R183" s="258"/>
      <c r="S183" s="258"/>
      <c r="T183" s="258"/>
      <c r="U183" s="258"/>
    </row>
    <row r="184" spans="1:23" x14ac:dyDescent="0.25">
      <c r="A184" s="258"/>
      <c r="B184" s="654" t="s">
        <v>697</v>
      </c>
      <c r="C184" s="372" t="s">
        <v>698</v>
      </c>
      <c r="D184" s="656" t="s">
        <v>697</v>
      </c>
      <c r="E184" s="372" t="s">
        <v>699</v>
      </c>
      <c r="F184" s="658" t="s">
        <v>700</v>
      </c>
      <c r="G184" s="659"/>
      <c r="H184" s="659"/>
      <c r="I184" s="659"/>
      <c r="J184" s="659"/>
      <c r="K184" s="658" t="s">
        <v>701</v>
      </c>
      <c r="L184" s="660"/>
      <c r="M184" s="658" t="s">
        <v>702</v>
      </c>
      <c r="N184" s="660"/>
      <c r="P184" s="258"/>
      <c r="Q184" s="258"/>
      <c r="R184" s="258"/>
      <c r="S184" s="258"/>
      <c r="T184" s="258"/>
      <c r="U184" s="258"/>
      <c r="W184" s="398"/>
    </row>
    <row r="185" spans="1:23" ht="15.75" x14ac:dyDescent="0.25">
      <c r="A185" s="373"/>
      <c r="B185" s="655"/>
      <c r="C185" s="374" t="s">
        <v>714</v>
      </c>
      <c r="D185" s="657"/>
      <c r="E185" s="374" t="s">
        <v>141</v>
      </c>
      <c r="F185" s="375">
        <v>1</v>
      </c>
      <c r="G185" s="375">
        <v>2</v>
      </c>
      <c r="H185" s="375">
        <v>3</v>
      </c>
      <c r="I185" s="375">
        <v>4</v>
      </c>
      <c r="J185" s="375">
        <v>5</v>
      </c>
      <c r="K185" s="375" t="s">
        <v>703</v>
      </c>
      <c r="L185" s="375" t="s">
        <v>30</v>
      </c>
      <c r="M185" s="375" t="s">
        <v>704</v>
      </c>
      <c r="N185" s="375" t="s">
        <v>705</v>
      </c>
      <c r="P185" s="258"/>
      <c r="Q185" s="258"/>
      <c r="R185" s="258"/>
      <c r="S185" s="258"/>
      <c r="T185" s="258"/>
      <c r="U185" s="258"/>
    </row>
    <row r="186" spans="1:23" x14ac:dyDescent="0.25">
      <c r="A186" s="376"/>
      <c r="B186" s="377" t="s">
        <v>706</v>
      </c>
      <c r="C186" s="378" t="s">
        <v>424</v>
      </c>
      <c r="D186" s="379" t="s">
        <v>707</v>
      </c>
      <c r="E186" s="378" t="s">
        <v>275</v>
      </c>
      <c r="F186" s="380">
        <v>4</v>
      </c>
      <c r="G186" s="380">
        <v>5</v>
      </c>
      <c r="H186" s="380">
        <v>7</v>
      </c>
      <c r="I186" s="380"/>
      <c r="J186" s="380"/>
      <c r="K186" s="380"/>
      <c r="L186" s="380"/>
      <c r="M186" s="381">
        <f>IF(OR(U186=1,U186=2,U186=3),1,0)</f>
        <v>1</v>
      </c>
      <c r="N186" s="381">
        <f>IF(OR(U186=-1,U186=-2,U186=-3),1,0)</f>
        <v>0</v>
      </c>
      <c r="P186" s="382">
        <f t="shared" ref="P186:T190" si="16">SIGN(F186)</f>
        <v>1</v>
      </c>
      <c r="Q186" s="382">
        <f t="shared" si="16"/>
        <v>1</v>
      </c>
      <c r="R186" s="382">
        <f t="shared" si="16"/>
        <v>1</v>
      </c>
      <c r="S186" s="382">
        <f t="shared" si="16"/>
        <v>0</v>
      </c>
      <c r="T186" s="382">
        <f t="shared" si="16"/>
        <v>0</v>
      </c>
      <c r="U186" s="382">
        <f>P186+Q186+R186+S186+T186</f>
        <v>3</v>
      </c>
    </row>
    <row r="187" spans="1:23" x14ac:dyDescent="0.25">
      <c r="A187" s="376"/>
      <c r="B187" s="377" t="s">
        <v>708</v>
      </c>
      <c r="C187" s="378" t="s">
        <v>279</v>
      </c>
      <c r="D187" s="379" t="s">
        <v>709</v>
      </c>
      <c r="E187" s="385" t="s">
        <v>265</v>
      </c>
      <c r="F187" s="380">
        <v>3</v>
      </c>
      <c r="G187" s="380">
        <v>3</v>
      </c>
      <c r="H187" s="380">
        <v>5</v>
      </c>
      <c r="I187" s="380"/>
      <c r="J187" s="380"/>
      <c r="K187" s="380"/>
      <c r="L187" s="380"/>
      <c r="M187" s="381">
        <f>IF(OR(U187=1,U187=2,U187=3),1,0)</f>
        <v>1</v>
      </c>
      <c r="N187" s="381">
        <f>IF(OR(U187=-1,U187=-2,U187=-3),1,0)</f>
        <v>0</v>
      </c>
      <c r="P187" s="382">
        <f t="shared" si="16"/>
        <v>1</v>
      </c>
      <c r="Q187" s="382">
        <f t="shared" si="16"/>
        <v>1</v>
      </c>
      <c r="R187" s="382">
        <f t="shared" si="16"/>
        <v>1</v>
      </c>
      <c r="S187" s="382">
        <f t="shared" si="16"/>
        <v>0</v>
      </c>
      <c r="T187" s="382">
        <f t="shared" si="16"/>
        <v>0</v>
      </c>
      <c r="U187" s="382">
        <f>P187+Q187+R187+S187+T187</f>
        <v>3</v>
      </c>
    </row>
    <row r="188" spans="1:23" x14ac:dyDescent="0.25">
      <c r="A188" s="376">
        <f>A186</f>
        <v>0</v>
      </c>
      <c r="B188" s="384" t="s">
        <v>710</v>
      </c>
      <c r="C188" s="378" t="s">
        <v>430</v>
      </c>
      <c r="D188" s="379" t="s">
        <v>711</v>
      </c>
      <c r="E188" s="385" t="s">
        <v>255</v>
      </c>
      <c r="F188" s="386">
        <v>1</v>
      </c>
      <c r="G188" s="386">
        <v>2</v>
      </c>
      <c r="H188" s="386">
        <v>3</v>
      </c>
      <c r="I188" s="386"/>
      <c r="J188" s="386"/>
      <c r="K188" s="386"/>
      <c r="L188" s="386"/>
      <c r="M188" s="386">
        <f>IF(OR(U188=1,U188=2,U188=3),1,0)</f>
        <v>1</v>
      </c>
      <c r="N188" s="386">
        <f>IF(OR(U188=-1,U188=-2,U188=-3),1,0)</f>
        <v>0</v>
      </c>
      <c r="P188" s="382">
        <f t="shared" si="16"/>
        <v>1</v>
      </c>
      <c r="Q188" s="382">
        <f t="shared" si="16"/>
        <v>1</v>
      </c>
      <c r="R188" s="382">
        <f t="shared" si="16"/>
        <v>1</v>
      </c>
      <c r="S188" s="382">
        <f t="shared" si="16"/>
        <v>0</v>
      </c>
      <c r="T188" s="382">
        <f t="shared" si="16"/>
        <v>0</v>
      </c>
      <c r="U188" s="382">
        <f>P188+Q188+R188+S188+T188</f>
        <v>3</v>
      </c>
    </row>
    <row r="189" spans="1:23" x14ac:dyDescent="0.25">
      <c r="A189" s="376">
        <f>A186</f>
        <v>0</v>
      </c>
      <c r="B189" s="377" t="s">
        <v>706</v>
      </c>
      <c r="C189" s="383" t="str">
        <f>C186</f>
        <v>КУРМАНГАЛИЕВ</v>
      </c>
      <c r="D189" s="379" t="str">
        <f>D187</f>
        <v>Y</v>
      </c>
      <c r="E189" s="383" t="str">
        <f>E187</f>
        <v>МУКАНОВ</v>
      </c>
      <c r="F189" s="380"/>
      <c r="G189" s="380"/>
      <c r="H189" s="380"/>
      <c r="I189" s="380"/>
      <c r="J189" s="380"/>
      <c r="K189" s="380"/>
      <c r="L189" s="380"/>
      <c r="M189" s="381">
        <f>IF(OR(U189=1,U189=2,U189=3),1,0)</f>
        <v>0</v>
      </c>
      <c r="N189" s="381">
        <f>IF(OR(U189=-1,U189=-2,U189=-3),1,0)</f>
        <v>0</v>
      </c>
      <c r="P189" s="382">
        <f t="shared" si="16"/>
        <v>0</v>
      </c>
      <c r="Q189" s="382">
        <f t="shared" si="16"/>
        <v>0</v>
      </c>
      <c r="R189" s="382">
        <f t="shared" si="16"/>
        <v>0</v>
      </c>
      <c r="S189" s="382">
        <f t="shared" si="16"/>
        <v>0</v>
      </c>
      <c r="T189" s="382">
        <f t="shared" si="16"/>
        <v>0</v>
      </c>
      <c r="U189" s="382">
        <f>P189+Q189+R189+S189+T189</f>
        <v>0</v>
      </c>
    </row>
    <row r="190" spans="1:23" ht="14.25" thickBot="1" x14ac:dyDescent="0.3">
      <c r="A190" s="376">
        <f>A187</f>
        <v>0</v>
      </c>
      <c r="B190" s="377" t="s">
        <v>708</v>
      </c>
      <c r="C190" s="383" t="str">
        <f>C187</f>
        <v>ТОРГАЙБЕКОВ</v>
      </c>
      <c r="D190" s="379" t="str">
        <f>D186</f>
        <v>X</v>
      </c>
      <c r="E190" s="383" t="str">
        <f>E186</f>
        <v>КУАТБЕКОВ</v>
      </c>
      <c r="F190" s="380"/>
      <c r="G190" s="380"/>
      <c r="H190" s="401"/>
      <c r="I190" s="380"/>
      <c r="J190" s="380"/>
      <c r="K190" s="380"/>
      <c r="L190" s="380"/>
      <c r="M190" s="381">
        <f>IF(OR(U190=1,U190=2,U190=3),1,0)</f>
        <v>0</v>
      </c>
      <c r="N190" s="381">
        <f>IF(OR(U190=-1,U190=-2,U190=-3),1,0)</f>
        <v>0</v>
      </c>
      <c r="P190" s="382">
        <f t="shared" si="16"/>
        <v>0</v>
      </c>
      <c r="Q190" s="382">
        <f t="shared" si="16"/>
        <v>0</v>
      </c>
      <c r="R190" s="382">
        <f t="shared" si="16"/>
        <v>0</v>
      </c>
      <c r="S190" s="382">
        <f t="shared" si="16"/>
        <v>0</v>
      </c>
      <c r="T190" s="382">
        <f t="shared" si="16"/>
        <v>0</v>
      </c>
      <c r="U190" s="382">
        <f>P190+Q190+R190+S190+T190</f>
        <v>0</v>
      </c>
    </row>
    <row r="191" spans="1:23" ht="14.25" thickBot="1" x14ac:dyDescent="0.3">
      <c r="A191" s="258"/>
      <c r="B191" s="300"/>
      <c r="D191" s="387"/>
      <c r="F191" s="300"/>
      <c r="G191" s="300"/>
      <c r="H191" s="300"/>
      <c r="I191" s="388" t="s">
        <v>712</v>
      </c>
      <c r="J191" s="300"/>
      <c r="K191" s="300"/>
      <c r="L191" s="300"/>
      <c r="M191" s="389">
        <f>SUM(M186,M187,M188,M189,M190)</f>
        <v>3</v>
      </c>
      <c r="N191" s="390">
        <f>SUM(N186,N187,N188,N189,N190,)</f>
        <v>0</v>
      </c>
      <c r="P191" s="258"/>
      <c r="Q191" s="258"/>
      <c r="R191" s="258"/>
      <c r="S191" s="258"/>
      <c r="T191" s="258"/>
      <c r="U191" s="258"/>
    </row>
    <row r="192" spans="1:23" ht="15.75" x14ac:dyDescent="0.25">
      <c r="A192" s="258"/>
      <c r="B192" s="300"/>
      <c r="C192" s="391" t="s">
        <v>713</v>
      </c>
      <c r="D192" s="392"/>
      <c r="E192" s="374" t="s">
        <v>714</v>
      </c>
      <c r="F192" s="300"/>
      <c r="G192" s="300"/>
      <c r="H192" s="300"/>
      <c r="I192" s="300"/>
      <c r="J192" s="300"/>
      <c r="K192" s="300"/>
      <c r="L192" s="300"/>
      <c r="M192" s="300"/>
      <c r="N192" s="300"/>
      <c r="P192" s="258"/>
      <c r="Q192" s="258"/>
      <c r="R192" s="258"/>
      <c r="S192" s="258"/>
      <c r="T192" s="258"/>
      <c r="U192" s="258"/>
    </row>
    <row r="193" spans="1:22" ht="15.75" x14ac:dyDescent="0.3">
      <c r="A193" s="258"/>
      <c r="B193" s="371" t="s">
        <v>739</v>
      </c>
      <c r="D193" s="387"/>
      <c r="F193" s="300"/>
      <c r="G193" s="300"/>
      <c r="H193" s="300"/>
      <c r="I193" s="300"/>
      <c r="J193" s="300"/>
      <c r="K193" s="300"/>
      <c r="L193" s="300"/>
      <c r="M193" s="300"/>
      <c r="N193" s="300"/>
      <c r="P193" s="258"/>
      <c r="Q193" s="258"/>
      <c r="R193" s="258"/>
      <c r="S193" s="258"/>
      <c r="T193" s="258"/>
      <c r="U193" s="258"/>
    </row>
    <row r="194" spans="1:22" x14ac:dyDescent="0.25">
      <c r="A194" s="258"/>
      <c r="B194" s="654" t="s">
        <v>697</v>
      </c>
      <c r="C194" s="372" t="s">
        <v>698</v>
      </c>
      <c r="D194" s="656" t="s">
        <v>697</v>
      </c>
      <c r="E194" s="372" t="s">
        <v>699</v>
      </c>
      <c r="F194" s="658" t="s">
        <v>700</v>
      </c>
      <c r="G194" s="659"/>
      <c r="H194" s="659"/>
      <c r="I194" s="659"/>
      <c r="J194" s="659"/>
      <c r="K194" s="658" t="s">
        <v>701</v>
      </c>
      <c r="L194" s="660"/>
      <c r="M194" s="658" t="s">
        <v>702</v>
      </c>
      <c r="N194" s="660"/>
      <c r="P194" s="258"/>
      <c r="Q194" s="258"/>
      <c r="R194" s="258"/>
      <c r="S194" s="258"/>
      <c r="T194" s="258"/>
      <c r="U194" s="258"/>
    </row>
    <row r="195" spans="1:22" ht="15.75" x14ac:dyDescent="0.25">
      <c r="A195" s="373"/>
      <c r="B195" s="655"/>
      <c r="C195" s="374" t="s">
        <v>44</v>
      </c>
      <c r="D195" s="657"/>
      <c r="E195" s="374" t="s">
        <v>763</v>
      </c>
      <c r="F195" s="375">
        <v>1</v>
      </c>
      <c r="G195" s="375">
        <v>2</v>
      </c>
      <c r="H195" s="375">
        <v>3</v>
      </c>
      <c r="I195" s="375">
        <v>4</v>
      </c>
      <c r="J195" s="375">
        <v>5</v>
      </c>
      <c r="K195" s="375" t="s">
        <v>703</v>
      </c>
      <c r="L195" s="375" t="s">
        <v>30</v>
      </c>
      <c r="M195" s="375" t="s">
        <v>704</v>
      </c>
      <c r="N195" s="375" t="s">
        <v>705</v>
      </c>
      <c r="P195" s="258"/>
      <c r="Q195" s="258"/>
      <c r="R195" s="258"/>
      <c r="S195" s="258"/>
      <c r="T195" s="258"/>
      <c r="U195" s="258"/>
    </row>
    <row r="196" spans="1:22" x14ac:dyDescent="0.25">
      <c r="A196" s="376"/>
      <c r="B196" s="377" t="s">
        <v>706</v>
      </c>
      <c r="C196" s="378" t="s">
        <v>412</v>
      </c>
      <c r="D196" s="379" t="s">
        <v>707</v>
      </c>
      <c r="E196" s="378" t="s">
        <v>764</v>
      </c>
      <c r="F196" s="380">
        <v>6</v>
      </c>
      <c r="G196" s="380">
        <v>-11</v>
      </c>
      <c r="H196" s="380">
        <v>-7</v>
      </c>
      <c r="I196" s="380">
        <v>5</v>
      </c>
      <c r="J196" s="380">
        <v>9</v>
      </c>
      <c r="K196" s="380"/>
      <c r="L196" s="380"/>
      <c r="M196" s="381">
        <f>IF(OR(U196=1,U196=2,U196=3),1,0)</f>
        <v>1</v>
      </c>
      <c r="N196" s="381">
        <f>IF(OR(U196=-1,U196=-2,U196=-3),1,0)</f>
        <v>0</v>
      </c>
      <c r="P196" s="382">
        <f t="shared" ref="P196:T200" si="17">SIGN(F196)</f>
        <v>1</v>
      </c>
      <c r="Q196" s="382">
        <f t="shared" si="17"/>
        <v>-1</v>
      </c>
      <c r="R196" s="382">
        <f t="shared" si="17"/>
        <v>-1</v>
      </c>
      <c r="S196" s="382">
        <f t="shared" si="17"/>
        <v>1</v>
      </c>
      <c r="T196" s="382">
        <f t="shared" si="17"/>
        <v>1</v>
      </c>
      <c r="U196" s="382">
        <f>P196+Q196+R196+S196+T196</f>
        <v>1</v>
      </c>
    </row>
    <row r="197" spans="1:22" x14ac:dyDescent="0.25">
      <c r="A197" s="376"/>
      <c r="B197" s="377" t="s">
        <v>708</v>
      </c>
      <c r="C197" s="385" t="s">
        <v>769</v>
      </c>
      <c r="D197" s="379" t="s">
        <v>709</v>
      </c>
      <c r="E197" s="383" t="s">
        <v>237</v>
      </c>
      <c r="F197" s="380">
        <v>-9</v>
      </c>
      <c r="G197" s="380">
        <v>8</v>
      </c>
      <c r="H197" s="380">
        <v>6</v>
      </c>
      <c r="I197" s="380">
        <v>7</v>
      </c>
      <c r="J197" s="380"/>
      <c r="K197" s="380"/>
      <c r="L197" s="380"/>
      <c r="M197" s="381">
        <f>IF(OR(U197=1,U197=2,U197=3),1,0)</f>
        <v>1</v>
      </c>
      <c r="N197" s="381">
        <f>IF(OR(U197=-1,U197=-2,U197=-3),1,0)</f>
        <v>0</v>
      </c>
      <c r="P197" s="382">
        <f t="shared" si="17"/>
        <v>-1</v>
      </c>
      <c r="Q197" s="382">
        <f t="shared" si="17"/>
        <v>1</v>
      </c>
      <c r="R197" s="382">
        <f t="shared" si="17"/>
        <v>1</v>
      </c>
      <c r="S197" s="382">
        <f t="shared" si="17"/>
        <v>1</v>
      </c>
      <c r="T197" s="382">
        <f t="shared" si="17"/>
        <v>0</v>
      </c>
      <c r="U197" s="382">
        <f>P197+Q197+R197+S197+T197</f>
        <v>2</v>
      </c>
    </row>
    <row r="198" spans="1:22" x14ac:dyDescent="0.25">
      <c r="A198" s="376">
        <f>A196</f>
        <v>0</v>
      </c>
      <c r="B198" s="384" t="s">
        <v>710</v>
      </c>
      <c r="C198" s="385" t="s">
        <v>771</v>
      </c>
      <c r="D198" s="379" t="s">
        <v>711</v>
      </c>
      <c r="E198" s="385" t="s">
        <v>260</v>
      </c>
      <c r="F198" s="386">
        <v>5</v>
      </c>
      <c r="G198" s="386">
        <v>-6</v>
      </c>
      <c r="H198" s="386">
        <v>-6</v>
      </c>
      <c r="I198" s="386">
        <v>-9</v>
      </c>
      <c r="J198" s="386"/>
      <c r="K198" s="386"/>
      <c r="L198" s="386"/>
      <c r="M198" s="386">
        <f>IF(OR(U198=1,U198=2,U198=3),1,0)</f>
        <v>0</v>
      </c>
      <c r="N198" s="386">
        <f>IF(OR(U198=-1,U198=-2,U198=-3),1,0)</f>
        <v>1</v>
      </c>
      <c r="P198" s="382">
        <f t="shared" si="17"/>
        <v>1</v>
      </c>
      <c r="Q198" s="382">
        <f t="shared" si="17"/>
        <v>-1</v>
      </c>
      <c r="R198" s="382">
        <f t="shared" si="17"/>
        <v>-1</v>
      </c>
      <c r="S198" s="382">
        <f t="shared" si="17"/>
        <v>-1</v>
      </c>
      <c r="T198" s="382">
        <f t="shared" si="17"/>
        <v>0</v>
      </c>
      <c r="U198" s="382">
        <f>P198+Q198+R198+S198+T198</f>
        <v>-2</v>
      </c>
    </row>
    <row r="199" spans="1:22" x14ac:dyDescent="0.25">
      <c r="A199" s="376">
        <f>A196</f>
        <v>0</v>
      </c>
      <c r="B199" s="377" t="s">
        <v>706</v>
      </c>
      <c r="C199" s="378" t="str">
        <f>C196</f>
        <v>ХАРКИ И.</v>
      </c>
      <c r="D199" s="379" t="str">
        <f>D197</f>
        <v>Y</v>
      </c>
      <c r="E199" s="378" t="str">
        <f>E197</f>
        <v>ИСКЕНДИРОВ</v>
      </c>
      <c r="F199" s="380">
        <v>-6</v>
      </c>
      <c r="G199" s="380">
        <v>7</v>
      </c>
      <c r="H199" s="380">
        <v>7</v>
      </c>
      <c r="I199" s="380">
        <v>4</v>
      </c>
      <c r="J199" s="380"/>
      <c r="K199" s="380"/>
      <c r="L199" s="380"/>
      <c r="M199" s="381">
        <f>IF(OR(U199=1,U199=2,U199=3),1,0)</f>
        <v>1</v>
      </c>
      <c r="N199" s="381">
        <f>IF(OR(U199=-1,U199=-2,U199=-3),1,0)</f>
        <v>0</v>
      </c>
      <c r="P199" s="382">
        <f t="shared" si="17"/>
        <v>-1</v>
      </c>
      <c r="Q199" s="382">
        <f t="shared" si="17"/>
        <v>1</v>
      </c>
      <c r="R199" s="382">
        <f t="shared" si="17"/>
        <v>1</v>
      </c>
      <c r="S199" s="382">
        <f t="shared" si="17"/>
        <v>1</v>
      </c>
      <c r="T199" s="382">
        <f t="shared" si="17"/>
        <v>0</v>
      </c>
      <c r="U199" s="400">
        <f>P199+Q199+R199+S199+T199</f>
        <v>2</v>
      </c>
      <c r="V199" s="398"/>
    </row>
    <row r="200" spans="1:22" ht="14.25" thickBot="1" x14ac:dyDescent="0.3">
      <c r="A200" s="376">
        <f>A197</f>
        <v>0</v>
      </c>
      <c r="B200" s="377" t="s">
        <v>708</v>
      </c>
      <c r="C200" s="383" t="str">
        <f>C197</f>
        <v>ХАРКИ А- М.</v>
      </c>
      <c r="D200" s="379" t="str">
        <f>D196</f>
        <v>X</v>
      </c>
      <c r="E200" s="383" t="str">
        <f>E196</f>
        <v>ДАНИЯРОВ</v>
      </c>
      <c r="F200" s="380"/>
      <c r="G200" s="380"/>
      <c r="H200" s="380"/>
      <c r="I200" s="380"/>
      <c r="J200" s="380"/>
      <c r="K200" s="380"/>
      <c r="L200" s="380"/>
      <c r="M200" s="381">
        <f>IF(OR(U200=1,U200=2,U200=3),1,0)</f>
        <v>0</v>
      </c>
      <c r="N200" s="381">
        <f>IF(OR(U200=-1,U200=-2,U200=-3),1,0)</f>
        <v>0</v>
      </c>
      <c r="P200" s="382">
        <f t="shared" si="17"/>
        <v>0</v>
      </c>
      <c r="Q200" s="382">
        <f t="shared" si="17"/>
        <v>0</v>
      </c>
      <c r="R200" s="382">
        <f t="shared" si="17"/>
        <v>0</v>
      </c>
      <c r="S200" s="382">
        <f t="shared" si="17"/>
        <v>0</v>
      </c>
      <c r="T200" s="382">
        <f t="shared" si="17"/>
        <v>0</v>
      </c>
      <c r="U200" s="382">
        <f>P200+Q200+R200+S200+T200</f>
        <v>0</v>
      </c>
    </row>
    <row r="201" spans="1:22" ht="14.25" thickBot="1" x14ac:dyDescent="0.3">
      <c r="A201" s="258"/>
      <c r="B201" s="300"/>
      <c r="D201" s="387"/>
      <c r="F201" s="300"/>
      <c r="G201" s="300"/>
      <c r="H201" s="300"/>
      <c r="I201" s="388" t="s">
        <v>712</v>
      </c>
      <c r="J201" s="300"/>
      <c r="K201" s="300"/>
      <c r="L201" s="300"/>
      <c r="M201" s="389">
        <f>SUM(M196,M197,M198,M199,M200)</f>
        <v>3</v>
      </c>
      <c r="N201" s="390">
        <f>SUM(N196,N197,N198,N199,N200,)</f>
        <v>1</v>
      </c>
      <c r="P201" s="258"/>
      <c r="Q201" s="258"/>
      <c r="R201" s="258"/>
      <c r="S201" s="258"/>
      <c r="T201" s="258"/>
      <c r="U201" s="258"/>
    </row>
    <row r="202" spans="1:22" ht="15.75" x14ac:dyDescent="0.25">
      <c r="A202" s="258"/>
      <c r="B202" s="300"/>
      <c r="C202" s="391" t="s">
        <v>713</v>
      </c>
      <c r="D202" s="392"/>
      <c r="E202" s="374" t="s">
        <v>44</v>
      </c>
      <c r="F202" s="300"/>
      <c r="G202" s="300"/>
      <c r="H202" s="300"/>
      <c r="I202" s="300"/>
      <c r="J202" s="300"/>
      <c r="K202" s="300"/>
      <c r="L202" s="300"/>
      <c r="M202" s="300"/>
      <c r="N202" s="300"/>
      <c r="P202" s="258"/>
      <c r="Q202" s="258"/>
      <c r="R202" s="258"/>
      <c r="S202" s="258"/>
      <c r="T202" s="258"/>
      <c r="U202" s="258"/>
    </row>
    <row r="203" spans="1:22" x14ac:dyDescent="0.25">
      <c r="D203" s="396"/>
    </row>
    <row r="204" spans="1:22" ht="15.75" x14ac:dyDescent="0.3">
      <c r="A204" s="258"/>
      <c r="B204" s="371" t="s">
        <v>740</v>
      </c>
      <c r="D204" s="387"/>
      <c r="F204" s="300"/>
      <c r="G204" s="300"/>
      <c r="H204" s="300"/>
      <c r="I204" s="300"/>
      <c r="J204" s="300"/>
      <c r="K204" s="300"/>
      <c r="L204" s="300"/>
      <c r="M204" s="300"/>
      <c r="N204" s="300"/>
      <c r="P204" s="258"/>
      <c r="Q204" s="258"/>
      <c r="R204" s="258"/>
      <c r="S204" s="258"/>
      <c r="T204" s="258"/>
      <c r="U204" s="258"/>
    </row>
    <row r="205" spans="1:22" x14ac:dyDescent="0.25">
      <c r="A205" s="258"/>
      <c r="B205" s="654" t="s">
        <v>697</v>
      </c>
      <c r="C205" s="372" t="s">
        <v>698</v>
      </c>
      <c r="D205" s="656" t="s">
        <v>697</v>
      </c>
      <c r="E205" s="372" t="s">
        <v>699</v>
      </c>
      <c r="F205" s="658" t="s">
        <v>700</v>
      </c>
      <c r="G205" s="659"/>
      <c r="H205" s="659"/>
      <c r="I205" s="659"/>
      <c r="J205" s="659"/>
      <c r="K205" s="658" t="s">
        <v>701</v>
      </c>
      <c r="L205" s="660"/>
      <c r="M205" s="658" t="s">
        <v>702</v>
      </c>
      <c r="N205" s="660"/>
      <c r="P205" s="258"/>
      <c r="Q205" s="258"/>
      <c r="R205" s="258"/>
      <c r="S205" s="258"/>
      <c r="T205" s="258"/>
      <c r="U205" s="258"/>
    </row>
    <row r="206" spans="1:22" ht="15.75" x14ac:dyDescent="0.25">
      <c r="A206" s="373"/>
      <c r="B206" s="655"/>
      <c r="C206" s="374" t="s">
        <v>15</v>
      </c>
      <c r="D206" s="657"/>
      <c r="E206" s="374" t="s">
        <v>38</v>
      </c>
      <c r="F206" s="375">
        <v>1</v>
      </c>
      <c r="G206" s="375">
        <v>2</v>
      </c>
      <c r="H206" s="375">
        <v>3</v>
      </c>
      <c r="I206" s="375">
        <v>4</v>
      </c>
      <c r="J206" s="375">
        <v>5</v>
      </c>
      <c r="K206" s="375" t="s">
        <v>703</v>
      </c>
      <c r="L206" s="375" t="s">
        <v>30</v>
      </c>
      <c r="M206" s="375" t="s">
        <v>704</v>
      </c>
      <c r="N206" s="375" t="s">
        <v>705</v>
      </c>
      <c r="P206" s="258"/>
      <c r="Q206" s="258"/>
      <c r="R206" s="258"/>
      <c r="S206" s="258"/>
      <c r="T206" s="258"/>
      <c r="U206" s="258"/>
    </row>
    <row r="207" spans="1:22" x14ac:dyDescent="0.25">
      <c r="A207" s="376"/>
      <c r="B207" s="377" t="s">
        <v>706</v>
      </c>
      <c r="C207" s="385" t="s">
        <v>440</v>
      </c>
      <c r="D207" s="379" t="s">
        <v>707</v>
      </c>
      <c r="E207" s="383" t="s">
        <v>772</v>
      </c>
      <c r="F207" s="380">
        <v>3</v>
      </c>
      <c r="G207" s="380">
        <v>2</v>
      </c>
      <c r="H207" s="380">
        <v>3</v>
      </c>
      <c r="I207" s="380"/>
      <c r="J207" s="380"/>
      <c r="K207" s="380"/>
      <c r="L207" s="380"/>
      <c r="M207" s="381">
        <f>IF(OR(U207=1,U207=2,U207=3),1,0)</f>
        <v>1</v>
      </c>
      <c r="N207" s="381">
        <f>IF(OR(U207=-1,U207=-2,U207=-3),1,0)</f>
        <v>0</v>
      </c>
      <c r="P207" s="382">
        <f t="shared" ref="P207:T211" si="18">SIGN(F207)</f>
        <v>1</v>
      </c>
      <c r="Q207" s="382">
        <f t="shared" si="18"/>
        <v>1</v>
      </c>
      <c r="R207" s="382">
        <f t="shared" si="18"/>
        <v>1</v>
      </c>
      <c r="S207" s="382">
        <f t="shared" si="18"/>
        <v>0</v>
      </c>
      <c r="T207" s="382">
        <f t="shared" si="18"/>
        <v>0</v>
      </c>
      <c r="U207" s="382">
        <f>P207+Q207+R207+S207+T207</f>
        <v>3</v>
      </c>
    </row>
    <row r="208" spans="1:22" x14ac:dyDescent="0.25">
      <c r="A208" s="376"/>
      <c r="B208" s="377" t="s">
        <v>708</v>
      </c>
      <c r="C208" s="383" t="s">
        <v>213</v>
      </c>
      <c r="D208" s="379" t="s">
        <v>709</v>
      </c>
      <c r="E208" s="383" t="s">
        <v>269</v>
      </c>
      <c r="F208" s="380">
        <v>8</v>
      </c>
      <c r="G208" s="380">
        <v>5</v>
      </c>
      <c r="H208" s="380">
        <v>8</v>
      </c>
      <c r="I208" s="380"/>
      <c r="J208" s="380"/>
      <c r="K208" s="380"/>
      <c r="L208" s="380"/>
      <c r="M208" s="381">
        <v>1</v>
      </c>
      <c r="N208" s="381">
        <f>IF(OR(U208=-1,U208=-2,U208=-3),1,0)</f>
        <v>0</v>
      </c>
      <c r="P208" s="382">
        <f t="shared" si="18"/>
        <v>1</v>
      </c>
      <c r="Q208" s="382">
        <f t="shared" si="18"/>
        <v>1</v>
      </c>
      <c r="R208" s="382">
        <f t="shared" si="18"/>
        <v>1</v>
      </c>
      <c r="S208" s="382">
        <f t="shared" si="18"/>
        <v>0</v>
      </c>
      <c r="T208" s="382">
        <f t="shared" si="18"/>
        <v>0</v>
      </c>
      <c r="U208" s="382">
        <f>P208+Q208+R208+S208+T208</f>
        <v>3</v>
      </c>
    </row>
    <row r="209" spans="1:22" x14ac:dyDescent="0.25">
      <c r="A209" s="376">
        <f>A207</f>
        <v>0</v>
      </c>
      <c r="B209" s="384" t="s">
        <v>710</v>
      </c>
      <c r="C209" s="385" t="s">
        <v>256</v>
      </c>
      <c r="D209" s="379" t="s">
        <v>711</v>
      </c>
      <c r="E209" s="378" t="s">
        <v>250</v>
      </c>
      <c r="F209" s="386">
        <v>1</v>
      </c>
      <c r="G209" s="386">
        <v>9</v>
      </c>
      <c r="H209" s="386">
        <v>8</v>
      </c>
      <c r="I209" s="386"/>
      <c r="J209" s="386"/>
      <c r="K209" s="386"/>
      <c r="L209" s="386"/>
      <c r="M209" s="386">
        <f>IF(OR(U209=1,U209=2,U209=3),1,0)</f>
        <v>1</v>
      </c>
      <c r="N209" s="386">
        <f>IF(OR(U209=-1,U209=-2,U209=-3),1,0)</f>
        <v>0</v>
      </c>
      <c r="P209" s="382">
        <f t="shared" si="18"/>
        <v>1</v>
      </c>
      <c r="Q209" s="382">
        <f t="shared" si="18"/>
        <v>1</v>
      </c>
      <c r="R209" s="382">
        <f t="shared" si="18"/>
        <v>1</v>
      </c>
      <c r="S209" s="382">
        <f t="shared" si="18"/>
        <v>0</v>
      </c>
      <c r="T209" s="382">
        <f t="shared" si="18"/>
        <v>0</v>
      </c>
      <c r="U209" s="382">
        <f>P209+Q209+R209+S209+T209</f>
        <v>3</v>
      </c>
    </row>
    <row r="210" spans="1:22" x14ac:dyDescent="0.25">
      <c r="A210" s="376">
        <f>A207</f>
        <v>0</v>
      </c>
      <c r="B210" s="377" t="s">
        <v>706</v>
      </c>
      <c r="C210" s="383" t="str">
        <f>C207</f>
        <v>ЖУБАНОВ</v>
      </c>
      <c r="D210" s="379" t="str">
        <f>D208</f>
        <v>Y</v>
      </c>
      <c r="E210" s="383" t="str">
        <f>E208</f>
        <v>ОРЫНБАСАР</v>
      </c>
      <c r="F210" s="380"/>
      <c r="G210" s="380"/>
      <c r="H210" s="380"/>
      <c r="I210" s="380"/>
      <c r="J210" s="380"/>
      <c r="K210" s="380"/>
      <c r="L210" s="380"/>
      <c r="M210" s="381">
        <f>IF(OR(U210=1,U210=2,U210=3),1,0)</f>
        <v>0</v>
      </c>
      <c r="N210" s="381">
        <f>IF(OR(U210=-1,U210=-2,U210=-3),1,0)</f>
        <v>0</v>
      </c>
      <c r="P210" s="382">
        <f t="shared" si="18"/>
        <v>0</v>
      </c>
      <c r="Q210" s="382">
        <f t="shared" si="18"/>
        <v>0</v>
      </c>
      <c r="R210" s="382">
        <f t="shared" si="18"/>
        <v>0</v>
      </c>
      <c r="S210" s="382">
        <f t="shared" si="18"/>
        <v>0</v>
      </c>
      <c r="T210" s="382">
        <f t="shared" si="18"/>
        <v>0</v>
      </c>
      <c r="U210" s="382">
        <f>P210+Q210+R210+S210+T210</f>
        <v>0</v>
      </c>
    </row>
    <row r="211" spans="1:22" ht="14.25" thickBot="1" x14ac:dyDescent="0.3">
      <c r="A211" s="376">
        <f>A208</f>
        <v>0</v>
      </c>
      <c r="B211" s="377" t="s">
        <v>708</v>
      </c>
      <c r="C211" s="383" t="str">
        <f>C208</f>
        <v>НУГАЙ</v>
      </c>
      <c r="D211" s="379" t="str">
        <f>D207</f>
        <v>X</v>
      </c>
      <c r="E211" s="383" t="str">
        <f>E207</f>
        <v>НАСЫХАН</v>
      </c>
      <c r="F211" s="380"/>
      <c r="G211" s="380"/>
      <c r="H211" s="380"/>
      <c r="I211" s="380"/>
      <c r="J211" s="380"/>
      <c r="K211" s="380"/>
      <c r="L211" s="380"/>
      <c r="M211" s="381">
        <f>IF(OR(U211=1,U211=2,U211=3),1,0)</f>
        <v>0</v>
      </c>
      <c r="N211" s="381">
        <f>IF(OR(U211=-1,U211=-2,U211=-3),1,0)</f>
        <v>0</v>
      </c>
      <c r="P211" s="382">
        <f t="shared" si="18"/>
        <v>0</v>
      </c>
      <c r="Q211" s="382">
        <f t="shared" si="18"/>
        <v>0</v>
      </c>
      <c r="R211" s="382">
        <f t="shared" si="18"/>
        <v>0</v>
      </c>
      <c r="S211" s="382">
        <f t="shared" si="18"/>
        <v>0</v>
      </c>
      <c r="T211" s="382">
        <f t="shared" si="18"/>
        <v>0</v>
      </c>
      <c r="U211" s="382">
        <f>P211+Q211+R211+S211+T211</f>
        <v>0</v>
      </c>
    </row>
    <row r="212" spans="1:22" ht="14.25" thickBot="1" x14ac:dyDescent="0.3">
      <c r="A212" s="258"/>
      <c r="B212" s="300"/>
      <c r="D212" s="387"/>
      <c r="F212" s="300"/>
      <c r="G212" s="300"/>
      <c r="H212" s="300"/>
      <c r="I212" s="388" t="s">
        <v>712</v>
      </c>
      <c r="J212" s="300"/>
      <c r="K212" s="300"/>
      <c r="L212" s="300"/>
      <c r="M212" s="389">
        <f>SUM(M207,M208,M209,M210,M211)</f>
        <v>3</v>
      </c>
      <c r="N212" s="390">
        <f>SUM(N207,N208,N209,N210,N211,)</f>
        <v>0</v>
      </c>
      <c r="P212" s="258"/>
      <c r="Q212" s="258"/>
      <c r="R212" s="258"/>
      <c r="S212" s="258"/>
      <c r="T212" s="258"/>
      <c r="U212" s="258"/>
      <c r="V212" s="397"/>
    </row>
    <row r="213" spans="1:22" ht="15.75" x14ac:dyDescent="0.25">
      <c r="A213" s="258"/>
      <c r="B213" s="300"/>
      <c r="C213" s="391" t="s">
        <v>713</v>
      </c>
      <c r="D213" s="392"/>
      <c r="E213" s="374" t="s">
        <v>15</v>
      </c>
      <c r="F213" s="300"/>
      <c r="G213" s="300"/>
      <c r="H213" s="300"/>
      <c r="I213" s="300"/>
      <c r="J213" s="300"/>
      <c r="K213" s="300"/>
      <c r="L213" s="300"/>
      <c r="M213" s="300"/>
      <c r="N213" s="300"/>
      <c r="P213" s="258"/>
      <c r="Q213" s="258"/>
      <c r="R213" s="258"/>
      <c r="S213" s="258"/>
      <c r="T213" s="258"/>
      <c r="U213" s="258"/>
    </row>
    <row r="214" spans="1:22" x14ac:dyDescent="0.25">
      <c r="D214" s="396"/>
    </row>
    <row r="215" spans="1:22" ht="15.75" x14ac:dyDescent="0.3">
      <c r="A215" s="258"/>
      <c r="B215" s="371" t="s">
        <v>741</v>
      </c>
      <c r="D215" s="387"/>
      <c r="F215" s="300"/>
      <c r="G215" s="300"/>
      <c r="H215" s="300"/>
      <c r="I215" s="300"/>
      <c r="J215" s="300"/>
      <c r="K215" s="300"/>
      <c r="L215" s="300"/>
      <c r="M215" s="300"/>
      <c r="N215" s="300"/>
      <c r="P215" s="258"/>
      <c r="Q215" s="258"/>
      <c r="R215" s="258"/>
      <c r="S215" s="258"/>
      <c r="T215" s="258"/>
      <c r="U215" s="258"/>
    </row>
    <row r="216" spans="1:22" x14ac:dyDescent="0.25">
      <c r="A216" s="258"/>
      <c r="B216" s="654" t="s">
        <v>697</v>
      </c>
      <c r="C216" s="372" t="s">
        <v>698</v>
      </c>
      <c r="D216" s="656" t="s">
        <v>697</v>
      </c>
      <c r="E216" s="372" t="s">
        <v>699</v>
      </c>
      <c r="F216" s="658" t="s">
        <v>700</v>
      </c>
      <c r="G216" s="659"/>
      <c r="H216" s="659"/>
      <c r="I216" s="659"/>
      <c r="J216" s="659"/>
      <c r="K216" s="658" t="s">
        <v>701</v>
      </c>
      <c r="L216" s="660"/>
      <c r="M216" s="658" t="s">
        <v>702</v>
      </c>
      <c r="N216" s="660"/>
      <c r="P216" s="258"/>
      <c r="Q216" s="258"/>
      <c r="R216" s="258"/>
      <c r="S216" s="258"/>
      <c r="T216" s="258"/>
      <c r="U216" s="258"/>
    </row>
    <row r="217" spans="1:22" ht="15.75" x14ac:dyDescent="0.25">
      <c r="A217" s="373"/>
      <c r="B217" s="655"/>
      <c r="C217" s="374" t="s">
        <v>131</v>
      </c>
      <c r="D217" s="657"/>
      <c r="E217" s="374" t="s">
        <v>32</v>
      </c>
      <c r="F217" s="375">
        <v>1</v>
      </c>
      <c r="G217" s="375">
        <v>2</v>
      </c>
      <c r="H217" s="375">
        <v>3</v>
      </c>
      <c r="I217" s="375">
        <v>4</v>
      </c>
      <c r="J217" s="375">
        <v>5</v>
      </c>
      <c r="K217" s="375" t="s">
        <v>703</v>
      </c>
      <c r="L217" s="375" t="s">
        <v>30</v>
      </c>
      <c r="M217" s="375" t="s">
        <v>704</v>
      </c>
      <c r="N217" s="375" t="s">
        <v>705</v>
      </c>
      <c r="P217" s="258"/>
      <c r="Q217" s="258"/>
      <c r="R217" s="258"/>
      <c r="S217" s="258"/>
      <c r="T217" s="258"/>
      <c r="U217" s="258"/>
    </row>
    <row r="218" spans="1:22" x14ac:dyDescent="0.25">
      <c r="A218" s="376"/>
      <c r="B218" s="377" t="s">
        <v>706</v>
      </c>
      <c r="C218" s="383" t="s">
        <v>291</v>
      </c>
      <c r="D218" s="379" t="s">
        <v>707</v>
      </c>
      <c r="E218" s="383" t="s">
        <v>287</v>
      </c>
      <c r="F218" s="380">
        <v>-6</v>
      </c>
      <c r="G218" s="380">
        <v>-5</v>
      </c>
      <c r="H218" s="380">
        <v>10</v>
      </c>
      <c r="I218" s="380">
        <v>6</v>
      </c>
      <c r="J218" s="380">
        <v>7</v>
      </c>
      <c r="K218" s="380"/>
      <c r="L218" s="380"/>
      <c r="M218" s="381">
        <f>IF(OR(U218=1,U218=2,U218=3),1,0)</f>
        <v>1</v>
      </c>
      <c r="N218" s="381">
        <f>IF(OR(U218=-1,U218=-2,U218=-3),1,0)</f>
        <v>0</v>
      </c>
      <c r="P218" s="382">
        <f t="shared" ref="P218:T222" si="19">SIGN(F218)</f>
        <v>-1</v>
      </c>
      <c r="Q218" s="382">
        <f t="shared" si="19"/>
        <v>-1</v>
      </c>
      <c r="R218" s="382">
        <f t="shared" si="19"/>
        <v>1</v>
      </c>
      <c r="S218" s="382">
        <f t="shared" si="19"/>
        <v>1</v>
      </c>
      <c r="T218" s="382">
        <f t="shared" si="19"/>
        <v>1</v>
      </c>
      <c r="U218" s="400">
        <f>P218+Q218+R218+S218+T218</f>
        <v>1</v>
      </c>
      <c r="V218" s="397"/>
    </row>
    <row r="219" spans="1:22" x14ac:dyDescent="0.25">
      <c r="A219" s="376"/>
      <c r="B219" s="377" t="s">
        <v>708</v>
      </c>
      <c r="C219" s="378" t="s">
        <v>416</v>
      </c>
      <c r="D219" s="379" t="s">
        <v>709</v>
      </c>
      <c r="E219" s="383" t="s">
        <v>773</v>
      </c>
      <c r="F219" s="380">
        <v>-7</v>
      </c>
      <c r="G219" s="380">
        <v>-9</v>
      </c>
      <c r="H219" s="380">
        <v>-7</v>
      </c>
      <c r="I219" s="380"/>
      <c r="J219" s="380"/>
      <c r="K219" s="380"/>
      <c r="L219" s="380"/>
      <c r="M219" s="381">
        <f>IF(OR(U219=1,U219=2,U219=3),1,0)</f>
        <v>0</v>
      </c>
      <c r="N219" s="381">
        <f>IF(OR(U219=-1,U219=-2,U219=-3),1,0)</f>
        <v>1</v>
      </c>
      <c r="P219" s="382">
        <f t="shared" si="19"/>
        <v>-1</v>
      </c>
      <c r="Q219" s="382">
        <f t="shared" si="19"/>
        <v>-1</v>
      </c>
      <c r="R219" s="382">
        <f t="shared" si="19"/>
        <v>-1</v>
      </c>
      <c r="S219" s="382">
        <f t="shared" si="19"/>
        <v>0</v>
      </c>
      <c r="T219" s="382">
        <f t="shared" si="19"/>
        <v>0</v>
      </c>
      <c r="U219" s="382">
        <f>P219+Q219+R219+S219+T219</f>
        <v>-3</v>
      </c>
    </row>
    <row r="220" spans="1:22" x14ac:dyDescent="0.25">
      <c r="A220" s="376">
        <f>A218</f>
        <v>0</v>
      </c>
      <c r="B220" s="384" t="s">
        <v>710</v>
      </c>
      <c r="C220" s="385" t="s">
        <v>247</v>
      </c>
      <c r="D220" s="379" t="s">
        <v>711</v>
      </c>
      <c r="E220" s="385" t="s">
        <v>271</v>
      </c>
      <c r="F220" s="386">
        <v>8</v>
      </c>
      <c r="G220" s="386">
        <v>4</v>
      </c>
      <c r="H220" s="386">
        <v>7</v>
      </c>
      <c r="I220" s="386"/>
      <c r="J220" s="386"/>
      <c r="K220" s="386"/>
      <c r="L220" s="386"/>
      <c r="M220" s="386">
        <f>IF(OR(U220=1,U220=2,U220=3),1,0)</f>
        <v>1</v>
      </c>
      <c r="N220" s="386">
        <f>IF(OR(U220=-1,U220=-2,U220=-3),1,0)</f>
        <v>0</v>
      </c>
      <c r="P220" s="382">
        <f t="shared" si="19"/>
        <v>1</v>
      </c>
      <c r="Q220" s="382">
        <f t="shared" si="19"/>
        <v>1</v>
      </c>
      <c r="R220" s="382">
        <f t="shared" si="19"/>
        <v>1</v>
      </c>
      <c r="S220" s="382">
        <f t="shared" si="19"/>
        <v>0</v>
      </c>
      <c r="T220" s="382">
        <f t="shared" si="19"/>
        <v>0</v>
      </c>
      <c r="U220" s="382">
        <f>P220+Q220+R220+S220+T220</f>
        <v>3</v>
      </c>
    </row>
    <row r="221" spans="1:22" x14ac:dyDescent="0.25">
      <c r="A221" s="376">
        <f>A218</f>
        <v>0</v>
      </c>
      <c r="B221" s="377" t="s">
        <v>706</v>
      </c>
      <c r="C221" s="378" t="str">
        <f>C218</f>
        <v>АХТАНОВ</v>
      </c>
      <c r="D221" s="379" t="str">
        <f>D219</f>
        <v>Y</v>
      </c>
      <c r="E221" s="383" t="str">
        <f>E219</f>
        <v>САГЫМБАЕВ</v>
      </c>
      <c r="F221" s="380">
        <v>-3</v>
      </c>
      <c r="G221" s="380">
        <v>-4</v>
      </c>
      <c r="H221" s="380">
        <v>-4</v>
      </c>
      <c r="I221" s="380"/>
      <c r="J221" s="380"/>
      <c r="K221" s="380"/>
      <c r="L221" s="380"/>
      <c r="M221" s="381">
        <f>IF(OR(U221=1,U221=2,U221=3),1,0)</f>
        <v>0</v>
      </c>
      <c r="N221" s="381">
        <f>IF(OR(U221=-1,U221=-2,U221=-3),1,0)</f>
        <v>1</v>
      </c>
      <c r="P221" s="382">
        <f t="shared" si="19"/>
        <v>-1</v>
      </c>
      <c r="Q221" s="382">
        <f t="shared" si="19"/>
        <v>-1</v>
      </c>
      <c r="R221" s="382">
        <f t="shared" si="19"/>
        <v>-1</v>
      </c>
      <c r="S221" s="382">
        <f t="shared" si="19"/>
        <v>0</v>
      </c>
      <c r="T221" s="382">
        <f t="shared" si="19"/>
        <v>0</v>
      </c>
      <c r="U221" s="382">
        <f>P221+Q221+R221+S221+T221</f>
        <v>-3</v>
      </c>
    </row>
    <row r="222" spans="1:22" ht="14.25" thickBot="1" x14ac:dyDescent="0.3">
      <c r="A222" s="376">
        <f>A219</f>
        <v>0</v>
      </c>
      <c r="B222" s="377" t="s">
        <v>708</v>
      </c>
      <c r="C222" s="383" t="str">
        <f>C219</f>
        <v>МИЩУК</v>
      </c>
      <c r="D222" s="379" t="str">
        <f>D218</f>
        <v>X</v>
      </c>
      <c r="E222" s="383" t="str">
        <f>E218</f>
        <v>ГАЙНЕДЕНОВ</v>
      </c>
      <c r="F222" s="380">
        <v>-9</v>
      </c>
      <c r="G222" s="380">
        <v>7</v>
      </c>
      <c r="H222" s="380">
        <v>5</v>
      </c>
      <c r="I222" s="380">
        <v>2</v>
      </c>
      <c r="J222" s="380"/>
      <c r="K222" s="380"/>
      <c r="L222" s="380"/>
      <c r="M222" s="381">
        <f>IF(OR(U222=1,U222=2,U222=3),1,0)</f>
        <v>1</v>
      </c>
      <c r="N222" s="381">
        <f>IF(OR(U222=-1,U222=-2,U222=-3),1,0)</f>
        <v>0</v>
      </c>
      <c r="P222" s="382">
        <f t="shared" si="19"/>
        <v>-1</v>
      </c>
      <c r="Q222" s="382">
        <f t="shared" si="19"/>
        <v>1</v>
      </c>
      <c r="R222" s="382">
        <f t="shared" si="19"/>
        <v>1</v>
      </c>
      <c r="S222" s="382">
        <f t="shared" si="19"/>
        <v>1</v>
      </c>
      <c r="T222" s="382">
        <f t="shared" si="19"/>
        <v>0</v>
      </c>
      <c r="U222" s="382">
        <f>P222+Q222+R222+S222+T222</f>
        <v>2</v>
      </c>
    </row>
    <row r="223" spans="1:22" ht="14.25" thickBot="1" x14ac:dyDescent="0.3">
      <c r="A223" s="258"/>
      <c r="B223" s="300"/>
      <c r="D223" s="387"/>
      <c r="F223" s="300"/>
      <c r="G223" s="300"/>
      <c r="H223" s="300"/>
      <c r="I223" s="388" t="s">
        <v>712</v>
      </c>
      <c r="J223" s="300"/>
      <c r="K223" s="300"/>
      <c r="L223" s="300"/>
      <c r="M223" s="389">
        <f>SUM(M218,M219,M220,M221,M222)</f>
        <v>3</v>
      </c>
      <c r="N223" s="390">
        <f>SUM(N218,N219,N220,N221,N222,)</f>
        <v>2</v>
      </c>
      <c r="P223" s="258"/>
      <c r="Q223" s="258"/>
      <c r="R223" s="258"/>
      <c r="S223" s="258"/>
      <c r="T223" s="258"/>
      <c r="U223" s="258"/>
    </row>
    <row r="224" spans="1:22" ht="15.75" x14ac:dyDescent="0.25">
      <c r="A224" s="258"/>
      <c r="B224" s="300"/>
      <c r="C224" s="391" t="s">
        <v>713</v>
      </c>
      <c r="D224" s="392"/>
      <c r="E224" s="374" t="s">
        <v>131</v>
      </c>
      <c r="F224" s="300"/>
      <c r="G224" s="300"/>
      <c r="H224" s="300"/>
      <c r="I224" s="300"/>
      <c r="J224" s="300"/>
      <c r="K224" s="300"/>
      <c r="L224" s="300"/>
      <c r="M224" s="300"/>
      <c r="N224" s="300"/>
      <c r="P224" s="258"/>
      <c r="Q224" s="258"/>
      <c r="R224" s="258"/>
      <c r="S224" s="258"/>
      <c r="T224" s="258"/>
      <c r="U224" s="258"/>
    </row>
    <row r="225" spans="1:21" x14ac:dyDescent="0.25">
      <c r="D225" s="396"/>
    </row>
    <row r="226" spans="1:21" x14ac:dyDescent="0.25">
      <c r="D226" s="396"/>
    </row>
    <row r="227" spans="1:21" x14ac:dyDescent="0.25">
      <c r="D227" s="396"/>
    </row>
    <row r="228" spans="1:21" ht="15.75" x14ac:dyDescent="0.3">
      <c r="A228" s="258"/>
      <c r="B228" s="371" t="s">
        <v>742</v>
      </c>
      <c r="D228" s="387"/>
      <c r="F228" s="300"/>
      <c r="G228" s="300"/>
      <c r="H228" s="300"/>
      <c r="I228" s="300"/>
      <c r="J228" s="300"/>
      <c r="K228" s="300"/>
      <c r="L228" s="300"/>
      <c r="M228" s="300"/>
      <c r="N228" s="300"/>
      <c r="P228" s="258"/>
      <c r="Q228" s="258"/>
      <c r="R228" s="258"/>
      <c r="S228" s="258"/>
      <c r="T228" s="258"/>
      <c r="U228" s="258"/>
    </row>
    <row r="229" spans="1:21" x14ac:dyDescent="0.25">
      <c r="A229" s="258"/>
      <c r="B229" s="654" t="s">
        <v>697</v>
      </c>
      <c r="C229" s="372" t="s">
        <v>698</v>
      </c>
      <c r="D229" s="656" t="s">
        <v>697</v>
      </c>
      <c r="E229" s="372" t="s">
        <v>699</v>
      </c>
      <c r="F229" s="658" t="s">
        <v>700</v>
      </c>
      <c r="G229" s="659"/>
      <c r="H229" s="659"/>
      <c r="I229" s="659"/>
      <c r="J229" s="659"/>
      <c r="K229" s="658" t="s">
        <v>701</v>
      </c>
      <c r="L229" s="660"/>
      <c r="M229" s="658" t="s">
        <v>702</v>
      </c>
      <c r="N229" s="660"/>
      <c r="P229" s="258"/>
      <c r="Q229" s="258"/>
      <c r="R229" s="258"/>
      <c r="S229" s="258"/>
      <c r="T229" s="258"/>
      <c r="U229" s="258"/>
    </row>
    <row r="230" spans="1:21" ht="15.75" x14ac:dyDescent="0.25">
      <c r="A230" s="373"/>
      <c r="B230" s="655"/>
      <c r="C230" s="374" t="s">
        <v>14</v>
      </c>
      <c r="D230" s="657"/>
      <c r="E230" s="374" t="s">
        <v>37</v>
      </c>
      <c r="F230" s="375">
        <v>1</v>
      </c>
      <c r="G230" s="375">
        <v>2</v>
      </c>
      <c r="H230" s="375">
        <v>3</v>
      </c>
      <c r="I230" s="375">
        <v>4</v>
      </c>
      <c r="J230" s="375">
        <v>5</v>
      </c>
      <c r="K230" s="375" t="s">
        <v>703</v>
      </c>
      <c r="L230" s="375" t="s">
        <v>30</v>
      </c>
      <c r="M230" s="375" t="s">
        <v>704</v>
      </c>
      <c r="N230" s="375" t="s">
        <v>705</v>
      </c>
      <c r="P230" s="258"/>
      <c r="Q230" s="258"/>
      <c r="R230" s="258"/>
      <c r="S230" s="258"/>
      <c r="T230" s="258"/>
      <c r="U230" s="258"/>
    </row>
    <row r="231" spans="1:21" x14ac:dyDescent="0.25">
      <c r="A231" s="376"/>
      <c r="B231" s="377" t="s">
        <v>706</v>
      </c>
      <c r="C231" s="383" t="s">
        <v>442</v>
      </c>
      <c r="D231" s="379" t="s">
        <v>707</v>
      </c>
      <c r="E231" s="378" t="s">
        <v>277</v>
      </c>
      <c r="F231" s="380">
        <v>9</v>
      </c>
      <c r="G231" s="380">
        <v>8</v>
      </c>
      <c r="H231" s="380">
        <v>4</v>
      </c>
      <c r="I231" s="380"/>
      <c r="J231" s="380"/>
      <c r="K231" s="380"/>
      <c r="L231" s="380"/>
      <c r="M231" s="381">
        <f>IF(OR(U231=1,U231=2,U231=3),1,0)</f>
        <v>1</v>
      </c>
      <c r="N231" s="381">
        <f>IF(OR(U231=-1,U231=-2,U231=-3),1,0)</f>
        <v>0</v>
      </c>
      <c r="P231" s="382">
        <f t="shared" ref="P231:T235" si="20">SIGN(F231)</f>
        <v>1</v>
      </c>
      <c r="Q231" s="382">
        <f t="shared" si="20"/>
        <v>1</v>
      </c>
      <c r="R231" s="382">
        <f t="shared" si="20"/>
        <v>1</v>
      </c>
      <c r="S231" s="382">
        <f t="shared" si="20"/>
        <v>0</v>
      </c>
      <c r="T231" s="382">
        <f t="shared" si="20"/>
        <v>0</v>
      </c>
      <c r="U231" s="382">
        <f>P231+Q231+R231+S231+T231</f>
        <v>3</v>
      </c>
    </row>
    <row r="232" spans="1:21" x14ac:dyDescent="0.25">
      <c r="A232" s="376"/>
      <c r="B232" s="377" t="s">
        <v>708</v>
      </c>
      <c r="C232" s="383" t="s">
        <v>267</v>
      </c>
      <c r="D232" s="379" t="s">
        <v>709</v>
      </c>
      <c r="E232" s="378" t="s">
        <v>226</v>
      </c>
      <c r="F232" s="380">
        <v>9</v>
      </c>
      <c r="G232" s="380">
        <v>-3</v>
      </c>
      <c r="H232" s="380">
        <v>-9</v>
      </c>
      <c r="I232" s="380">
        <v>5</v>
      </c>
      <c r="J232" s="380">
        <v>6</v>
      </c>
      <c r="K232" s="380"/>
      <c r="L232" s="380"/>
      <c r="M232" s="381">
        <f>IF(OR(U232=1,U232=2,U232=3),1,0)</f>
        <v>1</v>
      </c>
      <c r="N232" s="381">
        <f>IF(OR(U232=-1,U232=-2,U232=-3),1,0)</f>
        <v>0</v>
      </c>
      <c r="P232" s="382">
        <f t="shared" si="20"/>
        <v>1</v>
      </c>
      <c r="Q232" s="382">
        <f t="shared" si="20"/>
        <v>-1</v>
      </c>
      <c r="R232" s="382">
        <f t="shared" si="20"/>
        <v>-1</v>
      </c>
      <c r="S232" s="382">
        <f t="shared" si="20"/>
        <v>1</v>
      </c>
      <c r="T232" s="382">
        <f t="shared" si="20"/>
        <v>1</v>
      </c>
      <c r="U232" s="382">
        <f>P232+Q232+R232+S232+T232</f>
        <v>1</v>
      </c>
    </row>
    <row r="233" spans="1:21" x14ac:dyDescent="0.25">
      <c r="A233" s="376">
        <f>A231</f>
        <v>0</v>
      </c>
      <c r="B233" s="384" t="s">
        <v>710</v>
      </c>
      <c r="C233" s="378" t="s">
        <v>288</v>
      </c>
      <c r="D233" s="379" t="s">
        <v>711</v>
      </c>
      <c r="E233" s="385" t="s">
        <v>770</v>
      </c>
      <c r="F233" s="386">
        <v>9</v>
      </c>
      <c r="G233" s="386">
        <v>9</v>
      </c>
      <c r="H233" s="386">
        <v>9</v>
      </c>
      <c r="I233" s="386"/>
      <c r="J233" s="386"/>
      <c r="K233" s="386"/>
      <c r="L233" s="386"/>
      <c r="M233" s="386">
        <f>IF(OR(U233=1,U233=2,U233=3),1,0)</f>
        <v>1</v>
      </c>
      <c r="N233" s="386">
        <f>IF(OR(U233=-1,U233=-2,U233=-3),1,0)</f>
        <v>0</v>
      </c>
      <c r="P233" s="382">
        <f t="shared" si="20"/>
        <v>1</v>
      </c>
      <c r="Q233" s="382">
        <f t="shared" si="20"/>
        <v>1</v>
      </c>
      <c r="R233" s="382">
        <f t="shared" si="20"/>
        <v>1</v>
      </c>
      <c r="S233" s="382">
        <f t="shared" si="20"/>
        <v>0</v>
      </c>
      <c r="T233" s="382">
        <f t="shared" si="20"/>
        <v>0</v>
      </c>
      <c r="U233" s="382">
        <f>P233+Q233+R233+S233+T233</f>
        <v>3</v>
      </c>
    </row>
    <row r="234" spans="1:21" x14ac:dyDescent="0.25">
      <c r="A234" s="376">
        <f>A231</f>
        <v>0</v>
      </c>
      <c r="B234" s="377" t="s">
        <v>706</v>
      </c>
      <c r="C234" s="378" t="str">
        <f>C231</f>
        <v>ЖОЛУДЕВ</v>
      </c>
      <c r="D234" s="379" t="str">
        <f>D232</f>
        <v>Y</v>
      </c>
      <c r="E234" s="383" t="str">
        <f>E232</f>
        <v>БУРБАСОВ</v>
      </c>
      <c r="F234" s="380"/>
      <c r="G234" s="380"/>
      <c r="H234" s="380"/>
      <c r="I234" s="380"/>
      <c r="J234" s="380"/>
      <c r="K234" s="380"/>
      <c r="L234" s="380"/>
      <c r="M234" s="381">
        <f>IF(OR(U234=1,U234=2,U234=3),1,0)</f>
        <v>0</v>
      </c>
      <c r="N234" s="381">
        <f>IF(OR(U234=-1,U234=-2,U234=-3),1,0)</f>
        <v>0</v>
      </c>
      <c r="P234" s="382">
        <f t="shared" si="20"/>
        <v>0</v>
      </c>
      <c r="Q234" s="382">
        <f t="shared" si="20"/>
        <v>0</v>
      </c>
      <c r="R234" s="382">
        <f t="shared" si="20"/>
        <v>0</v>
      </c>
      <c r="S234" s="382">
        <f t="shared" si="20"/>
        <v>0</v>
      </c>
      <c r="T234" s="382">
        <f t="shared" si="20"/>
        <v>0</v>
      </c>
      <c r="U234" s="382">
        <f>P234+Q234+R234+S234+T234</f>
        <v>0</v>
      </c>
    </row>
    <row r="235" spans="1:21" ht="14.25" thickBot="1" x14ac:dyDescent="0.3">
      <c r="A235" s="376">
        <f>A232</f>
        <v>0</v>
      </c>
      <c r="B235" s="377" t="s">
        <v>708</v>
      </c>
      <c r="C235" s="383" t="str">
        <f>C232</f>
        <v>НУРТАЗИН</v>
      </c>
      <c r="D235" s="379" t="str">
        <f>D231</f>
        <v>X</v>
      </c>
      <c r="E235" s="383" t="str">
        <f>E231</f>
        <v>РАМАЗАНОВ</v>
      </c>
      <c r="F235" s="380"/>
      <c r="G235" s="380"/>
      <c r="H235" s="380"/>
      <c r="I235" s="380"/>
      <c r="J235" s="380"/>
      <c r="K235" s="380"/>
      <c r="L235" s="380"/>
      <c r="M235" s="381">
        <f>IF(OR(U235=1,U235=2,U235=3),1,0)</f>
        <v>0</v>
      </c>
      <c r="N235" s="381">
        <f>IF(OR(U235=-1,U235=-2,U235=-3),1,0)</f>
        <v>0</v>
      </c>
      <c r="P235" s="382">
        <f t="shared" si="20"/>
        <v>0</v>
      </c>
      <c r="Q235" s="382">
        <f t="shared" si="20"/>
        <v>0</v>
      </c>
      <c r="R235" s="382">
        <f t="shared" si="20"/>
        <v>0</v>
      </c>
      <c r="S235" s="382">
        <f t="shared" si="20"/>
        <v>0</v>
      </c>
      <c r="T235" s="382">
        <f t="shared" si="20"/>
        <v>0</v>
      </c>
      <c r="U235" s="382">
        <f>P235+Q235+R235+S235+T235</f>
        <v>0</v>
      </c>
    </row>
    <row r="236" spans="1:21" ht="14.25" thickBot="1" x14ac:dyDescent="0.3">
      <c r="A236" s="258"/>
      <c r="B236" s="300"/>
      <c r="D236" s="387"/>
      <c r="F236" s="300"/>
      <c r="G236" s="300"/>
      <c r="H236" s="300"/>
      <c r="I236" s="388" t="s">
        <v>712</v>
      </c>
      <c r="J236" s="300"/>
      <c r="K236" s="300"/>
      <c r="L236" s="300"/>
      <c r="M236" s="389">
        <f>SUM(M231,M232,M233,M234,M235)</f>
        <v>3</v>
      </c>
      <c r="N236" s="390">
        <f>SUM(N231,N232,N233,N234,N235,)</f>
        <v>0</v>
      </c>
      <c r="P236" s="258"/>
      <c r="Q236" s="258"/>
      <c r="R236" s="258"/>
      <c r="S236" s="258"/>
      <c r="T236" s="258"/>
      <c r="U236" s="258"/>
    </row>
    <row r="237" spans="1:21" ht="15.75" x14ac:dyDescent="0.25">
      <c r="A237" s="258"/>
      <c r="B237" s="300"/>
      <c r="C237" s="391" t="s">
        <v>713</v>
      </c>
      <c r="D237" s="392"/>
      <c r="E237" s="374" t="s">
        <v>14</v>
      </c>
      <c r="F237" s="300"/>
      <c r="G237" s="300"/>
      <c r="H237" s="300"/>
      <c r="I237" s="300"/>
      <c r="J237" s="300"/>
      <c r="K237" s="300"/>
      <c r="L237" s="300"/>
      <c r="M237" s="300"/>
      <c r="N237" s="300"/>
      <c r="P237" s="258"/>
      <c r="Q237" s="258"/>
      <c r="R237" s="258"/>
      <c r="S237" s="258"/>
      <c r="T237" s="258"/>
      <c r="U237" s="258"/>
    </row>
    <row r="238" spans="1:21" x14ac:dyDescent="0.25">
      <c r="D238" s="396"/>
    </row>
    <row r="239" spans="1:21" ht="15.75" x14ac:dyDescent="0.3">
      <c r="A239" s="258"/>
      <c r="B239" s="371" t="s">
        <v>744</v>
      </c>
      <c r="D239" s="387"/>
      <c r="F239" s="300"/>
      <c r="G239" s="300"/>
      <c r="H239" s="300"/>
      <c r="I239" s="300"/>
      <c r="J239" s="300"/>
      <c r="K239" s="300"/>
      <c r="L239" s="300"/>
      <c r="M239" s="300"/>
      <c r="N239" s="300"/>
      <c r="P239" s="258"/>
      <c r="Q239" s="258"/>
      <c r="R239" s="258"/>
      <c r="S239" s="258"/>
      <c r="T239" s="258"/>
      <c r="U239" s="258"/>
    </row>
    <row r="240" spans="1:21" x14ac:dyDescent="0.25">
      <c r="A240" s="258"/>
      <c r="B240" s="654" t="s">
        <v>697</v>
      </c>
      <c r="C240" s="372" t="s">
        <v>698</v>
      </c>
      <c r="D240" s="656" t="s">
        <v>697</v>
      </c>
      <c r="E240" s="372" t="s">
        <v>699</v>
      </c>
      <c r="F240" s="658" t="s">
        <v>700</v>
      </c>
      <c r="G240" s="659"/>
      <c r="H240" s="659"/>
      <c r="I240" s="659"/>
      <c r="J240" s="659"/>
      <c r="K240" s="658" t="s">
        <v>701</v>
      </c>
      <c r="L240" s="660"/>
      <c r="M240" s="658" t="s">
        <v>702</v>
      </c>
      <c r="N240" s="660"/>
      <c r="P240" s="258"/>
      <c r="Q240" s="258"/>
      <c r="R240" s="258"/>
      <c r="S240" s="258"/>
      <c r="T240" s="258"/>
      <c r="U240" s="258"/>
    </row>
    <row r="241" spans="1:24" ht="15.75" x14ac:dyDescent="0.25">
      <c r="A241" s="373"/>
      <c r="B241" s="655"/>
      <c r="C241" s="374" t="s">
        <v>766</v>
      </c>
      <c r="D241" s="657"/>
      <c r="E241" s="374" t="s">
        <v>35</v>
      </c>
      <c r="F241" s="375">
        <v>1</v>
      </c>
      <c r="G241" s="375">
        <v>2</v>
      </c>
      <c r="H241" s="375">
        <v>3</v>
      </c>
      <c r="I241" s="375">
        <v>4</v>
      </c>
      <c r="J241" s="375">
        <v>5</v>
      </c>
      <c r="K241" s="375" t="s">
        <v>703</v>
      </c>
      <c r="L241" s="375" t="s">
        <v>30</v>
      </c>
      <c r="M241" s="375" t="s">
        <v>704</v>
      </c>
      <c r="N241" s="375" t="s">
        <v>705</v>
      </c>
      <c r="P241" s="258"/>
      <c r="Q241" s="258"/>
      <c r="R241" s="258"/>
      <c r="S241" s="258"/>
      <c r="T241" s="258"/>
      <c r="U241" s="258"/>
    </row>
    <row r="242" spans="1:24" x14ac:dyDescent="0.25">
      <c r="A242" s="376"/>
      <c r="B242" s="377" t="s">
        <v>706</v>
      </c>
      <c r="C242" s="383" t="s">
        <v>436</v>
      </c>
      <c r="D242" s="379" t="s">
        <v>707</v>
      </c>
      <c r="E242" s="378" t="s">
        <v>241</v>
      </c>
      <c r="F242" s="380">
        <v>9</v>
      </c>
      <c r="G242" s="380">
        <v>11</v>
      </c>
      <c r="H242" s="380">
        <v>7</v>
      </c>
      <c r="I242" s="380"/>
      <c r="J242" s="380"/>
      <c r="K242" s="380"/>
      <c r="L242" s="380"/>
      <c r="M242" s="381">
        <f>IF(OR(U242=1,U242=2,U242=3),1,0)</f>
        <v>1</v>
      </c>
      <c r="N242" s="381">
        <f>IF(OR(U242=-1,U242=-2,U242=-3),1,0)</f>
        <v>0</v>
      </c>
      <c r="P242" s="382">
        <f t="shared" ref="P242:T246" si="21">SIGN(F242)</f>
        <v>1</v>
      </c>
      <c r="Q242" s="382">
        <f t="shared" si="21"/>
        <v>1</v>
      </c>
      <c r="R242" s="382">
        <f t="shared" si="21"/>
        <v>1</v>
      </c>
      <c r="S242" s="382">
        <f t="shared" si="21"/>
        <v>0</v>
      </c>
      <c r="T242" s="382">
        <f t="shared" si="21"/>
        <v>0</v>
      </c>
      <c r="U242" s="382">
        <f>P242+Q242+R242+S242+T242</f>
        <v>3</v>
      </c>
    </row>
    <row r="243" spans="1:24" x14ac:dyDescent="0.25">
      <c r="A243" s="376"/>
      <c r="B243" s="377" t="s">
        <v>708</v>
      </c>
      <c r="C243" s="378" t="s">
        <v>208</v>
      </c>
      <c r="D243" s="379" t="s">
        <v>709</v>
      </c>
      <c r="E243" s="383" t="s">
        <v>285</v>
      </c>
      <c r="F243" s="380">
        <v>-5</v>
      </c>
      <c r="G243" s="380">
        <v>7</v>
      </c>
      <c r="H243" s="380">
        <v>4</v>
      </c>
      <c r="I243" s="380">
        <v>10</v>
      </c>
      <c r="J243" s="380"/>
      <c r="K243" s="380"/>
      <c r="L243" s="380"/>
      <c r="M243" s="381">
        <f>IF(OR(U243=1,U243=2,U243=3),1,0)</f>
        <v>1</v>
      </c>
      <c r="N243" s="381">
        <f>IF(OR(U243=-1,U243=-2,U243=-3),1,0)</f>
        <v>0</v>
      </c>
      <c r="P243" s="382">
        <f t="shared" si="21"/>
        <v>-1</v>
      </c>
      <c r="Q243" s="382">
        <f t="shared" si="21"/>
        <v>1</v>
      </c>
      <c r="R243" s="382">
        <f t="shared" si="21"/>
        <v>1</v>
      </c>
      <c r="S243" s="382">
        <f t="shared" si="21"/>
        <v>1</v>
      </c>
      <c r="T243" s="382">
        <f t="shared" si="21"/>
        <v>0</v>
      </c>
      <c r="U243" s="382">
        <f>P243+Q243+R243+S243+T243</f>
        <v>2</v>
      </c>
      <c r="X243" s="397"/>
    </row>
    <row r="244" spans="1:24" x14ac:dyDescent="0.25">
      <c r="A244" s="376">
        <f>A242</f>
        <v>0</v>
      </c>
      <c r="B244" s="384" t="s">
        <v>710</v>
      </c>
      <c r="C244" s="383" t="s">
        <v>225</v>
      </c>
      <c r="D244" s="379" t="s">
        <v>711</v>
      </c>
      <c r="E244" s="383" t="s">
        <v>238</v>
      </c>
      <c r="F244" s="386">
        <v>9</v>
      </c>
      <c r="G244" s="386">
        <v>-8</v>
      </c>
      <c r="H244" s="386">
        <v>-10</v>
      </c>
      <c r="I244" s="386">
        <v>8</v>
      </c>
      <c r="J244" s="386">
        <v>9</v>
      </c>
      <c r="K244" s="386"/>
      <c r="L244" s="386"/>
      <c r="M244" s="386">
        <f>IF(OR(U244=1,U244=2,U244=3),1,0)</f>
        <v>1</v>
      </c>
      <c r="N244" s="386">
        <f>IF(OR(U244=-1,U244=-2,U244=-3),1,0)</f>
        <v>0</v>
      </c>
      <c r="P244" s="382">
        <f t="shared" si="21"/>
        <v>1</v>
      </c>
      <c r="Q244" s="382">
        <f t="shared" si="21"/>
        <v>-1</v>
      </c>
      <c r="R244" s="382">
        <f t="shared" si="21"/>
        <v>-1</v>
      </c>
      <c r="S244" s="382">
        <f t="shared" si="21"/>
        <v>1</v>
      </c>
      <c r="T244" s="382">
        <f t="shared" si="21"/>
        <v>1</v>
      </c>
      <c r="U244" s="382">
        <f>P244+Q244+R244+S244+T244</f>
        <v>1</v>
      </c>
    </row>
    <row r="245" spans="1:24" x14ac:dyDescent="0.25">
      <c r="A245" s="376">
        <f>A242</f>
        <v>0</v>
      </c>
      <c r="B245" s="377" t="s">
        <v>706</v>
      </c>
      <c r="C245" s="383" t="str">
        <f>C242</f>
        <v>КЕЛЬБУГАНОВ</v>
      </c>
      <c r="D245" s="379" t="str">
        <f>D243</f>
        <v>Y</v>
      </c>
      <c r="E245" s="378" t="str">
        <f>E243</f>
        <v>КОНЫСБАЙ</v>
      </c>
      <c r="F245" s="380"/>
      <c r="G245" s="380"/>
      <c r="H245" s="380"/>
      <c r="I245" s="380"/>
      <c r="J245" s="380"/>
      <c r="K245" s="380"/>
      <c r="L245" s="380"/>
      <c r="M245" s="381">
        <f>IF(OR(U245=1,U245=2,U245=3),1,0)</f>
        <v>0</v>
      </c>
      <c r="N245" s="381">
        <f>IF(OR(U245=-1,U245=-2,U245=-3),1,0)</f>
        <v>0</v>
      </c>
      <c r="P245" s="382">
        <f t="shared" si="21"/>
        <v>0</v>
      </c>
      <c r="Q245" s="382">
        <f t="shared" si="21"/>
        <v>0</v>
      </c>
      <c r="R245" s="382">
        <f t="shared" si="21"/>
        <v>0</v>
      </c>
      <c r="S245" s="382">
        <f t="shared" si="21"/>
        <v>0</v>
      </c>
      <c r="T245" s="382">
        <f t="shared" si="21"/>
        <v>0</v>
      </c>
      <c r="U245" s="382">
        <f>P245+Q245+R245+S245+T245</f>
        <v>0</v>
      </c>
    </row>
    <row r="246" spans="1:24" ht="14.25" thickBot="1" x14ac:dyDescent="0.3">
      <c r="A246" s="376">
        <f>A243</f>
        <v>0</v>
      </c>
      <c r="B246" s="377" t="s">
        <v>708</v>
      </c>
      <c r="C246" s="383" t="str">
        <f>C243</f>
        <v>МАРХАБАЕВ</v>
      </c>
      <c r="D246" s="379" t="str">
        <f>D242</f>
        <v>X</v>
      </c>
      <c r="E246" s="383" t="str">
        <f>E242</f>
        <v>МАМАЙ</v>
      </c>
      <c r="F246" s="380"/>
      <c r="G246" s="380"/>
      <c r="H246" s="380"/>
      <c r="I246" s="380"/>
      <c r="J246" s="380"/>
      <c r="K246" s="380"/>
      <c r="L246" s="380"/>
      <c r="M246" s="381">
        <f>IF(OR(U246=1,U246=2,U246=3),1,0)</f>
        <v>0</v>
      </c>
      <c r="N246" s="381">
        <f>IF(OR(U246=-1,U246=-2,U246=-3),1,0)</f>
        <v>0</v>
      </c>
      <c r="P246" s="382">
        <f t="shared" si="21"/>
        <v>0</v>
      </c>
      <c r="Q246" s="382">
        <f t="shared" si="21"/>
        <v>0</v>
      </c>
      <c r="R246" s="382">
        <f t="shared" si="21"/>
        <v>0</v>
      </c>
      <c r="S246" s="382">
        <f t="shared" si="21"/>
        <v>0</v>
      </c>
      <c r="T246" s="382">
        <f t="shared" si="21"/>
        <v>0</v>
      </c>
      <c r="U246" s="382">
        <f>P246+Q246+R246+S246+T246</f>
        <v>0</v>
      </c>
    </row>
    <row r="247" spans="1:24" ht="14.25" thickBot="1" x14ac:dyDescent="0.3">
      <c r="A247" s="258"/>
      <c r="B247" s="300"/>
      <c r="D247" s="387"/>
      <c r="F247" s="300"/>
      <c r="G247" s="300"/>
      <c r="H247" s="300"/>
      <c r="I247" s="388" t="s">
        <v>712</v>
      </c>
      <c r="J247" s="300"/>
      <c r="K247" s="300"/>
      <c r="L247" s="300"/>
      <c r="M247" s="389">
        <f>SUM(M242,M243,M244,M245,M246)</f>
        <v>3</v>
      </c>
      <c r="N247" s="390">
        <f>SUM(N242,N243,N244,N245,N246,)</f>
        <v>0</v>
      </c>
      <c r="P247" s="258"/>
      <c r="Q247" s="258"/>
      <c r="R247" s="258"/>
      <c r="S247" s="258"/>
      <c r="T247" s="258"/>
      <c r="U247" s="258"/>
    </row>
    <row r="248" spans="1:24" ht="15.75" x14ac:dyDescent="0.25">
      <c r="A248" s="258"/>
      <c r="B248" s="300"/>
      <c r="C248" s="391" t="s">
        <v>713</v>
      </c>
      <c r="D248" s="392"/>
      <c r="E248" s="374" t="s">
        <v>766</v>
      </c>
      <c r="F248" s="300"/>
      <c r="G248" s="300"/>
      <c r="H248" s="300"/>
      <c r="I248" s="300"/>
      <c r="J248" s="300"/>
      <c r="K248" s="300"/>
      <c r="L248" s="300"/>
      <c r="M248" s="300"/>
      <c r="N248" s="300"/>
      <c r="P248" s="258"/>
      <c r="Q248" s="258"/>
      <c r="R248" s="258"/>
      <c r="S248" s="258"/>
      <c r="T248" s="258"/>
      <c r="U248" s="258"/>
    </row>
    <row r="249" spans="1:24" x14ac:dyDescent="0.25">
      <c r="D249" s="396"/>
    </row>
    <row r="250" spans="1:24" ht="15.75" x14ac:dyDescent="0.3">
      <c r="A250" s="258"/>
      <c r="B250" s="371" t="s">
        <v>745</v>
      </c>
      <c r="D250" s="387"/>
      <c r="F250" s="300"/>
      <c r="G250" s="300"/>
      <c r="H250" s="300"/>
      <c r="I250" s="300"/>
      <c r="J250" s="300"/>
      <c r="K250" s="300"/>
      <c r="L250" s="300"/>
      <c r="M250" s="300"/>
      <c r="N250" s="300"/>
      <c r="P250" s="258"/>
      <c r="Q250" s="258"/>
      <c r="R250" s="258"/>
      <c r="S250" s="258"/>
      <c r="T250" s="258"/>
      <c r="U250" s="258"/>
    </row>
    <row r="251" spans="1:24" x14ac:dyDescent="0.25">
      <c r="A251" s="258"/>
      <c r="B251" s="654" t="s">
        <v>697</v>
      </c>
      <c r="C251" s="372" t="s">
        <v>698</v>
      </c>
      <c r="D251" s="656" t="s">
        <v>697</v>
      </c>
      <c r="E251" s="372" t="s">
        <v>699</v>
      </c>
      <c r="F251" s="658" t="s">
        <v>700</v>
      </c>
      <c r="G251" s="659"/>
      <c r="H251" s="659"/>
      <c r="I251" s="659"/>
      <c r="J251" s="659"/>
      <c r="K251" s="658" t="s">
        <v>701</v>
      </c>
      <c r="L251" s="660"/>
      <c r="M251" s="658" t="s">
        <v>702</v>
      </c>
      <c r="N251" s="660"/>
      <c r="P251" s="258"/>
      <c r="Q251" s="258"/>
      <c r="R251" s="258"/>
      <c r="S251" s="258"/>
      <c r="T251" s="258"/>
      <c r="U251" s="258"/>
    </row>
    <row r="252" spans="1:24" ht="15.75" x14ac:dyDescent="0.25">
      <c r="A252" s="373"/>
      <c r="B252" s="655"/>
      <c r="C252" s="374" t="s">
        <v>36</v>
      </c>
      <c r="D252" s="657"/>
      <c r="E252" s="374" t="s">
        <v>17</v>
      </c>
      <c r="F252" s="375">
        <v>1</v>
      </c>
      <c r="G252" s="375">
        <v>2</v>
      </c>
      <c r="H252" s="375">
        <v>3</v>
      </c>
      <c r="I252" s="375">
        <v>4</v>
      </c>
      <c r="J252" s="375">
        <v>5</v>
      </c>
      <c r="K252" s="375" t="s">
        <v>703</v>
      </c>
      <c r="L252" s="375" t="s">
        <v>30</v>
      </c>
      <c r="M252" s="375" t="s">
        <v>704</v>
      </c>
      <c r="N252" s="375" t="s">
        <v>705</v>
      </c>
      <c r="P252" s="258"/>
      <c r="Q252" s="258"/>
      <c r="R252" s="258"/>
      <c r="S252" s="258"/>
      <c r="T252" s="258"/>
      <c r="U252" s="258"/>
    </row>
    <row r="253" spans="1:24" x14ac:dyDescent="0.25">
      <c r="A253" s="376"/>
      <c r="B253" s="377" t="s">
        <v>706</v>
      </c>
      <c r="C253" s="378" t="s">
        <v>231</v>
      </c>
      <c r="D253" s="379" t="s">
        <v>707</v>
      </c>
      <c r="E253" s="383" t="s">
        <v>286</v>
      </c>
      <c r="F253" s="380">
        <v>5</v>
      </c>
      <c r="G253" s="380">
        <v>8</v>
      </c>
      <c r="H253" s="380">
        <v>8</v>
      </c>
      <c r="I253" s="380"/>
      <c r="J253" s="380"/>
      <c r="K253" s="380"/>
      <c r="L253" s="380"/>
      <c r="M253" s="381">
        <f>IF(OR(U253=1,U253=2,U253=3),1,0)</f>
        <v>1</v>
      </c>
      <c r="N253" s="381">
        <f>IF(OR(U253=-1,U253=-2,U253=-3),1,0)</f>
        <v>0</v>
      </c>
      <c r="P253" s="382">
        <f t="shared" ref="P253:T257" si="22">SIGN(F253)</f>
        <v>1</v>
      </c>
      <c r="Q253" s="382">
        <f t="shared" si="22"/>
        <v>1</v>
      </c>
      <c r="R253" s="382">
        <f t="shared" si="22"/>
        <v>1</v>
      </c>
      <c r="S253" s="382">
        <f t="shared" si="22"/>
        <v>0</v>
      </c>
      <c r="T253" s="382">
        <f t="shared" si="22"/>
        <v>0</v>
      </c>
      <c r="U253" s="382">
        <f>P253+Q253+R253+S253+T253</f>
        <v>3</v>
      </c>
    </row>
    <row r="254" spans="1:24" x14ac:dyDescent="0.25">
      <c r="A254" s="376"/>
      <c r="B254" s="377" t="s">
        <v>708</v>
      </c>
      <c r="C254" s="378" t="s">
        <v>281</v>
      </c>
      <c r="D254" s="379" t="s">
        <v>709</v>
      </c>
      <c r="E254" s="383" t="s">
        <v>233</v>
      </c>
      <c r="F254" s="380">
        <v>8</v>
      </c>
      <c r="G254" s="380">
        <v>4</v>
      </c>
      <c r="H254" s="380">
        <v>3</v>
      </c>
      <c r="I254" s="380"/>
      <c r="J254" s="380"/>
      <c r="K254" s="380"/>
      <c r="L254" s="380"/>
      <c r="M254" s="381">
        <f>IF(OR(U254=1,U254=2,U254=3),1,0)</f>
        <v>1</v>
      </c>
      <c r="N254" s="381">
        <f>IF(OR(U254=-1,U254=-2,U254=-3),1,0)</f>
        <v>0</v>
      </c>
      <c r="P254" s="382">
        <f t="shared" si="22"/>
        <v>1</v>
      </c>
      <c r="Q254" s="382">
        <f t="shared" si="22"/>
        <v>1</v>
      </c>
      <c r="R254" s="382">
        <f t="shared" si="22"/>
        <v>1</v>
      </c>
      <c r="S254" s="382">
        <f t="shared" si="22"/>
        <v>0</v>
      </c>
      <c r="T254" s="382">
        <f t="shared" si="22"/>
        <v>0</v>
      </c>
      <c r="U254" s="382">
        <f>P254+Q254+R254+S254+T254</f>
        <v>3</v>
      </c>
    </row>
    <row r="255" spans="1:24" x14ac:dyDescent="0.25">
      <c r="A255" s="376">
        <f>A253</f>
        <v>0</v>
      </c>
      <c r="B255" s="384" t="s">
        <v>710</v>
      </c>
      <c r="C255" s="385" t="s">
        <v>262</v>
      </c>
      <c r="D255" s="379" t="s">
        <v>711</v>
      </c>
      <c r="E255" s="378" t="s">
        <v>248</v>
      </c>
      <c r="F255" s="386">
        <v>6</v>
      </c>
      <c r="G255" s="386">
        <v>5</v>
      </c>
      <c r="H255" s="386">
        <v>1</v>
      </c>
      <c r="I255" s="386"/>
      <c r="J255" s="386"/>
      <c r="K255" s="386"/>
      <c r="L255" s="386"/>
      <c r="M255" s="386">
        <f>IF(OR(U255=1,U255=2,U255=3),1,0)</f>
        <v>1</v>
      </c>
      <c r="N255" s="386">
        <f>IF(OR(U255=-1,U255=-2,U255=-3),1,0)</f>
        <v>0</v>
      </c>
      <c r="P255" s="382">
        <f t="shared" si="22"/>
        <v>1</v>
      </c>
      <c r="Q255" s="382">
        <f t="shared" si="22"/>
        <v>1</v>
      </c>
      <c r="R255" s="382">
        <f t="shared" si="22"/>
        <v>1</v>
      </c>
      <c r="S255" s="382">
        <f t="shared" si="22"/>
        <v>0</v>
      </c>
      <c r="T255" s="382">
        <f t="shared" si="22"/>
        <v>0</v>
      </c>
      <c r="U255" s="382">
        <f>P255+Q255+R255+S255+T255</f>
        <v>3</v>
      </c>
    </row>
    <row r="256" spans="1:24" x14ac:dyDescent="0.25">
      <c r="A256" s="376">
        <f>A253</f>
        <v>0</v>
      </c>
      <c r="B256" s="377" t="s">
        <v>706</v>
      </c>
      <c r="C256" s="383" t="str">
        <f>C253</f>
        <v>ХАЛИЛОВ</v>
      </c>
      <c r="D256" s="379" t="str">
        <f>D254</f>
        <v>Y</v>
      </c>
      <c r="E256" s="383" t="str">
        <f>E254</f>
        <v>ОРЛОВ</v>
      </c>
      <c r="F256" s="380"/>
      <c r="G256" s="380"/>
      <c r="H256" s="380"/>
      <c r="I256" s="380"/>
      <c r="J256" s="380"/>
      <c r="K256" s="380"/>
      <c r="L256" s="380"/>
      <c r="M256" s="381">
        <f>IF(OR(U256=1,U256=2,U256=3),1,0)</f>
        <v>0</v>
      </c>
      <c r="N256" s="381">
        <f>IF(OR(U256=-1,U256=-2,U256=-3),1,0)</f>
        <v>0</v>
      </c>
      <c r="P256" s="382">
        <f t="shared" si="22"/>
        <v>0</v>
      </c>
      <c r="Q256" s="382">
        <f t="shared" si="22"/>
        <v>0</v>
      </c>
      <c r="R256" s="382">
        <f t="shared" si="22"/>
        <v>0</v>
      </c>
      <c r="S256" s="382">
        <f t="shared" si="22"/>
        <v>0</v>
      </c>
      <c r="T256" s="382">
        <f t="shared" si="22"/>
        <v>0</v>
      </c>
      <c r="U256" s="382">
        <f>P256+Q256+R256+S256+T256</f>
        <v>0</v>
      </c>
    </row>
    <row r="257" spans="1:22" ht="14.25" thickBot="1" x14ac:dyDescent="0.3">
      <c r="A257" s="376">
        <f>A254</f>
        <v>0</v>
      </c>
      <c r="B257" s="377" t="s">
        <v>708</v>
      </c>
      <c r="C257" s="383" t="str">
        <f>C254</f>
        <v>ГЕРАСИМЕНКО Т.</v>
      </c>
      <c r="D257" s="379" t="str">
        <f>D253</f>
        <v>X</v>
      </c>
      <c r="E257" s="378" t="str">
        <f>E253</f>
        <v>ГОЛОДОВ</v>
      </c>
      <c r="F257" s="380"/>
      <c r="G257" s="380"/>
      <c r="H257" s="380"/>
      <c r="I257" s="380"/>
      <c r="J257" s="380"/>
      <c r="K257" s="380"/>
      <c r="L257" s="380"/>
      <c r="M257" s="381">
        <f>IF(OR(U257=1,U257=2,U257=3),1,0)</f>
        <v>0</v>
      </c>
      <c r="N257" s="381">
        <f>IF(OR(U257=-1,U257=-2,U257=-3),1,0)</f>
        <v>0</v>
      </c>
      <c r="P257" s="382">
        <f t="shared" si="22"/>
        <v>0</v>
      </c>
      <c r="Q257" s="382">
        <f t="shared" si="22"/>
        <v>0</v>
      </c>
      <c r="R257" s="382">
        <f t="shared" si="22"/>
        <v>0</v>
      </c>
      <c r="S257" s="382">
        <f t="shared" si="22"/>
        <v>0</v>
      </c>
      <c r="T257" s="382">
        <f t="shared" si="22"/>
        <v>0</v>
      </c>
      <c r="U257" s="382">
        <f>P257+Q257+R257+S257+T257</f>
        <v>0</v>
      </c>
    </row>
    <row r="258" spans="1:22" ht="14.25" thickBot="1" x14ac:dyDescent="0.3">
      <c r="A258" s="258"/>
      <c r="B258" s="300"/>
      <c r="D258" s="387"/>
      <c r="F258" s="300"/>
      <c r="G258" s="300"/>
      <c r="H258" s="300"/>
      <c r="I258" s="388" t="s">
        <v>712</v>
      </c>
      <c r="J258" s="300"/>
      <c r="K258" s="300"/>
      <c r="L258" s="300"/>
      <c r="M258" s="389">
        <f>SUM(M253,M254,M255,M256,M257)</f>
        <v>3</v>
      </c>
      <c r="N258" s="390">
        <f>SUM(N253,N254,N255,N256,N257,)</f>
        <v>0</v>
      </c>
      <c r="P258" s="258"/>
      <c r="Q258" s="258"/>
      <c r="R258" s="258"/>
      <c r="S258" s="258"/>
      <c r="T258" s="258"/>
      <c r="U258" s="258"/>
    </row>
    <row r="259" spans="1:22" ht="15.75" x14ac:dyDescent="0.25">
      <c r="A259" s="258"/>
      <c r="B259" s="300"/>
      <c r="C259" s="391" t="s">
        <v>713</v>
      </c>
      <c r="D259" s="392"/>
      <c r="E259" s="374" t="s">
        <v>36</v>
      </c>
      <c r="F259" s="300"/>
      <c r="G259" s="300"/>
      <c r="H259" s="300"/>
      <c r="I259" s="300"/>
      <c r="J259" s="300"/>
      <c r="K259" s="300"/>
      <c r="L259" s="300"/>
      <c r="M259" s="300"/>
      <c r="N259" s="300"/>
      <c r="P259" s="258"/>
      <c r="Q259" s="258"/>
      <c r="R259" s="258"/>
      <c r="S259" s="258"/>
      <c r="T259" s="258"/>
      <c r="U259" s="258"/>
    </row>
    <row r="260" spans="1:22" ht="15.75" x14ac:dyDescent="0.3">
      <c r="A260" s="258"/>
      <c r="B260" s="371" t="s">
        <v>746</v>
      </c>
      <c r="D260" s="387"/>
      <c r="F260" s="300"/>
      <c r="G260" s="300"/>
      <c r="H260" s="300"/>
      <c r="I260" s="300"/>
      <c r="J260" s="300"/>
      <c r="K260" s="300"/>
      <c r="L260" s="300"/>
      <c r="M260" s="300"/>
      <c r="N260" s="300"/>
      <c r="P260" s="258"/>
      <c r="Q260" s="258"/>
      <c r="R260" s="258"/>
      <c r="S260" s="258"/>
      <c r="T260" s="258"/>
      <c r="U260" s="258"/>
    </row>
    <row r="261" spans="1:22" x14ac:dyDescent="0.25">
      <c r="A261" s="258"/>
      <c r="B261" s="654" t="s">
        <v>697</v>
      </c>
      <c r="C261" s="372" t="s">
        <v>698</v>
      </c>
      <c r="D261" s="656" t="s">
        <v>697</v>
      </c>
      <c r="E261" s="372" t="s">
        <v>699</v>
      </c>
      <c r="F261" s="658" t="s">
        <v>700</v>
      </c>
      <c r="G261" s="659"/>
      <c r="H261" s="659"/>
      <c r="I261" s="659"/>
      <c r="J261" s="659"/>
      <c r="K261" s="658" t="s">
        <v>701</v>
      </c>
      <c r="L261" s="660"/>
      <c r="M261" s="658" t="s">
        <v>702</v>
      </c>
      <c r="N261" s="660"/>
      <c r="P261" s="258"/>
      <c r="Q261" s="258"/>
      <c r="R261" s="258"/>
      <c r="S261" s="258"/>
      <c r="T261" s="258"/>
      <c r="U261" s="258"/>
    </row>
    <row r="262" spans="1:22" ht="15.75" x14ac:dyDescent="0.25">
      <c r="A262" s="373"/>
      <c r="B262" s="655"/>
      <c r="C262" s="374" t="s">
        <v>33</v>
      </c>
      <c r="D262" s="657"/>
      <c r="E262" s="374" t="s">
        <v>767</v>
      </c>
      <c r="F262" s="375">
        <v>1</v>
      </c>
      <c r="G262" s="375">
        <v>2</v>
      </c>
      <c r="H262" s="375">
        <v>3</v>
      </c>
      <c r="I262" s="375">
        <v>4</v>
      </c>
      <c r="J262" s="375">
        <v>5</v>
      </c>
      <c r="K262" s="375" t="s">
        <v>703</v>
      </c>
      <c r="L262" s="375" t="s">
        <v>30</v>
      </c>
      <c r="M262" s="375" t="s">
        <v>704</v>
      </c>
      <c r="N262" s="375" t="s">
        <v>705</v>
      </c>
      <c r="P262" s="258"/>
      <c r="Q262" s="258"/>
      <c r="R262" s="258"/>
      <c r="S262" s="258"/>
      <c r="T262" s="258"/>
      <c r="U262" s="258"/>
    </row>
    <row r="263" spans="1:22" x14ac:dyDescent="0.25">
      <c r="A263" s="376"/>
      <c r="B263" s="377" t="s">
        <v>706</v>
      </c>
      <c r="C263" s="385" t="s">
        <v>433</v>
      </c>
      <c r="D263" s="379" t="s">
        <v>707</v>
      </c>
      <c r="E263" s="383" t="s">
        <v>276</v>
      </c>
      <c r="F263" s="380">
        <v>3</v>
      </c>
      <c r="G263" s="380">
        <v>7</v>
      </c>
      <c r="H263" s="380">
        <v>7</v>
      </c>
      <c r="I263" s="380"/>
      <c r="J263" s="380"/>
      <c r="K263" s="380"/>
      <c r="L263" s="380"/>
      <c r="M263" s="381">
        <f>IF(OR(U263=1,U263=2,U263=3),1,0)</f>
        <v>1</v>
      </c>
      <c r="N263" s="381">
        <f>IF(OR(U263=-1,U263=-2,U263=-3),1,0)</f>
        <v>0</v>
      </c>
      <c r="P263" s="382">
        <f t="shared" ref="P263:T267" si="23">SIGN(F263)</f>
        <v>1</v>
      </c>
      <c r="Q263" s="382">
        <f t="shared" si="23"/>
        <v>1</v>
      </c>
      <c r="R263" s="382">
        <f t="shared" si="23"/>
        <v>1</v>
      </c>
      <c r="S263" s="382">
        <f t="shared" si="23"/>
        <v>0</v>
      </c>
      <c r="T263" s="382">
        <f t="shared" si="23"/>
        <v>0</v>
      </c>
      <c r="U263" s="382">
        <f>P263+Q263+R263+S263+T263</f>
        <v>3</v>
      </c>
    </row>
    <row r="264" spans="1:22" x14ac:dyDescent="0.25">
      <c r="A264" s="376"/>
      <c r="B264" s="377" t="s">
        <v>708</v>
      </c>
      <c r="C264" s="378" t="s">
        <v>404</v>
      </c>
      <c r="D264" s="379" t="s">
        <v>709</v>
      </c>
      <c r="E264" s="378" t="s">
        <v>222</v>
      </c>
      <c r="F264" s="380">
        <v>8</v>
      </c>
      <c r="G264" s="380">
        <v>4</v>
      </c>
      <c r="H264" s="380">
        <v>3</v>
      </c>
      <c r="I264" s="380"/>
      <c r="J264" s="380"/>
      <c r="K264" s="380"/>
      <c r="L264" s="380"/>
      <c r="M264" s="381">
        <f>IF(OR(U264=1,U264=2,U264=3),1,0)</f>
        <v>1</v>
      </c>
      <c r="N264" s="381">
        <f>IF(OR(U264=-1,U264=-2,U264=-3),1,0)</f>
        <v>0</v>
      </c>
      <c r="P264" s="382">
        <f t="shared" si="23"/>
        <v>1</v>
      </c>
      <c r="Q264" s="382">
        <f t="shared" si="23"/>
        <v>1</v>
      </c>
      <c r="R264" s="382">
        <f t="shared" si="23"/>
        <v>1</v>
      </c>
      <c r="S264" s="382">
        <f t="shared" si="23"/>
        <v>0</v>
      </c>
      <c r="T264" s="382">
        <f t="shared" si="23"/>
        <v>0</v>
      </c>
      <c r="U264" s="382">
        <f>P264+Q264+R264+S264+T264</f>
        <v>3</v>
      </c>
    </row>
    <row r="265" spans="1:22" x14ac:dyDescent="0.25">
      <c r="A265" s="376">
        <f>A263</f>
        <v>0</v>
      </c>
      <c r="B265" s="384" t="s">
        <v>710</v>
      </c>
      <c r="C265" s="378" t="s">
        <v>249</v>
      </c>
      <c r="D265" s="379" t="s">
        <v>711</v>
      </c>
      <c r="E265" s="383" t="s">
        <v>270</v>
      </c>
      <c r="F265" s="386">
        <v>6</v>
      </c>
      <c r="G265" s="386">
        <v>5</v>
      </c>
      <c r="H265" s="386">
        <v>8</v>
      </c>
      <c r="I265" s="386"/>
      <c r="J265" s="386"/>
      <c r="K265" s="386"/>
      <c r="L265" s="386"/>
      <c r="M265" s="386">
        <f>IF(OR(U265=1,U265=2,U265=3),1,0)</f>
        <v>1</v>
      </c>
      <c r="N265" s="386">
        <f>IF(OR(U265=-1,U265=-2,U265=-3),1,0)</f>
        <v>0</v>
      </c>
      <c r="P265" s="382">
        <f t="shared" si="23"/>
        <v>1</v>
      </c>
      <c r="Q265" s="382">
        <f t="shared" si="23"/>
        <v>1</v>
      </c>
      <c r="R265" s="382">
        <f t="shared" si="23"/>
        <v>1</v>
      </c>
      <c r="S265" s="382">
        <f t="shared" si="23"/>
        <v>0</v>
      </c>
      <c r="T265" s="382">
        <f t="shared" si="23"/>
        <v>0</v>
      </c>
      <c r="U265" s="400">
        <f>P265+Q265+R265+S265+T265</f>
        <v>3</v>
      </c>
      <c r="V265" s="398"/>
    </row>
    <row r="266" spans="1:22" x14ac:dyDescent="0.25">
      <c r="A266" s="376">
        <f>A263</f>
        <v>0</v>
      </c>
      <c r="B266" s="377" t="s">
        <v>706</v>
      </c>
      <c r="C266" s="383" t="str">
        <f>C263</f>
        <v>АРТУКМЕТОВ</v>
      </c>
      <c r="D266" s="379" t="str">
        <f>D264</f>
        <v>Y</v>
      </c>
      <c r="E266" s="383" t="str">
        <f>E264</f>
        <v>ТОЛСУБАЕВ</v>
      </c>
      <c r="F266" s="380"/>
      <c r="G266" s="380"/>
      <c r="H266" s="380"/>
      <c r="I266" s="380"/>
      <c r="J266" s="380"/>
      <c r="K266" s="380"/>
      <c r="L266" s="380"/>
      <c r="M266" s="381">
        <f>IF(OR(U266=1,U266=2,U266=3),1,0)</f>
        <v>0</v>
      </c>
      <c r="N266" s="381">
        <f>IF(OR(U266=-1,U266=-2,U266=-3),1,0)</f>
        <v>0</v>
      </c>
      <c r="P266" s="382">
        <f t="shared" si="23"/>
        <v>0</v>
      </c>
      <c r="Q266" s="382">
        <f t="shared" si="23"/>
        <v>0</v>
      </c>
      <c r="R266" s="382">
        <f t="shared" si="23"/>
        <v>0</v>
      </c>
      <c r="S266" s="382">
        <f t="shared" si="23"/>
        <v>0</v>
      </c>
      <c r="T266" s="382">
        <f t="shared" si="23"/>
        <v>0</v>
      </c>
      <c r="U266" s="382">
        <f>P266+Q266+R266+S266+T266</f>
        <v>0</v>
      </c>
    </row>
    <row r="267" spans="1:22" ht="14.25" thickBot="1" x14ac:dyDescent="0.3">
      <c r="A267" s="376">
        <f>A264</f>
        <v>0</v>
      </c>
      <c r="B267" s="377" t="s">
        <v>708</v>
      </c>
      <c r="C267" s="383" t="str">
        <f>C264</f>
        <v>ИРИСАЛИЕВ</v>
      </c>
      <c r="D267" s="379" t="str">
        <f>D263</f>
        <v>X</v>
      </c>
      <c r="E267" s="383" t="str">
        <f>E263</f>
        <v>БЕКЕН</v>
      </c>
      <c r="F267" s="380"/>
      <c r="G267" s="380"/>
      <c r="H267" s="380"/>
      <c r="I267" s="380"/>
      <c r="J267" s="380"/>
      <c r="K267" s="380"/>
      <c r="L267" s="380"/>
      <c r="M267" s="381">
        <f>IF(OR(U267=1,U267=2,U267=3),1,0)</f>
        <v>0</v>
      </c>
      <c r="N267" s="381">
        <f>IF(OR(U267=-1,U267=-2,U267=-3),1,0)</f>
        <v>0</v>
      </c>
      <c r="P267" s="382">
        <f t="shared" si="23"/>
        <v>0</v>
      </c>
      <c r="Q267" s="382">
        <f t="shared" si="23"/>
        <v>0</v>
      </c>
      <c r="R267" s="382">
        <f t="shared" si="23"/>
        <v>0</v>
      </c>
      <c r="S267" s="382">
        <f t="shared" si="23"/>
        <v>0</v>
      </c>
      <c r="T267" s="382">
        <f t="shared" si="23"/>
        <v>0</v>
      </c>
      <c r="U267" s="382">
        <f>P267+Q267+R267+S267+T267</f>
        <v>0</v>
      </c>
    </row>
    <row r="268" spans="1:22" ht="14.25" thickBot="1" x14ac:dyDescent="0.3">
      <c r="A268" s="258"/>
      <c r="B268" s="300"/>
      <c r="D268" s="387"/>
      <c r="F268" s="300"/>
      <c r="G268" s="300"/>
      <c r="H268" s="300"/>
      <c r="I268" s="388" t="s">
        <v>712</v>
      </c>
      <c r="J268" s="300"/>
      <c r="K268" s="300"/>
      <c r="L268" s="300"/>
      <c r="M268" s="389">
        <f>SUM(M263,M264,M265,M266,M267)</f>
        <v>3</v>
      </c>
      <c r="N268" s="390">
        <f>SUM(N263,N264,N265,N266,N267,)</f>
        <v>0</v>
      </c>
      <c r="P268" s="258"/>
      <c r="Q268" s="258"/>
      <c r="R268" s="258"/>
      <c r="S268" s="258"/>
      <c r="T268" s="258"/>
      <c r="U268" s="258"/>
    </row>
    <row r="269" spans="1:22" ht="15.75" x14ac:dyDescent="0.25">
      <c r="A269" s="258"/>
      <c r="B269" s="300"/>
      <c r="C269" s="391" t="s">
        <v>713</v>
      </c>
      <c r="D269" s="392"/>
      <c r="E269" s="374" t="s">
        <v>33</v>
      </c>
      <c r="F269" s="300"/>
      <c r="G269" s="300"/>
      <c r="H269" s="300"/>
      <c r="I269" s="300"/>
      <c r="J269" s="300"/>
      <c r="K269" s="300"/>
      <c r="L269" s="300"/>
      <c r="M269" s="300"/>
      <c r="N269" s="300"/>
      <c r="P269" s="258"/>
      <c r="Q269" s="258"/>
      <c r="R269" s="258"/>
      <c r="S269" s="258"/>
      <c r="T269" s="258"/>
      <c r="U269" s="258"/>
    </row>
    <row r="270" spans="1:22" x14ac:dyDescent="0.25">
      <c r="D270" s="396"/>
    </row>
    <row r="271" spans="1:22" ht="15.75" x14ac:dyDescent="0.3">
      <c r="A271" s="258"/>
      <c r="B271" s="371" t="s">
        <v>774</v>
      </c>
      <c r="D271" s="387"/>
      <c r="F271" s="300"/>
      <c r="G271" s="300"/>
      <c r="H271" s="300"/>
      <c r="I271" s="300"/>
      <c r="J271" s="300"/>
      <c r="K271" s="300"/>
      <c r="L271" s="300"/>
      <c r="M271" s="300"/>
      <c r="N271" s="300"/>
      <c r="P271" s="258"/>
      <c r="Q271" s="258"/>
      <c r="R271" s="258"/>
      <c r="S271" s="258"/>
      <c r="T271" s="258"/>
      <c r="U271" s="258"/>
    </row>
    <row r="272" spans="1:22" x14ac:dyDescent="0.25">
      <c r="A272" s="258"/>
      <c r="B272" s="654" t="s">
        <v>697</v>
      </c>
      <c r="C272" s="372" t="s">
        <v>698</v>
      </c>
      <c r="D272" s="656" t="s">
        <v>697</v>
      </c>
      <c r="E272" s="372" t="s">
        <v>699</v>
      </c>
      <c r="F272" s="658" t="s">
        <v>700</v>
      </c>
      <c r="G272" s="659"/>
      <c r="H272" s="659"/>
      <c r="I272" s="659"/>
      <c r="J272" s="659"/>
      <c r="K272" s="658" t="s">
        <v>701</v>
      </c>
      <c r="L272" s="660"/>
      <c r="M272" s="658" t="s">
        <v>702</v>
      </c>
      <c r="N272" s="660"/>
      <c r="P272" s="258"/>
      <c r="Q272" s="258"/>
      <c r="R272" s="258"/>
      <c r="S272" s="258"/>
      <c r="T272" s="258"/>
      <c r="U272" s="258"/>
    </row>
    <row r="273" spans="1:21" ht="15.75" x14ac:dyDescent="0.25">
      <c r="A273" s="373"/>
      <c r="B273" s="655"/>
      <c r="C273" s="374" t="s">
        <v>714</v>
      </c>
      <c r="D273" s="657"/>
      <c r="E273" s="374" t="s">
        <v>766</v>
      </c>
      <c r="F273" s="375">
        <v>1</v>
      </c>
      <c r="G273" s="375">
        <v>2</v>
      </c>
      <c r="H273" s="375">
        <v>3</v>
      </c>
      <c r="I273" s="375">
        <v>4</v>
      </c>
      <c r="J273" s="375">
        <v>5</v>
      </c>
      <c r="K273" s="375" t="s">
        <v>703</v>
      </c>
      <c r="L273" s="375" t="s">
        <v>30</v>
      </c>
      <c r="M273" s="375" t="s">
        <v>704</v>
      </c>
      <c r="N273" s="375" t="s">
        <v>705</v>
      </c>
      <c r="P273" s="258"/>
      <c r="Q273" s="258"/>
      <c r="R273" s="258"/>
      <c r="S273" s="258"/>
      <c r="T273" s="258"/>
      <c r="U273" s="258"/>
    </row>
    <row r="274" spans="1:21" x14ac:dyDescent="0.25">
      <c r="A274" s="376"/>
      <c r="B274" s="377" t="s">
        <v>706</v>
      </c>
      <c r="C274" s="378" t="s">
        <v>424</v>
      </c>
      <c r="D274" s="379" t="s">
        <v>707</v>
      </c>
      <c r="E274" s="378" t="s">
        <v>208</v>
      </c>
      <c r="F274" s="380">
        <v>6</v>
      </c>
      <c r="G274" s="380">
        <v>10</v>
      </c>
      <c r="H274" s="380">
        <v>6</v>
      </c>
      <c r="I274" s="380"/>
      <c r="J274" s="380"/>
      <c r="K274" s="380"/>
      <c r="L274" s="380"/>
      <c r="M274" s="381">
        <f>IF(OR(U274=1,U274=2,U274=3),1,0)</f>
        <v>1</v>
      </c>
      <c r="N274" s="381">
        <f>IF(OR(U274=-1,U274=-2,U274=-3),1,0)</f>
        <v>0</v>
      </c>
      <c r="P274" s="382">
        <f t="shared" ref="P274:T278" si="24">SIGN(F274)</f>
        <v>1</v>
      </c>
      <c r="Q274" s="382">
        <f t="shared" si="24"/>
        <v>1</v>
      </c>
      <c r="R274" s="382">
        <f t="shared" si="24"/>
        <v>1</v>
      </c>
      <c r="S274" s="382">
        <f t="shared" si="24"/>
        <v>0</v>
      </c>
      <c r="T274" s="382">
        <f t="shared" si="24"/>
        <v>0</v>
      </c>
      <c r="U274" s="382">
        <f>P274+Q274+R274+S274+T274</f>
        <v>3</v>
      </c>
    </row>
    <row r="275" spans="1:21" x14ac:dyDescent="0.25">
      <c r="A275" s="376"/>
      <c r="B275" s="377" t="s">
        <v>708</v>
      </c>
      <c r="C275" s="378" t="s">
        <v>430</v>
      </c>
      <c r="D275" s="379" t="s">
        <v>709</v>
      </c>
      <c r="E275" s="383" t="s">
        <v>436</v>
      </c>
      <c r="F275" s="380">
        <v>-8</v>
      </c>
      <c r="G275" s="380">
        <v>8</v>
      </c>
      <c r="H275" s="380">
        <v>7</v>
      </c>
      <c r="I275" s="380">
        <v>7</v>
      </c>
      <c r="J275" s="380"/>
      <c r="K275" s="380"/>
      <c r="L275" s="380"/>
      <c r="M275" s="381">
        <f>IF(OR(U275=1,U275=2,U275=3),1,0)</f>
        <v>1</v>
      </c>
      <c r="N275" s="381">
        <f>IF(OR(U275=-1,U275=-2,U275=-3),1,0)</f>
        <v>0</v>
      </c>
      <c r="P275" s="382">
        <f t="shared" si="24"/>
        <v>-1</v>
      </c>
      <c r="Q275" s="382">
        <f t="shared" si="24"/>
        <v>1</v>
      </c>
      <c r="R275" s="382">
        <f t="shared" si="24"/>
        <v>1</v>
      </c>
      <c r="S275" s="382">
        <f t="shared" si="24"/>
        <v>1</v>
      </c>
      <c r="T275" s="382">
        <f t="shared" si="24"/>
        <v>0</v>
      </c>
      <c r="U275" s="382">
        <f>P275+Q275+R275+S275+T275</f>
        <v>2</v>
      </c>
    </row>
    <row r="276" spans="1:21" x14ac:dyDescent="0.25">
      <c r="A276" s="376">
        <f>A274</f>
        <v>0</v>
      </c>
      <c r="B276" s="384" t="s">
        <v>710</v>
      </c>
      <c r="C276" s="385" t="s">
        <v>410</v>
      </c>
      <c r="D276" s="379" t="s">
        <v>711</v>
      </c>
      <c r="E276" s="378" t="s">
        <v>272</v>
      </c>
      <c r="F276" s="386">
        <v>5</v>
      </c>
      <c r="G276" s="386">
        <v>3</v>
      </c>
      <c r="H276" s="386">
        <v>8</v>
      </c>
      <c r="I276" s="386"/>
      <c r="J276" s="386"/>
      <c r="K276" s="386"/>
      <c r="L276" s="386"/>
      <c r="M276" s="386">
        <f>IF(OR(U276=1,U276=2,U276=3),1,0)</f>
        <v>1</v>
      </c>
      <c r="N276" s="386">
        <f>IF(OR(U276=-1,U276=-2,U276=-3),1,0)</f>
        <v>0</v>
      </c>
      <c r="P276" s="382">
        <f t="shared" si="24"/>
        <v>1</v>
      </c>
      <c r="Q276" s="382">
        <f t="shared" si="24"/>
        <v>1</v>
      </c>
      <c r="R276" s="382">
        <f t="shared" si="24"/>
        <v>1</v>
      </c>
      <c r="S276" s="382">
        <f t="shared" si="24"/>
        <v>0</v>
      </c>
      <c r="T276" s="382">
        <f t="shared" si="24"/>
        <v>0</v>
      </c>
      <c r="U276" s="382">
        <f>P276+Q276+R276+S276+T276</f>
        <v>3</v>
      </c>
    </row>
    <row r="277" spans="1:21" x14ac:dyDescent="0.25">
      <c r="A277" s="376">
        <f>A274</f>
        <v>0</v>
      </c>
      <c r="B277" s="377" t="s">
        <v>706</v>
      </c>
      <c r="C277" s="383" t="str">
        <f>C274</f>
        <v>КУРМАНГАЛИЕВ</v>
      </c>
      <c r="D277" s="379" t="str">
        <f>D275</f>
        <v>Y</v>
      </c>
      <c r="E277" s="383" t="str">
        <f>E275</f>
        <v>КЕЛЬБУГАНОВ</v>
      </c>
      <c r="F277" s="380"/>
      <c r="G277" s="380"/>
      <c r="H277" s="380"/>
      <c r="I277" s="380"/>
      <c r="J277" s="380"/>
      <c r="K277" s="380"/>
      <c r="L277" s="380"/>
      <c r="M277" s="381">
        <f>IF(OR(U277=1,U277=2,U277=3),1,0)</f>
        <v>0</v>
      </c>
      <c r="N277" s="381">
        <f>IF(OR(U277=-1,U277=-2,U277=-3),1,0)</f>
        <v>0</v>
      </c>
      <c r="P277" s="382">
        <f t="shared" si="24"/>
        <v>0</v>
      </c>
      <c r="Q277" s="382">
        <f t="shared" si="24"/>
        <v>0</v>
      </c>
      <c r="R277" s="382">
        <f t="shared" si="24"/>
        <v>0</v>
      </c>
      <c r="S277" s="382">
        <f t="shared" si="24"/>
        <v>0</v>
      </c>
      <c r="T277" s="382">
        <f t="shared" si="24"/>
        <v>0</v>
      </c>
      <c r="U277" s="382">
        <f>P277+Q277+R277+S277+T277</f>
        <v>0</v>
      </c>
    </row>
    <row r="278" spans="1:21" ht="14.25" thickBot="1" x14ac:dyDescent="0.3">
      <c r="A278" s="376">
        <f>A275</f>
        <v>0</v>
      </c>
      <c r="B278" s="377" t="s">
        <v>708</v>
      </c>
      <c r="C278" s="383" t="str">
        <f>C275</f>
        <v>ЗАХАРОВ</v>
      </c>
      <c r="D278" s="379" t="str">
        <f>D274</f>
        <v>X</v>
      </c>
      <c r="E278" s="383" t="str">
        <f>E274</f>
        <v>МАРХАБАЕВ</v>
      </c>
      <c r="F278" s="380"/>
      <c r="G278" s="380"/>
      <c r="H278" s="380"/>
      <c r="I278" s="380"/>
      <c r="J278" s="380"/>
      <c r="K278" s="380"/>
      <c r="L278" s="380"/>
      <c r="M278" s="381">
        <f>IF(OR(U278=1,U278=2,U278=3),1,0)</f>
        <v>0</v>
      </c>
      <c r="N278" s="381">
        <f>IF(OR(U278=-1,U278=-2,U278=-3),1,0)</f>
        <v>0</v>
      </c>
      <c r="P278" s="382">
        <f t="shared" si="24"/>
        <v>0</v>
      </c>
      <c r="Q278" s="382">
        <f t="shared" si="24"/>
        <v>0</v>
      </c>
      <c r="R278" s="382">
        <f t="shared" si="24"/>
        <v>0</v>
      </c>
      <c r="S278" s="382">
        <f t="shared" si="24"/>
        <v>0</v>
      </c>
      <c r="T278" s="382">
        <f t="shared" si="24"/>
        <v>0</v>
      </c>
      <c r="U278" s="382">
        <f>P278+Q278+R278+S278+T278</f>
        <v>0</v>
      </c>
    </row>
    <row r="279" spans="1:21" ht="14.25" thickBot="1" x14ac:dyDescent="0.3">
      <c r="A279" s="258"/>
      <c r="B279" s="300"/>
      <c r="D279" s="387"/>
      <c r="F279" s="300"/>
      <c r="G279" s="300"/>
      <c r="H279" s="300"/>
      <c r="I279" s="388" t="s">
        <v>712</v>
      </c>
      <c r="J279" s="300"/>
      <c r="K279" s="300"/>
      <c r="L279" s="300"/>
      <c r="M279" s="389">
        <f>SUM(M274,M275,M276,M277,M278)</f>
        <v>3</v>
      </c>
      <c r="N279" s="390">
        <f>SUM(N274,N275,N276,N277,N278,)</f>
        <v>0</v>
      </c>
      <c r="P279" s="258"/>
      <c r="Q279" s="258"/>
      <c r="R279" s="258"/>
      <c r="S279" s="258"/>
      <c r="T279" s="258"/>
      <c r="U279" s="258"/>
    </row>
    <row r="280" spans="1:21" ht="15.75" x14ac:dyDescent="0.25">
      <c r="A280" s="258"/>
      <c r="B280" s="300"/>
      <c r="C280" s="391" t="s">
        <v>713</v>
      </c>
      <c r="D280" s="392"/>
      <c r="E280" s="374" t="s">
        <v>714</v>
      </c>
      <c r="F280" s="300"/>
      <c r="G280" s="300"/>
      <c r="H280" s="300"/>
      <c r="I280" s="300"/>
      <c r="J280" s="300"/>
      <c r="K280" s="300"/>
      <c r="L280" s="300"/>
      <c r="M280" s="300"/>
      <c r="N280" s="300"/>
      <c r="P280" s="258"/>
      <c r="Q280" s="258"/>
      <c r="R280" s="258"/>
      <c r="S280" s="258"/>
      <c r="T280" s="258"/>
      <c r="U280" s="258"/>
    </row>
    <row r="281" spans="1:21" x14ac:dyDescent="0.25">
      <c r="D281" s="396"/>
    </row>
    <row r="282" spans="1:21" x14ac:dyDescent="0.25">
      <c r="D282" s="396"/>
    </row>
    <row r="283" spans="1:21" x14ac:dyDescent="0.25">
      <c r="D283" s="396"/>
    </row>
    <row r="284" spans="1:21" ht="15.75" x14ac:dyDescent="0.3">
      <c r="A284" s="258"/>
      <c r="B284" s="371" t="s">
        <v>748</v>
      </c>
      <c r="D284" s="387"/>
      <c r="F284" s="300"/>
      <c r="G284" s="300"/>
      <c r="H284" s="300"/>
      <c r="I284" s="300"/>
      <c r="J284" s="300"/>
      <c r="K284" s="300"/>
      <c r="L284" s="300"/>
      <c r="M284" s="300"/>
      <c r="N284" s="300"/>
      <c r="P284" s="258"/>
      <c r="Q284" s="258"/>
      <c r="R284" s="258"/>
      <c r="S284" s="258"/>
      <c r="T284" s="258"/>
      <c r="U284" s="258"/>
    </row>
    <row r="285" spans="1:21" x14ac:dyDescent="0.25">
      <c r="A285" s="258"/>
      <c r="B285" s="654" t="s">
        <v>697</v>
      </c>
      <c r="C285" s="372" t="s">
        <v>698</v>
      </c>
      <c r="D285" s="656" t="s">
        <v>697</v>
      </c>
      <c r="E285" s="372" t="s">
        <v>699</v>
      </c>
      <c r="F285" s="658" t="s">
        <v>700</v>
      </c>
      <c r="G285" s="659"/>
      <c r="H285" s="659"/>
      <c r="I285" s="659"/>
      <c r="J285" s="659"/>
      <c r="K285" s="658" t="s">
        <v>701</v>
      </c>
      <c r="L285" s="660"/>
      <c r="M285" s="658" t="s">
        <v>702</v>
      </c>
      <c r="N285" s="660"/>
      <c r="P285" s="258"/>
      <c r="Q285" s="258"/>
      <c r="R285" s="258"/>
      <c r="S285" s="258"/>
      <c r="T285" s="258"/>
      <c r="U285" s="258"/>
    </row>
    <row r="286" spans="1:21" ht="15.75" x14ac:dyDescent="0.25">
      <c r="A286" s="373"/>
      <c r="B286" s="655"/>
      <c r="C286" s="374" t="s">
        <v>131</v>
      </c>
      <c r="D286" s="657"/>
      <c r="E286" s="374" t="s">
        <v>36</v>
      </c>
      <c r="F286" s="375">
        <v>1</v>
      </c>
      <c r="G286" s="375">
        <v>2</v>
      </c>
      <c r="H286" s="375">
        <v>3</v>
      </c>
      <c r="I286" s="375">
        <v>4</v>
      </c>
      <c r="J286" s="375">
        <v>5</v>
      </c>
      <c r="K286" s="375" t="s">
        <v>703</v>
      </c>
      <c r="L286" s="375" t="s">
        <v>30</v>
      </c>
      <c r="M286" s="375" t="s">
        <v>704</v>
      </c>
      <c r="N286" s="375" t="s">
        <v>705</v>
      </c>
      <c r="P286" s="258"/>
      <c r="Q286" s="258"/>
      <c r="R286" s="258"/>
      <c r="S286" s="258"/>
      <c r="T286" s="258"/>
      <c r="U286" s="258"/>
    </row>
    <row r="287" spans="1:21" x14ac:dyDescent="0.25">
      <c r="A287" s="376"/>
      <c r="B287" s="377" t="s">
        <v>706</v>
      </c>
      <c r="C287" s="383" t="s">
        <v>291</v>
      </c>
      <c r="D287" s="379" t="s">
        <v>707</v>
      </c>
      <c r="E287" s="378" t="s">
        <v>443</v>
      </c>
      <c r="F287" s="380">
        <v>-8</v>
      </c>
      <c r="G287" s="380">
        <v>-7</v>
      </c>
      <c r="H287" s="380">
        <v>9</v>
      </c>
      <c r="I287" s="380">
        <v>-9</v>
      </c>
      <c r="J287" s="380"/>
      <c r="K287" s="380"/>
      <c r="L287" s="380"/>
      <c r="M287" s="381">
        <f>IF(OR(U287=1,U287=2,U287=3),1,0)</f>
        <v>0</v>
      </c>
      <c r="N287" s="381">
        <f>IF(OR(U287=-1,U287=-2,U287=-3),1,0)</f>
        <v>1</v>
      </c>
      <c r="P287" s="382">
        <f t="shared" ref="P287:T291" si="25">SIGN(F287)</f>
        <v>-1</v>
      </c>
      <c r="Q287" s="382">
        <f t="shared" si="25"/>
        <v>-1</v>
      </c>
      <c r="R287" s="382">
        <f t="shared" si="25"/>
        <v>1</v>
      </c>
      <c r="S287" s="382">
        <f t="shared" si="25"/>
        <v>-1</v>
      </c>
      <c r="T287" s="382">
        <f t="shared" si="25"/>
        <v>0</v>
      </c>
      <c r="U287" s="382">
        <f>P287+Q287+R287+S287+T287</f>
        <v>-2</v>
      </c>
    </row>
    <row r="288" spans="1:21" x14ac:dyDescent="0.25">
      <c r="A288" s="376"/>
      <c r="B288" s="377" t="s">
        <v>708</v>
      </c>
      <c r="C288" s="378" t="s">
        <v>416</v>
      </c>
      <c r="D288" s="379" t="s">
        <v>709</v>
      </c>
      <c r="E288" s="378" t="s">
        <v>401</v>
      </c>
      <c r="F288" s="380">
        <v>-3</v>
      </c>
      <c r="G288" s="380">
        <v>-3</v>
      </c>
      <c r="H288" s="380">
        <v>-4</v>
      </c>
      <c r="I288" s="380"/>
      <c r="J288" s="380"/>
      <c r="K288" s="380"/>
      <c r="L288" s="380"/>
      <c r="M288" s="381">
        <f>IF(OR(U288=1,U288=2,U288=3),1,0)</f>
        <v>0</v>
      </c>
      <c r="N288" s="381">
        <f>IF(OR(U288=-1,U288=-2,U288=-3),1,0)</f>
        <v>1</v>
      </c>
      <c r="P288" s="382">
        <f t="shared" si="25"/>
        <v>-1</v>
      </c>
      <c r="Q288" s="382">
        <f t="shared" si="25"/>
        <v>-1</v>
      </c>
      <c r="R288" s="382">
        <f t="shared" si="25"/>
        <v>-1</v>
      </c>
      <c r="S288" s="382">
        <f t="shared" si="25"/>
        <v>0</v>
      </c>
      <c r="T288" s="382">
        <f t="shared" si="25"/>
        <v>0</v>
      </c>
      <c r="U288" s="382">
        <f>P288+Q288+R288+S288+T288</f>
        <v>-3</v>
      </c>
    </row>
    <row r="289" spans="1:21" x14ac:dyDescent="0.25">
      <c r="A289" s="376">
        <f>A287</f>
        <v>0</v>
      </c>
      <c r="B289" s="384" t="s">
        <v>710</v>
      </c>
      <c r="C289" s="385" t="s">
        <v>247</v>
      </c>
      <c r="D289" s="379" t="s">
        <v>711</v>
      </c>
      <c r="E289" s="378" t="s">
        <v>231</v>
      </c>
      <c r="F289" s="386">
        <v>8</v>
      </c>
      <c r="G289" s="386">
        <v>-8</v>
      </c>
      <c r="H289" s="386">
        <v>-8</v>
      </c>
      <c r="I289" s="386">
        <v>4</v>
      </c>
      <c r="J289" s="386">
        <v>-8</v>
      </c>
      <c r="K289" s="386"/>
      <c r="L289" s="386"/>
      <c r="M289" s="386">
        <f>IF(OR(U289=1,U289=2,U289=3),1,0)</f>
        <v>0</v>
      </c>
      <c r="N289" s="386">
        <f>IF(OR(U289=-1,U289=-2,U289=-3),1,0)</f>
        <v>1</v>
      </c>
      <c r="P289" s="382">
        <f t="shared" si="25"/>
        <v>1</v>
      </c>
      <c r="Q289" s="382">
        <f t="shared" si="25"/>
        <v>-1</v>
      </c>
      <c r="R289" s="382">
        <f t="shared" si="25"/>
        <v>-1</v>
      </c>
      <c r="S289" s="382">
        <f t="shared" si="25"/>
        <v>1</v>
      </c>
      <c r="T289" s="382">
        <f t="shared" si="25"/>
        <v>-1</v>
      </c>
      <c r="U289" s="382">
        <f>P289+Q289+R289+S289+T289</f>
        <v>-1</v>
      </c>
    </row>
    <row r="290" spans="1:21" x14ac:dyDescent="0.25">
      <c r="A290" s="376">
        <f>A287</f>
        <v>0</v>
      </c>
      <c r="B290" s="377" t="s">
        <v>706</v>
      </c>
      <c r="C290" s="378" t="str">
        <f>C287</f>
        <v>АХТАНОВ</v>
      </c>
      <c r="D290" s="379" t="str">
        <f>D288</f>
        <v>Y</v>
      </c>
      <c r="E290" s="383" t="str">
        <f>E288</f>
        <v>ГЕРАСИМЕНКО К.</v>
      </c>
      <c r="F290" s="380"/>
      <c r="G290" s="380"/>
      <c r="H290" s="380"/>
      <c r="I290" s="380"/>
      <c r="J290" s="380"/>
      <c r="K290" s="380"/>
      <c r="L290" s="380"/>
      <c r="M290" s="381">
        <f>IF(OR(U290=1,U290=2,U290=3),1,0)</f>
        <v>0</v>
      </c>
      <c r="N290" s="381">
        <f>IF(OR(U290=-1,U290=-2,U290=-3),1,0)</f>
        <v>0</v>
      </c>
      <c r="P290" s="382">
        <f t="shared" si="25"/>
        <v>0</v>
      </c>
      <c r="Q290" s="382">
        <f t="shared" si="25"/>
        <v>0</v>
      </c>
      <c r="R290" s="382">
        <f t="shared" si="25"/>
        <v>0</v>
      </c>
      <c r="S290" s="382">
        <f t="shared" si="25"/>
        <v>0</v>
      </c>
      <c r="T290" s="382">
        <f t="shared" si="25"/>
        <v>0</v>
      </c>
      <c r="U290" s="382">
        <f>P290+Q290+R290+S290+T290</f>
        <v>0</v>
      </c>
    </row>
    <row r="291" spans="1:21" ht="14.25" thickBot="1" x14ac:dyDescent="0.3">
      <c r="A291" s="376">
        <f>A288</f>
        <v>0</v>
      </c>
      <c r="B291" s="377" t="s">
        <v>708</v>
      </c>
      <c r="C291" s="383" t="str">
        <f>C288</f>
        <v>МИЩУК</v>
      </c>
      <c r="D291" s="379" t="str">
        <f>D287</f>
        <v>X</v>
      </c>
      <c r="E291" s="383" t="str">
        <f>E287</f>
        <v>ГЕРАСИМЕНКО А.</v>
      </c>
      <c r="F291" s="380"/>
      <c r="G291" s="380"/>
      <c r="H291" s="380"/>
      <c r="I291" s="380"/>
      <c r="J291" s="380"/>
      <c r="K291" s="380"/>
      <c r="L291" s="380"/>
      <c r="M291" s="381">
        <f>IF(OR(U291=1,U291=2,U291=3),1,0)</f>
        <v>0</v>
      </c>
      <c r="N291" s="381">
        <f>IF(OR(U291=-1,U291=-2,U291=-3),1,0)</f>
        <v>0</v>
      </c>
      <c r="P291" s="382">
        <f t="shared" si="25"/>
        <v>0</v>
      </c>
      <c r="Q291" s="382">
        <f t="shared" si="25"/>
        <v>0</v>
      </c>
      <c r="R291" s="382">
        <f t="shared" si="25"/>
        <v>0</v>
      </c>
      <c r="S291" s="382">
        <f t="shared" si="25"/>
        <v>0</v>
      </c>
      <c r="T291" s="382">
        <f t="shared" si="25"/>
        <v>0</v>
      </c>
      <c r="U291" s="382">
        <f>P291+Q291+R291+S291+T291</f>
        <v>0</v>
      </c>
    </row>
    <row r="292" spans="1:21" ht="14.25" thickBot="1" x14ac:dyDescent="0.3">
      <c r="A292" s="258"/>
      <c r="B292" s="300"/>
      <c r="D292" s="387"/>
      <c r="F292" s="300"/>
      <c r="G292" s="300"/>
      <c r="H292" s="300"/>
      <c r="I292" s="388" t="s">
        <v>712</v>
      </c>
      <c r="J292" s="300"/>
      <c r="K292" s="300"/>
      <c r="L292" s="300"/>
      <c r="M292" s="389">
        <f>SUM(M287,M288,M289,M290,M291)</f>
        <v>0</v>
      </c>
      <c r="N292" s="390">
        <f>SUM(N287,N288,N289,N290,N291,)</f>
        <v>3</v>
      </c>
      <c r="P292" s="258"/>
      <c r="Q292" s="258"/>
      <c r="R292" s="258"/>
      <c r="S292" s="258"/>
      <c r="T292" s="258"/>
      <c r="U292" s="258"/>
    </row>
    <row r="293" spans="1:21" ht="15.75" x14ac:dyDescent="0.25">
      <c r="A293" s="258"/>
      <c r="B293" s="300"/>
      <c r="C293" s="391" t="s">
        <v>713</v>
      </c>
      <c r="D293" s="392"/>
      <c r="E293" s="374" t="s">
        <v>36</v>
      </c>
      <c r="F293" s="300"/>
      <c r="G293" s="300"/>
      <c r="H293" s="300"/>
      <c r="I293" s="300"/>
      <c r="J293" s="300"/>
      <c r="K293" s="300"/>
      <c r="L293" s="300"/>
      <c r="M293" s="300"/>
      <c r="N293" s="300"/>
      <c r="P293" s="258"/>
      <c r="Q293" s="258"/>
      <c r="R293" s="258"/>
      <c r="S293" s="258"/>
      <c r="T293" s="258"/>
      <c r="U293" s="258"/>
    </row>
    <row r="294" spans="1:21" x14ac:dyDescent="0.25">
      <c r="D294" s="396"/>
    </row>
    <row r="295" spans="1:21" ht="15.75" x14ac:dyDescent="0.3">
      <c r="A295" s="258"/>
      <c r="B295" s="371" t="s">
        <v>749</v>
      </c>
      <c r="D295" s="387"/>
      <c r="F295" s="300"/>
      <c r="G295" s="300"/>
      <c r="H295" s="300"/>
      <c r="I295" s="300"/>
      <c r="J295" s="300"/>
      <c r="K295" s="300"/>
      <c r="L295" s="300"/>
      <c r="M295" s="300"/>
      <c r="N295" s="300"/>
      <c r="P295" s="258"/>
      <c r="Q295" s="258"/>
      <c r="R295" s="258"/>
      <c r="S295" s="258"/>
      <c r="T295" s="258"/>
      <c r="U295" s="258"/>
    </row>
    <row r="296" spans="1:21" x14ac:dyDescent="0.25">
      <c r="A296" s="258"/>
      <c r="B296" s="654" t="s">
        <v>697</v>
      </c>
      <c r="C296" s="372" t="s">
        <v>698</v>
      </c>
      <c r="D296" s="656" t="s">
        <v>697</v>
      </c>
      <c r="E296" s="372" t="s">
        <v>699</v>
      </c>
      <c r="F296" s="658" t="s">
        <v>700</v>
      </c>
      <c r="G296" s="659"/>
      <c r="H296" s="659"/>
      <c r="I296" s="659"/>
      <c r="J296" s="659"/>
      <c r="K296" s="658" t="s">
        <v>701</v>
      </c>
      <c r="L296" s="660"/>
      <c r="M296" s="658" t="s">
        <v>702</v>
      </c>
      <c r="N296" s="660"/>
      <c r="P296" s="258"/>
      <c r="Q296" s="258"/>
      <c r="R296" s="258"/>
      <c r="S296" s="258"/>
      <c r="T296" s="258"/>
      <c r="U296" s="258"/>
    </row>
    <row r="297" spans="1:21" ht="15.75" x14ac:dyDescent="0.25">
      <c r="A297" s="373"/>
      <c r="B297" s="655"/>
      <c r="C297" s="374" t="s">
        <v>14</v>
      </c>
      <c r="D297" s="657"/>
      <c r="E297" s="374" t="s">
        <v>44</v>
      </c>
      <c r="F297" s="375">
        <v>1</v>
      </c>
      <c r="G297" s="375">
        <v>2</v>
      </c>
      <c r="H297" s="375">
        <v>3</v>
      </c>
      <c r="I297" s="375">
        <v>4</v>
      </c>
      <c r="J297" s="375">
        <v>5</v>
      </c>
      <c r="K297" s="375" t="s">
        <v>703</v>
      </c>
      <c r="L297" s="375" t="s">
        <v>30</v>
      </c>
      <c r="M297" s="375" t="s">
        <v>704</v>
      </c>
      <c r="N297" s="375" t="s">
        <v>705</v>
      </c>
      <c r="P297" s="258"/>
      <c r="Q297" s="258"/>
      <c r="R297" s="258"/>
      <c r="S297" s="258"/>
      <c r="T297" s="258"/>
      <c r="U297" s="258"/>
    </row>
    <row r="298" spans="1:21" x14ac:dyDescent="0.25">
      <c r="A298" s="376"/>
      <c r="B298" s="377" t="s">
        <v>706</v>
      </c>
      <c r="C298" s="383" t="s">
        <v>442</v>
      </c>
      <c r="D298" s="379" t="s">
        <v>707</v>
      </c>
      <c r="E298" s="378" t="s">
        <v>268</v>
      </c>
      <c r="F298" s="380">
        <v>8</v>
      </c>
      <c r="G298" s="380">
        <v>7</v>
      </c>
      <c r="H298" s="380">
        <v>3</v>
      </c>
      <c r="I298" s="380"/>
      <c r="J298" s="380"/>
      <c r="K298" s="380"/>
      <c r="L298" s="380"/>
      <c r="M298" s="381">
        <f>IF(OR(U298=1,U298=2,U298=3),1,0)</f>
        <v>1</v>
      </c>
      <c r="N298" s="381">
        <f>IF(OR(U298=-1,U298=-2,U298=-3),1,0)</f>
        <v>0</v>
      </c>
      <c r="P298" s="382">
        <f t="shared" ref="P298:T302" si="26">SIGN(F298)</f>
        <v>1</v>
      </c>
      <c r="Q298" s="382">
        <f t="shared" si="26"/>
        <v>1</v>
      </c>
      <c r="R298" s="382">
        <f t="shared" si="26"/>
        <v>1</v>
      </c>
      <c r="S298" s="382">
        <f t="shared" si="26"/>
        <v>0</v>
      </c>
      <c r="T298" s="382">
        <f t="shared" si="26"/>
        <v>0</v>
      </c>
      <c r="U298" s="382">
        <f>P298+Q298+R298+S298+T298</f>
        <v>3</v>
      </c>
    </row>
    <row r="299" spans="1:21" x14ac:dyDescent="0.25">
      <c r="A299" s="376"/>
      <c r="B299" s="377" t="s">
        <v>708</v>
      </c>
      <c r="C299" s="383" t="s">
        <v>406</v>
      </c>
      <c r="D299" s="379" t="s">
        <v>709</v>
      </c>
      <c r="E299" s="385" t="s">
        <v>412</v>
      </c>
      <c r="F299" s="380">
        <v>14</v>
      </c>
      <c r="G299" s="380">
        <v>-8</v>
      </c>
      <c r="H299" s="380">
        <v>9</v>
      </c>
      <c r="I299" s="380">
        <v>6</v>
      </c>
      <c r="J299" s="380"/>
      <c r="K299" s="380"/>
      <c r="L299" s="380"/>
      <c r="M299" s="381">
        <f>IF(OR(U299=1,U299=2,U299=3),1,0)</f>
        <v>1</v>
      </c>
      <c r="N299" s="381">
        <f>IF(OR(U299=-1,U299=-2,U299=-3),1,0)</f>
        <v>0</v>
      </c>
      <c r="P299" s="382">
        <f t="shared" si="26"/>
        <v>1</v>
      </c>
      <c r="Q299" s="382">
        <f t="shared" si="26"/>
        <v>-1</v>
      </c>
      <c r="R299" s="382">
        <f t="shared" si="26"/>
        <v>1</v>
      </c>
      <c r="S299" s="382">
        <f t="shared" si="26"/>
        <v>1</v>
      </c>
      <c r="T299" s="382">
        <f t="shared" si="26"/>
        <v>0</v>
      </c>
      <c r="U299" s="382">
        <f>P299+Q299+R299+S299+T299</f>
        <v>2</v>
      </c>
    </row>
    <row r="300" spans="1:21" x14ac:dyDescent="0.25">
      <c r="A300" s="376">
        <f>A298</f>
        <v>0</v>
      </c>
      <c r="B300" s="384" t="s">
        <v>710</v>
      </c>
      <c r="C300" s="378" t="s">
        <v>218</v>
      </c>
      <c r="D300" s="379" t="s">
        <v>711</v>
      </c>
      <c r="E300" s="385" t="s">
        <v>223</v>
      </c>
      <c r="F300" s="386">
        <v>8</v>
      </c>
      <c r="G300" s="386">
        <v>6</v>
      </c>
      <c r="H300" s="386">
        <v>8</v>
      </c>
      <c r="I300" s="386"/>
      <c r="J300" s="386"/>
      <c r="K300" s="386"/>
      <c r="L300" s="386"/>
      <c r="M300" s="386">
        <f>IF(OR(U300=1,U300=2,U300=3),1,0)</f>
        <v>1</v>
      </c>
      <c r="N300" s="386">
        <f>IF(OR(U300=-1,U300=-2,U300=-3),1,0)</f>
        <v>0</v>
      </c>
      <c r="P300" s="382">
        <f t="shared" si="26"/>
        <v>1</v>
      </c>
      <c r="Q300" s="382">
        <f t="shared" si="26"/>
        <v>1</v>
      </c>
      <c r="R300" s="382">
        <f t="shared" si="26"/>
        <v>1</v>
      </c>
      <c r="S300" s="382">
        <f t="shared" si="26"/>
        <v>0</v>
      </c>
      <c r="T300" s="382">
        <f t="shared" si="26"/>
        <v>0</v>
      </c>
      <c r="U300" s="382">
        <f>P300+Q300+R300+S300+T300</f>
        <v>3</v>
      </c>
    </row>
    <row r="301" spans="1:21" x14ac:dyDescent="0.25">
      <c r="A301" s="376">
        <f>A298</f>
        <v>0</v>
      </c>
      <c r="B301" s="377" t="s">
        <v>706</v>
      </c>
      <c r="C301" s="383" t="str">
        <f>C298</f>
        <v>ЖОЛУДЕВ</v>
      </c>
      <c r="D301" s="379" t="str">
        <f>D299</f>
        <v>Y</v>
      </c>
      <c r="E301" s="378" t="str">
        <f>E299</f>
        <v>ХАРКИ И.</v>
      </c>
      <c r="F301" s="380"/>
      <c r="G301" s="380"/>
      <c r="H301" s="380"/>
      <c r="I301" s="380"/>
      <c r="J301" s="380"/>
      <c r="K301" s="380"/>
      <c r="L301" s="380"/>
      <c r="M301" s="381">
        <f>IF(OR(U301=1,U301=2,U301=3),1,0)</f>
        <v>0</v>
      </c>
      <c r="N301" s="381">
        <f>IF(OR(U301=-1,U301=-2,U301=-3),1,0)</f>
        <v>0</v>
      </c>
      <c r="P301" s="382">
        <f t="shared" si="26"/>
        <v>0</v>
      </c>
      <c r="Q301" s="382">
        <f t="shared" si="26"/>
        <v>0</v>
      </c>
      <c r="R301" s="382">
        <f t="shared" si="26"/>
        <v>0</v>
      </c>
      <c r="S301" s="382">
        <f t="shared" si="26"/>
        <v>0</v>
      </c>
      <c r="T301" s="382">
        <f t="shared" si="26"/>
        <v>0</v>
      </c>
      <c r="U301" s="382">
        <f>P301+Q301+R301+S301+T301</f>
        <v>0</v>
      </c>
    </row>
    <row r="302" spans="1:21" ht="14.25" thickBot="1" x14ac:dyDescent="0.3">
      <c r="A302" s="376">
        <f>A299</f>
        <v>0</v>
      </c>
      <c r="B302" s="377" t="s">
        <v>708</v>
      </c>
      <c r="C302" s="383" t="str">
        <f>C299</f>
        <v>КУРМАМБАЕВ</v>
      </c>
      <c r="D302" s="379" t="str">
        <f>D298</f>
        <v>X</v>
      </c>
      <c r="E302" s="383" t="str">
        <f>E298</f>
        <v>ХАРКИ М.</v>
      </c>
      <c r="F302" s="380"/>
      <c r="G302" s="380"/>
      <c r="H302" s="380"/>
      <c r="I302" s="380"/>
      <c r="J302" s="380"/>
      <c r="K302" s="380"/>
      <c r="L302" s="380"/>
      <c r="M302" s="381">
        <f>IF(OR(U302=1,U302=2,U302=3),1,0)</f>
        <v>0</v>
      </c>
      <c r="N302" s="381">
        <f>IF(OR(U302=-1,U302=-2,U302=-3),1,0)</f>
        <v>0</v>
      </c>
      <c r="P302" s="382">
        <f t="shared" si="26"/>
        <v>0</v>
      </c>
      <c r="Q302" s="382">
        <f t="shared" si="26"/>
        <v>0</v>
      </c>
      <c r="R302" s="382">
        <f t="shared" si="26"/>
        <v>0</v>
      </c>
      <c r="S302" s="382">
        <f t="shared" si="26"/>
        <v>0</v>
      </c>
      <c r="T302" s="382">
        <f t="shared" si="26"/>
        <v>0</v>
      </c>
      <c r="U302" s="382">
        <f>P302+Q302+R302+S302+T302</f>
        <v>0</v>
      </c>
    </row>
    <row r="303" spans="1:21" ht="14.25" thickBot="1" x14ac:dyDescent="0.3">
      <c r="A303" s="258"/>
      <c r="B303" s="300"/>
      <c r="D303" s="387"/>
      <c r="F303" s="300"/>
      <c r="G303" s="300"/>
      <c r="H303" s="300"/>
      <c r="I303" s="388" t="s">
        <v>712</v>
      </c>
      <c r="J303" s="300"/>
      <c r="K303" s="300"/>
      <c r="L303" s="300"/>
      <c r="M303" s="389">
        <f>SUM(M298,M299,M300,M301,M302)</f>
        <v>3</v>
      </c>
      <c r="N303" s="390">
        <f>SUM(N298,N299,N300,N301,N302,)</f>
        <v>0</v>
      </c>
      <c r="P303" s="258"/>
      <c r="Q303" s="258"/>
      <c r="R303" s="258"/>
      <c r="S303" s="258"/>
      <c r="T303" s="258"/>
      <c r="U303" s="258"/>
    </row>
    <row r="304" spans="1:21" ht="15.75" x14ac:dyDescent="0.25">
      <c r="A304" s="258"/>
      <c r="B304" s="300"/>
      <c r="C304" s="391" t="s">
        <v>713</v>
      </c>
      <c r="D304" s="392"/>
      <c r="E304" s="374" t="s">
        <v>14</v>
      </c>
      <c r="F304" s="300"/>
      <c r="G304" s="300"/>
      <c r="H304" s="300"/>
      <c r="I304" s="300"/>
      <c r="J304" s="300"/>
      <c r="K304" s="300"/>
      <c r="L304" s="300"/>
      <c r="M304" s="300"/>
      <c r="N304" s="300"/>
      <c r="P304" s="258"/>
      <c r="Q304" s="258"/>
      <c r="R304" s="258"/>
      <c r="S304" s="258"/>
      <c r="T304" s="258"/>
      <c r="U304" s="258"/>
    </row>
    <row r="305" spans="1:25" x14ac:dyDescent="0.25">
      <c r="D305" s="396"/>
    </row>
    <row r="306" spans="1:25" ht="15.75" x14ac:dyDescent="0.3">
      <c r="A306" s="258"/>
      <c r="B306" s="371" t="s">
        <v>775</v>
      </c>
      <c r="D306" s="387"/>
      <c r="F306" s="300"/>
      <c r="G306" s="300"/>
      <c r="H306" s="300"/>
      <c r="I306" s="300"/>
      <c r="J306" s="300"/>
      <c r="K306" s="300"/>
      <c r="L306" s="300"/>
      <c r="M306" s="300"/>
      <c r="N306" s="300"/>
      <c r="P306" s="258"/>
      <c r="Q306" s="258"/>
      <c r="R306" s="258"/>
      <c r="S306" s="258"/>
      <c r="T306" s="258"/>
      <c r="U306" s="258"/>
    </row>
    <row r="307" spans="1:25" x14ac:dyDescent="0.25">
      <c r="A307" s="258"/>
      <c r="B307" s="654" t="s">
        <v>697</v>
      </c>
      <c r="C307" s="372" t="s">
        <v>698</v>
      </c>
      <c r="D307" s="656" t="s">
        <v>697</v>
      </c>
      <c r="E307" s="372" t="s">
        <v>699</v>
      </c>
      <c r="F307" s="658" t="s">
        <v>700</v>
      </c>
      <c r="G307" s="659"/>
      <c r="H307" s="659"/>
      <c r="I307" s="659"/>
      <c r="J307" s="659"/>
      <c r="K307" s="658" t="s">
        <v>701</v>
      </c>
      <c r="L307" s="660"/>
      <c r="M307" s="658" t="s">
        <v>702</v>
      </c>
      <c r="N307" s="660"/>
      <c r="P307" s="258"/>
      <c r="Q307" s="258"/>
      <c r="R307" s="258"/>
      <c r="S307" s="258"/>
      <c r="T307" s="258"/>
      <c r="U307" s="258"/>
    </row>
    <row r="308" spans="1:25" ht="15.75" x14ac:dyDescent="0.25">
      <c r="A308" s="373"/>
      <c r="B308" s="655"/>
      <c r="C308" s="374" t="s">
        <v>15</v>
      </c>
      <c r="D308" s="657"/>
      <c r="E308" s="374" t="s">
        <v>33</v>
      </c>
      <c r="F308" s="375">
        <v>1</v>
      </c>
      <c r="G308" s="375">
        <v>2</v>
      </c>
      <c r="H308" s="375">
        <v>3</v>
      </c>
      <c r="I308" s="375">
        <v>4</v>
      </c>
      <c r="J308" s="375">
        <v>5</v>
      </c>
      <c r="K308" s="375" t="s">
        <v>703</v>
      </c>
      <c r="L308" s="375" t="s">
        <v>30</v>
      </c>
      <c r="M308" s="375" t="s">
        <v>704</v>
      </c>
      <c r="N308" s="375" t="s">
        <v>705</v>
      </c>
      <c r="P308" s="258"/>
      <c r="Q308" s="258"/>
      <c r="R308" s="258"/>
      <c r="S308" s="258"/>
      <c r="T308" s="258"/>
      <c r="U308" s="258"/>
    </row>
    <row r="309" spans="1:25" x14ac:dyDescent="0.25">
      <c r="A309" s="376"/>
      <c r="B309" s="377" t="s">
        <v>706</v>
      </c>
      <c r="C309" s="385" t="s">
        <v>440</v>
      </c>
      <c r="D309" s="379" t="s">
        <v>707</v>
      </c>
      <c r="E309" s="383" t="s">
        <v>419</v>
      </c>
      <c r="F309" s="380">
        <v>9</v>
      </c>
      <c r="G309" s="380">
        <v>-14</v>
      </c>
      <c r="H309" s="380">
        <v>7</v>
      </c>
      <c r="I309" s="380">
        <v>4</v>
      </c>
      <c r="J309" s="380"/>
      <c r="K309" s="380"/>
      <c r="L309" s="380"/>
      <c r="M309" s="381">
        <f>IF(OR(U309=1,U309=2,U309=3),1,0)</f>
        <v>1</v>
      </c>
      <c r="N309" s="381">
        <f>IF(OR(U309=-1,U309=-2,U309=-3),1,0)</f>
        <v>0</v>
      </c>
      <c r="P309" s="382">
        <f t="shared" ref="P309:T313" si="27">SIGN(F309)</f>
        <v>1</v>
      </c>
      <c r="Q309" s="382">
        <f t="shared" si="27"/>
        <v>-1</v>
      </c>
      <c r="R309" s="382">
        <f t="shared" si="27"/>
        <v>1</v>
      </c>
      <c r="S309" s="382">
        <f t="shared" si="27"/>
        <v>1</v>
      </c>
      <c r="T309" s="382">
        <f t="shared" si="27"/>
        <v>0</v>
      </c>
      <c r="U309" s="382">
        <f>P309+Q309+R309+S309+T309</f>
        <v>2</v>
      </c>
    </row>
    <row r="310" spans="1:25" x14ac:dyDescent="0.25">
      <c r="A310" s="376"/>
      <c r="B310" s="377" t="s">
        <v>708</v>
      </c>
      <c r="C310" s="378" t="s">
        <v>418</v>
      </c>
      <c r="D310" s="379" t="s">
        <v>709</v>
      </c>
      <c r="E310" s="385" t="s">
        <v>433</v>
      </c>
      <c r="F310" s="380">
        <v>-6</v>
      </c>
      <c r="G310" s="380">
        <v>-7</v>
      </c>
      <c r="H310" s="380">
        <v>7</v>
      </c>
      <c r="I310" s="380">
        <v>9</v>
      </c>
      <c r="J310" s="380">
        <v>7</v>
      </c>
      <c r="K310" s="380"/>
      <c r="L310" s="380"/>
      <c r="M310" s="381">
        <f>IF(OR(U310=1,U310=2,U310=3),1,0)</f>
        <v>1</v>
      </c>
      <c r="N310" s="381">
        <f>IF(OR(U310=-1,U310=-2,U310=-3),1,0)</f>
        <v>0</v>
      </c>
      <c r="P310" s="382">
        <f t="shared" si="27"/>
        <v>-1</v>
      </c>
      <c r="Q310" s="382">
        <f t="shared" si="27"/>
        <v>-1</v>
      </c>
      <c r="R310" s="382">
        <f t="shared" si="27"/>
        <v>1</v>
      </c>
      <c r="S310" s="382">
        <f t="shared" si="27"/>
        <v>1</v>
      </c>
      <c r="T310" s="382">
        <f t="shared" si="27"/>
        <v>1</v>
      </c>
      <c r="U310" s="382">
        <f>P310+Q310+R310+S310+T310</f>
        <v>1</v>
      </c>
    </row>
    <row r="311" spans="1:25" x14ac:dyDescent="0.25">
      <c r="A311" s="376">
        <f>A309</f>
        <v>0</v>
      </c>
      <c r="B311" s="384" t="s">
        <v>710</v>
      </c>
      <c r="C311" s="383" t="s">
        <v>428</v>
      </c>
      <c r="D311" s="379" t="s">
        <v>711</v>
      </c>
      <c r="E311" s="378" t="s">
        <v>404</v>
      </c>
      <c r="F311" s="386">
        <v>8</v>
      </c>
      <c r="G311" s="386">
        <v>8</v>
      </c>
      <c r="H311" s="386">
        <v>-10</v>
      </c>
      <c r="I311" s="386">
        <v>-12</v>
      </c>
      <c r="J311" s="386">
        <v>8</v>
      </c>
      <c r="K311" s="386"/>
      <c r="L311" s="386"/>
      <c r="M311" s="386">
        <f>IF(OR(U311=1,U311=2,U311=3),1,0)</f>
        <v>1</v>
      </c>
      <c r="N311" s="386">
        <f>IF(OR(U311=-1,U311=-2,U311=-3),1,0)</f>
        <v>0</v>
      </c>
      <c r="P311" s="382">
        <f t="shared" si="27"/>
        <v>1</v>
      </c>
      <c r="Q311" s="382">
        <f t="shared" si="27"/>
        <v>1</v>
      </c>
      <c r="R311" s="382">
        <f t="shared" si="27"/>
        <v>-1</v>
      </c>
      <c r="S311" s="382">
        <f t="shared" si="27"/>
        <v>-1</v>
      </c>
      <c r="T311" s="382">
        <f t="shared" si="27"/>
        <v>1</v>
      </c>
      <c r="U311" s="382">
        <f>P311+Q311+R311+S311+T311</f>
        <v>1</v>
      </c>
    </row>
    <row r="312" spans="1:25" x14ac:dyDescent="0.25">
      <c r="A312" s="376">
        <f>A309</f>
        <v>0</v>
      </c>
      <c r="B312" s="377" t="s">
        <v>706</v>
      </c>
      <c r="C312" s="383" t="str">
        <f>C309</f>
        <v>ЖУБАНОВ</v>
      </c>
      <c r="D312" s="379" t="str">
        <f>D310</f>
        <v>Y</v>
      </c>
      <c r="E312" s="383" t="str">
        <f>E310</f>
        <v>АРТУКМЕТОВ</v>
      </c>
      <c r="F312" s="380"/>
      <c r="G312" s="380"/>
      <c r="H312" s="380"/>
      <c r="I312" s="380"/>
      <c r="J312" s="380"/>
      <c r="K312" s="380"/>
      <c r="L312" s="380"/>
      <c r="M312" s="381">
        <f>IF(OR(U312=1,U312=2,U312=3),1,0)</f>
        <v>0</v>
      </c>
      <c r="N312" s="381">
        <f>IF(OR(U312=-1,U312=-2,U312=-3),1,0)</f>
        <v>0</v>
      </c>
      <c r="P312" s="382">
        <f t="shared" si="27"/>
        <v>0</v>
      </c>
      <c r="Q312" s="382">
        <f t="shared" si="27"/>
        <v>0</v>
      </c>
      <c r="R312" s="382">
        <f t="shared" si="27"/>
        <v>0</v>
      </c>
      <c r="S312" s="382">
        <f t="shared" si="27"/>
        <v>0</v>
      </c>
      <c r="T312" s="382">
        <f t="shared" si="27"/>
        <v>0</v>
      </c>
      <c r="U312" s="382">
        <f>P312+Q312+R312+S312+T312</f>
        <v>0</v>
      </c>
    </row>
    <row r="313" spans="1:25" ht="14.25" thickBot="1" x14ac:dyDescent="0.3">
      <c r="A313" s="376">
        <f>A310</f>
        <v>0</v>
      </c>
      <c r="B313" s="377" t="s">
        <v>708</v>
      </c>
      <c r="C313" s="383" t="str">
        <f>C310</f>
        <v>КЕНЖИГУЛОВ А.</v>
      </c>
      <c r="D313" s="379" t="str">
        <f>D309</f>
        <v>X</v>
      </c>
      <c r="E313" s="378" t="str">
        <f>E309</f>
        <v>АКИМАЛИ</v>
      </c>
      <c r="F313" s="380"/>
      <c r="G313" s="380"/>
      <c r="H313" s="380"/>
      <c r="I313" s="380"/>
      <c r="J313" s="380"/>
      <c r="K313" s="380"/>
      <c r="L313" s="380"/>
      <c r="M313" s="381">
        <f>IF(OR(U313=1,U313=2,U313=3),1,0)</f>
        <v>0</v>
      </c>
      <c r="N313" s="381">
        <f>IF(OR(U313=-1,U313=-2,U313=-3),1,0)</f>
        <v>0</v>
      </c>
      <c r="P313" s="382">
        <f t="shared" si="27"/>
        <v>0</v>
      </c>
      <c r="Q313" s="382">
        <f t="shared" si="27"/>
        <v>0</v>
      </c>
      <c r="R313" s="382">
        <f t="shared" si="27"/>
        <v>0</v>
      </c>
      <c r="S313" s="382">
        <f t="shared" si="27"/>
        <v>0</v>
      </c>
      <c r="T313" s="382">
        <f t="shared" si="27"/>
        <v>0</v>
      </c>
      <c r="U313" s="382">
        <f>P313+Q313+R313+S313+T313</f>
        <v>0</v>
      </c>
      <c r="Y313" s="398"/>
    </row>
    <row r="314" spans="1:25" ht="14.25" thickBot="1" x14ac:dyDescent="0.3">
      <c r="A314" s="258"/>
      <c r="B314" s="300"/>
      <c r="D314" s="387"/>
      <c r="F314" s="300"/>
      <c r="G314" s="300"/>
      <c r="H314" s="300"/>
      <c r="I314" s="388" t="s">
        <v>712</v>
      </c>
      <c r="J314" s="300"/>
      <c r="K314" s="300"/>
      <c r="L314" s="300"/>
      <c r="M314" s="389">
        <f>SUM(M309,M310,M311,M312,M313)</f>
        <v>3</v>
      </c>
      <c r="N314" s="390">
        <f>SUM(N309,N310,N311,N312,N313,)</f>
        <v>0</v>
      </c>
      <c r="P314" s="258"/>
      <c r="Q314" s="258"/>
      <c r="R314" s="258"/>
      <c r="S314" s="258"/>
      <c r="T314" s="258"/>
      <c r="U314" s="258"/>
      <c r="X314" s="397"/>
    </row>
    <row r="315" spans="1:25" ht="15.75" x14ac:dyDescent="0.25">
      <c r="A315" s="258"/>
      <c r="B315" s="300"/>
      <c r="C315" s="391" t="s">
        <v>713</v>
      </c>
      <c r="D315" s="392"/>
      <c r="E315" s="374" t="s">
        <v>15</v>
      </c>
      <c r="F315" s="300"/>
      <c r="G315" s="300"/>
      <c r="H315" s="300"/>
      <c r="I315" s="300"/>
      <c r="J315" s="300"/>
      <c r="K315" s="300"/>
      <c r="L315" s="300"/>
      <c r="M315" s="300"/>
      <c r="N315" s="300"/>
      <c r="P315" s="258"/>
      <c r="Q315" s="258"/>
      <c r="R315" s="258"/>
      <c r="S315" s="258"/>
      <c r="T315" s="258"/>
      <c r="U315" s="258"/>
    </row>
    <row r="316" spans="1:25" x14ac:dyDescent="0.25">
      <c r="D316" s="396"/>
    </row>
    <row r="317" spans="1:25" ht="15.75" x14ac:dyDescent="0.3">
      <c r="A317" s="258"/>
      <c r="B317" s="371" t="s">
        <v>776</v>
      </c>
      <c r="D317" s="387"/>
      <c r="F317" s="300"/>
      <c r="G317" s="300"/>
      <c r="H317" s="300"/>
      <c r="I317" s="300"/>
      <c r="J317" s="300"/>
      <c r="K317" s="300"/>
      <c r="L317" s="300"/>
      <c r="M317" s="300"/>
      <c r="N317" s="300"/>
      <c r="P317" s="258"/>
      <c r="Q317" s="258"/>
      <c r="R317" s="258"/>
      <c r="S317" s="258"/>
      <c r="T317" s="258"/>
      <c r="U317" s="258"/>
    </row>
    <row r="318" spans="1:25" x14ac:dyDescent="0.25">
      <c r="A318" s="258"/>
      <c r="B318" s="654" t="s">
        <v>697</v>
      </c>
      <c r="C318" s="372" t="s">
        <v>698</v>
      </c>
      <c r="D318" s="656" t="s">
        <v>697</v>
      </c>
      <c r="E318" s="372" t="s">
        <v>699</v>
      </c>
      <c r="F318" s="658" t="s">
        <v>700</v>
      </c>
      <c r="G318" s="659"/>
      <c r="H318" s="659"/>
      <c r="I318" s="659"/>
      <c r="J318" s="659"/>
      <c r="K318" s="658" t="s">
        <v>701</v>
      </c>
      <c r="L318" s="660"/>
      <c r="M318" s="658" t="s">
        <v>702</v>
      </c>
      <c r="N318" s="660"/>
      <c r="P318" s="258"/>
      <c r="Q318" s="258"/>
      <c r="R318" s="258"/>
      <c r="S318" s="258"/>
      <c r="T318" s="258"/>
      <c r="U318" s="258"/>
    </row>
    <row r="319" spans="1:25" ht="15.75" x14ac:dyDescent="0.25">
      <c r="A319" s="373"/>
      <c r="B319" s="655"/>
      <c r="C319" s="374" t="s">
        <v>31</v>
      </c>
      <c r="D319" s="657"/>
      <c r="E319" s="374" t="s">
        <v>17</v>
      </c>
      <c r="F319" s="375">
        <v>1</v>
      </c>
      <c r="G319" s="375">
        <v>2</v>
      </c>
      <c r="H319" s="375">
        <v>3</v>
      </c>
      <c r="I319" s="375">
        <v>4</v>
      </c>
      <c r="J319" s="375">
        <v>5</v>
      </c>
      <c r="K319" s="375" t="s">
        <v>703</v>
      </c>
      <c r="L319" s="375" t="s">
        <v>30</v>
      </c>
      <c r="M319" s="375" t="s">
        <v>704</v>
      </c>
      <c r="N319" s="375" t="s">
        <v>705</v>
      </c>
      <c r="P319" s="258"/>
      <c r="Q319" s="258"/>
      <c r="R319" s="258"/>
      <c r="S319" s="258"/>
      <c r="T319" s="258"/>
      <c r="U319" s="258"/>
    </row>
    <row r="320" spans="1:25" x14ac:dyDescent="0.25">
      <c r="A320" s="376"/>
      <c r="B320" s="377" t="s">
        <v>706</v>
      </c>
      <c r="C320" s="383" t="s">
        <v>237</v>
      </c>
      <c r="D320" s="379" t="s">
        <v>707</v>
      </c>
      <c r="E320" s="385" t="s">
        <v>274</v>
      </c>
      <c r="F320" s="380">
        <v>6</v>
      </c>
      <c r="G320" s="380">
        <v>7</v>
      </c>
      <c r="H320" s="380">
        <v>7</v>
      </c>
      <c r="I320" s="380"/>
      <c r="J320" s="380"/>
      <c r="K320" s="380"/>
      <c r="L320" s="380"/>
      <c r="M320" s="381">
        <f>IF(OR(U320=1,U320=2,U320=3),1,0)</f>
        <v>1</v>
      </c>
      <c r="N320" s="381">
        <f>IF(OR(U320=-1,U320=-2,U320=-3),1,0)</f>
        <v>0</v>
      </c>
      <c r="P320" s="382">
        <f t="shared" ref="P320:T324" si="28">SIGN(F320)</f>
        <v>1</v>
      </c>
      <c r="Q320" s="382">
        <f t="shared" si="28"/>
        <v>1</v>
      </c>
      <c r="R320" s="382">
        <f t="shared" si="28"/>
        <v>1</v>
      </c>
      <c r="S320" s="382">
        <f t="shared" si="28"/>
        <v>0</v>
      </c>
      <c r="T320" s="382">
        <f t="shared" si="28"/>
        <v>0</v>
      </c>
      <c r="U320" s="382">
        <f>P320+Q320+R320+S320+T320</f>
        <v>3</v>
      </c>
    </row>
    <row r="321" spans="1:21" x14ac:dyDescent="0.25">
      <c r="A321" s="376"/>
      <c r="B321" s="377" t="s">
        <v>708</v>
      </c>
      <c r="C321" s="385" t="s">
        <v>260</v>
      </c>
      <c r="D321" s="379" t="s">
        <v>709</v>
      </c>
      <c r="E321" s="383" t="s">
        <v>286</v>
      </c>
      <c r="F321" s="380">
        <v>5</v>
      </c>
      <c r="G321" s="380">
        <v>-6</v>
      </c>
      <c r="H321" s="380">
        <v>8</v>
      </c>
      <c r="I321" s="380">
        <v>-9</v>
      </c>
      <c r="J321" s="380">
        <v>9</v>
      </c>
      <c r="K321" s="380"/>
      <c r="L321" s="380"/>
      <c r="M321" s="381">
        <f>IF(OR(U321=1,U321=2,U321=3),1,0)</f>
        <v>1</v>
      </c>
      <c r="N321" s="381">
        <f>IF(OR(U321=-1,U321=-2,U321=-3),1,0)</f>
        <v>0</v>
      </c>
      <c r="P321" s="382">
        <f t="shared" si="28"/>
        <v>1</v>
      </c>
      <c r="Q321" s="382">
        <f t="shared" si="28"/>
        <v>-1</v>
      </c>
      <c r="R321" s="382">
        <f t="shared" si="28"/>
        <v>1</v>
      </c>
      <c r="S321" s="382">
        <f t="shared" si="28"/>
        <v>-1</v>
      </c>
      <c r="T321" s="382">
        <f t="shared" si="28"/>
        <v>1</v>
      </c>
      <c r="U321" s="382">
        <f>P321+Q321+R321+S321+T321</f>
        <v>1</v>
      </c>
    </row>
    <row r="322" spans="1:21" x14ac:dyDescent="0.25">
      <c r="A322" s="376">
        <f>A320</f>
        <v>0</v>
      </c>
      <c r="B322" s="384" t="s">
        <v>710</v>
      </c>
      <c r="C322" s="385" t="s">
        <v>245</v>
      </c>
      <c r="D322" s="379" t="s">
        <v>711</v>
      </c>
      <c r="E322" s="385" t="s">
        <v>233</v>
      </c>
      <c r="F322" s="386">
        <v>3</v>
      </c>
      <c r="G322" s="386">
        <v>10</v>
      </c>
      <c r="H322" s="386">
        <v>5</v>
      </c>
      <c r="I322" s="386"/>
      <c r="J322" s="386"/>
      <c r="K322" s="386"/>
      <c r="L322" s="386"/>
      <c r="M322" s="386">
        <f>IF(OR(U322=1,U322=2,U322=3),1,0)</f>
        <v>1</v>
      </c>
      <c r="N322" s="386">
        <f>IF(OR(U322=-1,U322=-2,U322=-3),1,0)</f>
        <v>0</v>
      </c>
      <c r="P322" s="382">
        <f t="shared" si="28"/>
        <v>1</v>
      </c>
      <c r="Q322" s="382">
        <f t="shared" si="28"/>
        <v>1</v>
      </c>
      <c r="R322" s="382">
        <f t="shared" si="28"/>
        <v>1</v>
      </c>
      <c r="S322" s="382">
        <f t="shared" si="28"/>
        <v>0</v>
      </c>
      <c r="T322" s="382">
        <f t="shared" si="28"/>
        <v>0</v>
      </c>
      <c r="U322" s="382">
        <f>P322+Q322+R322+S322+T322</f>
        <v>3</v>
      </c>
    </row>
    <row r="323" spans="1:21" x14ac:dyDescent="0.25">
      <c r="A323" s="376">
        <f>A320</f>
        <v>0</v>
      </c>
      <c r="B323" s="377" t="s">
        <v>706</v>
      </c>
      <c r="C323" s="383" t="str">
        <f>C320</f>
        <v>ИСКЕНДИРОВ</v>
      </c>
      <c r="D323" s="379" t="str">
        <f>D321</f>
        <v>Y</v>
      </c>
      <c r="E323" s="383" t="str">
        <f>E321</f>
        <v>ГОЛОДОВ</v>
      </c>
      <c r="F323" s="380"/>
      <c r="G323" s="380"/>
      <c r="H323" s="380"/>
      <c r="I323" s="380"/>
      <c r="J323" s="380"/>
      <c r="K323" s="380"/>
      <c r="L323" s="380"/>
      <c r="M323" s="381">
        <f>IF(OR(U323=1,U323=2,U323=3),1,0)</f>
        <v>0</v>
      </c>
      <c r="N323" s="381">
        <f>IF(OR(U323=-1,U323=-2,U323=-3),1,0)</f>
        <v>0</v>
      </c>
      <c r="P323" s="382">
        <f t="shared" si="28"/>
        <v>0</v>
      </c>
      <c r="Q323" s="382">
        <f t="shared" si="28"/>
        <v>0</v>
      </c>
      <c r="R323" s="382">
        <f t="shared" si="28"/>
        <v>0</v>
      </c>
      <c r="S323" s="382">
        <f t="shared" si="28"/>
        <v>0</v>
      </c>
      <c r="T323" s="382">
        <f t="shared" si="28"/>
        <v>0</v>
      </c>
      <c r="U323" s="382">
        <f>P323+Q323+R323+S323+T323</f>
        <v>0</v>
      </c>
    </row>
    <row r="324" spans="1:21" ht="14.25" thickBot="1" x14ac:dyDescent="0.3">
      <c r="A324" s="376">
        <f>A321</f>
        <v>0</v>
      </c>
      <c r="B324" s="377" t="s">
        <v>708</v>
      </c>
      <c r="C324" s="383" t="str">
        <f>C321</f>
        <v>СИПАЧЕВ</v>
      </c>
      <c r="D324" s="379" t="str">
        <f>D320</f>
        <v>X</v>
      </c>
      <c r="E324" s="383" t="str">
        <f>E320</f>
        <v>ТЕРЕХИН</v>
      </c>
      <c r="F324" s="380"/>
      <c r="G324" s="380"/>
      <c r="H324" s="380"/>
      <c r="I324" s="380"/>
      <c r="J324" s="380"/>
      <c r="K324" s="380"/>
      <c r="L324" s="380"/>
      <c r="M324" s="381">
        <f>IF(OR(U324=1,U324=2,U324=3),1,0)</f>
        <v>0</v>
      </c>
      <c r="N324" s="381">
        <f>IF(OR(U324=-1,U324=-2,U324=-3),1,0)</f>
        <v>0</v>
      </c>
      <c r="P324" s="382">
        <f t="shared" si="28"/>
        <v>0</v>
      </c>
      <c r="Q324" s="382">
        <f t="shared" si="28"/>
        <v>0</v>
      </c>
      <c r="R324" s="382">
        <f t="shared" si="28"/>
        <v>0</v>
      </c>
      <c r="S324" s="382">
        <f t="shared" si="28"/>
        <v>0</v>
      </c>
      <c r="T324" s="382">
        <f t="shared" si="28"/>
        <v>0</v>
      </c>
      <c r="U324" s="382">
        <f>P324+Q324+R324+S324+T324</f>
        <v>0</v>
      </c>
    </row>
    <row r="325" spans="1:21" ht="14.25" thickBot="1" x14ac:dyDescent="0.3">
      <c r="A325" s="258"/>
      <c r="B325" s="300"/>
      <c r="D325" s="387"/>
      <c r="F325" s="300"/>
      <c r="G325" s="300"/>
      <c r="H325" s="300"/>
      <c r="I325" s="388" t="s">
        <v>712</v>
      </c>
      <c r="J325" s="300"/>
      <c r="K325" s="300"/>
      <c r="L325" s="300"/>
      <c r="M325" s="389">
        <f>SUM(M320,M321,M322,M323,M324)</f>
        <v>3</v>
      </c>
      <c r="N325" s="390">
        <f>SUM(N320,N321,N322,N323,N324,)</f>
        <v>0</v>
      </c>
      <c r="P325" s="258"/>
      <c r="Q325" s="258"/>
      <c r="R325" s="258"/>
      <c r="S325" s="258"/>
      <c r="T325" s="258"/>
      <c r="U325" s="258"/>
    </row>
    <row r="326" spans="1:21" ht="15.75" x14ac:dyDescent="0.25">
      <c r="A326" s="258"/>
      <c r="B326" s="300"/>
      <c r="C326" s="391" t="s">
        <v>713</v>
      </c>
      <c r="D326" s="392"/>
      <c r="E326" s="374" t="s">
        <v>31</v>
      </c>
      <c r="F326" s="300"/>
      <c r="G326" s="300"/>
      <c r="H326" s="300"/>
      <c r="I326" s="300"/>
      <c r="J326" s="300"/>
      <c r="K326" s="300"/>
      <c r="L326" s="300"/>
      <c r="M326" s="300"/>
      <c r="N326" s="300"/>
      <c r="P326" s="258"/>
      <c r="Q326" s="258"/>
      <c r="R326" s="258"/>
      <c r="S326" s="258"/>
      <c r="T326" s="258"/>
      <c r="U326" s="258"/>
    </row>
    <row r="327" spans="1:21" ht="15.75" x14ac:dyDescent="0.3">
      <c r="A327" s="258"/>
      <c r="B327" s="371" t="s">
        <v>777</v>
      </c>
      <c r="D327" s="387"/>
      <c r="F327" s="300"/>
      <c r="G327" s="300"/>
      <c r="H327" s="300"/>
      <c r="I327" s="300"/>
      <c r="J327" s="300"/>
      <c r="K327" s="300"/>
      <c r="L327" s="300"/>
      <c r="M327" s="300"/>
      <c r="N327" s="300"/>
      <c r="P327" s="258"/>
      <c r="Q327" s="258"/>
      <c r="R327" s="258"/>
      <c r="S327" s="258"/>
      <c r="T327" s="258"/>
      <c r="U327" s="258"/>
    </row>
    <row r="328" spans="1:21" x14ac:dyDescent="0.25">
      <c r="A328" s="258"/>
      <c r="B328" s="654" t="s">
        <v>697</v>
      </c>
      <c r="C328" s="372" t="s">
        <v>698</v>
      </c>
      <c r="D328" s="656" t="s">
        <v>697</v>
      </c>
      <c r="E328" s="372" t="s">
        <v>699</v>
      </c>
      <c r="F328" s="658" t="s">
        <v>700</v>
      </c>
      <c r="G328" s="659"/>
      <c r="H328" s="659"/>
      <c r="I328" s="659"/>
      <c r="J328" s="659"/>
      <c r="K328" s="658" t="s">
        <v>701</v>
      </c>
      <c r="L328" s="660"/>
      <c r="M328" s="658" t="s">
        <v>702</v>
      </c>
      <c r="N328" s="660"/>
      <c r="P328" s="258"/>
      <c r="Q328" s="258"/>
      <c r="R328" s="258"/>
      <c r="S328" s="258"/>
      <c r="T328" s="258"/>
      <c r="U328" s="258"/>
    </row>
    <row r="329" spans="1:21" ht="15.75" x14ac:dyDescent="0.25">
      <c r="A329" s="373"/>
      <c r="B329" s="655"/>
      <c r="C329" s="374" t="s">
        <v>38</v>
      </c>
      <c r="D329" s="657"/>
      <c r="E329" s="374" t="s">
        <v>35</v>
      </c>
      <c r="F329" s="375">
        <v>1</v>
      </c>
      <c r="G329" s="375">
        <v>2</v>
      </c>
      <c r="H329" s="375">
        <v>3</v>
      </c>
      <c r="I329" s="375">
        <v>4</v>
      </c>
      <c r="J329" s="375">
        <v>5</v>
      </c>
      <c r="K329" s="375" t="s">
        <v>703</v>
      </c>
      <c r="L329" s="375" t="s">
        <v>30</v>
      </c>
      <c r="M329" s="375" t="s">
        <v>704</v>
      </c>
      <c r="N329" s="375" t="s">
        <v>705</v>
      </c>
      <c r="P329" s="258"/>
      <c r="Q329" s="258"/>
      <c r="R329" s="258"/>
      <c r="S329" s="258"/>
      <c r="T329" s="258"/>
      <c r="U329" s="258"/>
    </row>
    <row r="330" spans="1:21" x14ac:dyDescent="0.25">
      <c r="A330" s="376"/>
      <c r="B330" s="377" t="s">
        <v>706</v>
      </c>
      <c r="C330" s="383" t="s">
        <v>215</v>
      </c>
      <c r="D330" s="379" t="s">
        <v>707</v>
      </c>
      <c r="E330" s="383" t="s">
        <v>285</v>
      </c>
      <c r="F330" s="380">
        <v>6</v>
      </c>
      <c r="G330" s="380">
        <v>-9</v>
      </c>
      <c r="H330" s="380">
        <v>-3</v>
      </c>
      <c r="I330" s="380">
        <v>-8</v>
      </c>
      <c r="J330" s="380"/>
      <c r="K330" s="380"/>
      <c r="L330" s="380"/>
      <c r="M330" s="381">
        <f>IF(OR(U330=1,U330=2,U330=3),1,0)</f>
        <v>0</v>
      </c>
      <c r="N330" s="381">
        <f>IF(OR(U330=-1,U330=-2,U330=-3),1,0)</f>
        <v>1</v>
      </c>
      <c r="P330" s="382">
        <f t="shared" ref="P330:T334" si="29">SIGN(F330)</f>
        <v>1</v>
      </c>
      <c r="Q330" s="382">
        <f t="shared" si="29"/>
        <v>-1</v>
      </c>
      <c r="R330" s="382">
        <f t="shared" si="29"/>
        <v>-1</v>
      </c>
      <c r="S330" s="382">
        <f t="shared" si="29"/>
        <v>-1</v>
      </c>
      <c r="T330" s="382">
        <f t="shared" si="29"/>
        <v>0</v>
      </c>
      <c r="U330" s="382">
        <f>P330+Q330+R330+S330+T330</f>
        <v>-2</v>
      </c>
    </row>
    <row r="331" spans="1:21" x14ac:dyDescent="0.25">
      <c r="A331" s="376"/>
      <c r="B331" s="377" t="s">
        <v>708</v>
      </c>
      <c r="C331" s="383" t="s">
        <v>772</v>
      </c>
      <c r="D331" s="379" t="s">
        <v>709</v>
      </c>
      <c r="E331" s="378" t="s">
        <v>241</v>
      </c>
      <c r="F331" s="380">
        <v>-9</v>
      </c>
      <c r="G331" s="380">
        <v>8</v>
      </c>
      <c r="H331" s="380">
        <v>-8</v>
      </c>
      <c r="I331" s="380">
        <v>-6</v>
      </c>
      <c r="J331" s="380"/>
      <c r="K331" s="380"/>
      <c r="L331" s="380"/>
      <c r="M331" s="381">
        <f>IF(OR(U331=1,U331=2,U331=3),1,0)</f>
        <v>0</v>
      </c>
      <c r="N331" s="381">
        <f>IF(OR(U331=-1,U331=-2,U331=-3),1,0)</f>
        <v>1</v>
      </c>
      <c r="P331" s="382">
        <f t="shared" si="29"/>
        <v>-1</v>
      </c>
      <c r="Q331" s="382">
        <f t="shared" si="29"/>
        <v>1</v>
      </c>
      <c r="R331" s="382">
        <f t="shared" si="29"/>
        <v>-1</v>
      </c>
      <c r="S331" s="382">
        <f t="shared" si="29"/>
        <v>-1</v>
      </c>
      <c r="T331" s="382">
        <f t="shared" si="29"/>
        <v>0</v>
      </c>
      <c r="U331" s="382">
        <f>P331+Q331+R331+S331+T331</f>
        <v>-2</v>
      </c>
    </row>
    <row r="332" spans="1:21" x14ac:dyDescent="0.25">
      <c r="A332" s="376">
        <f>A330</f>
        <v>0</v>
      </c>
      <c r="B332" s="384" t="s">
        <v>710</v>
      </c>
      <c r="C332" s="378" t="s">
        <v>250</v>
      </c>
      <c r="D332" s="379" t="s">
        <v>711</v>
      </c>
      <c r="E332" s="383" t="s">
        <v>254</v>
      </c>
      <c r="F332" s="386">
        <v>11</v>
      </c>
      <c r="G332" s="386">
        <v>-9</v>
      </c>
      <c r="H332" s="386">
        <v>-9</v>
      </c>
      <c r="I332" s="386">
        <v>-8</v>
      </c>
      <c r="J332" s="386"/>
      <c r="K332" s="386"/>
      <c r="L332" s="386"/>
      <c r="M332" s="386">
        <f>IF(OR(U332=1,U332=2,U332=3),1,0)</f>
        <v>0</v>
      </c>
      <c r="N332" s="386">
        <f>IF(OR(U332=-1,U332=-2,U332=-3),1,0)</f>
        <v>1</v>
      </c>
      <c r="P332" s="382">
        <f t="shared" si="29"/>
        <v>1</v>
      </c>
      <c r="Q332" s="382">
        <f t="shared" si="29"/>
        <v>-1</v>
      </c>
      <c r="R332" s="382">
        <f t="shared" si="29"/>
        <v>-1</v>
      </c>
      <c r="S332" s="382">
        <f t="shared" si="29"/>
        <v>-1</v>
      </c>
      <c r="T332" s="382">
        <f t="shared" si="29"/>
        <v>0</v>
      </c>
      <c r="U332" s="382">
        <f>P332+Q332+R332+S332+T332</f>
        <v>-2</v>
      </c>
    </row>
    <row r="333" spans="1:21" x14ac:dyDescent="0.25">
      <c r="A333" s="376">
        <f>A330</f>
        <v>0</v>
      </c>
      <c r="B333" s="377" t="s">
        <v>706</v>
      </c>
      <c r="C333" s="383" t="str">
        <f>C330</f>
        <v>АБЕЛЬДИНОВ</v>
      </c>
      <c r="D333" s="379" t="str">
        <f>D331</f>
        <v>Y</v>
      </c>
      <c r="E333" s="383" t="str">
        <f>E331</f>
        <v>МАМАЙ</v>
      </c>
      <c r="F333" s="380"/>
      <c r="G333" s="380"/>
      <c r="H333" s="380"/>
      <c r="I333" s="380"/>
      <c r="J333" s="380"/>
      <c r="K333" s="380"/>
      <c r="L333" s="380"/>
      <c r="M333" s="381">
        <f>IF(OR(U333=1,U333=2,U333=3),1,0)</f>
        <v>0</v>
      </c>
      <c r="N333" s="381">
        <f>IF(OR(U333=-1,U333=-2,U333=-3),1,0)</f>
        <v>0</v>
      </c>
      <c r="P333" s="382">
        <f t="shared" si="29"/>
        <v>0</v>
      </c>
      <c r="Q333" s="382">
        <f t="shared" si="29"/>
        <v>0</v>
      </c>
      <c r="R333" s="382">
        <f t="shared" si="29"/>
        <v>0</v>
      </c>
      <c r="S333" s="382">
        <f t="shared" si="29"/>
        <v>0</v>
      </c>
      <c r="T333" s="382">
        <f t="shared" si="29"/>
        <v>0</v>
      </c>
      <c r="U333" s="382">
        <f>P333+Q333+R333+S333+T333</f>
        <v>0</v>
      </c>
    </row>
    <row r="334" spans="1:21" ht="14.25" thickBot="1" x14ac:dyDescent="0.3">
      <c r="A334" s="376">
        <f>A331</f>
        <v>0</v>
      </c>
      <c r="B334" s="377" t="s">
        <v>708</v>
      </c>
      <c r="C334" s="383" t="str">
        <f>C331</f>
        <v>НАСЫХАН</v>
      </c>
      <c r="D334" s="379" t="str">
        <f>D330</f>
        <v>X</v>
      </c>
      <c r="E334" s="378" t="str">
        <f>E330</f>
        <v>КОНЫСБАЙ</v>
      </c>
      <c r="F334" s="380"/>
      <c r="G334" s="380"/>
      <c r="H334" s="380"/>
      <c r="I334" s="380"/>
      <c r="J334" s="380"/>
      <c r="K334" s="380"/>
      <c r="L334" s="380"/>
      <c r="M334" s="381">
        <f>IF(OR(U334=1,U334=2,U334=3),1,0)</f>
        <v>0</v>
      </c>
      <c r="N334" s="381">
        <f>IF(OR(U334=-1,U334=-2,U334=-3),1,0)</f>
        <v>0</v>
      </c>
      <c r="P334" s="382">
        <f t="shared" si="29"/>
        <v>0</v>
      </c>
      <c r="Q334" s="382">
        <f t="shared" si="29"/>
        <v>0</v>
      </c>
      <c r="R334" s="382">
        <f t="shared" si="29"/>
        <v>0</v>
      </c>
      <c r="S334" s="382">
        <f t="shared" si="29"/>
        <v>0</v>
      </c>
      <c r="T334" s="382">
        <f t="shared" si="29"/>
        <v>0</v>
      </c>
      <c r="U334" s="382">
        <f>P334+Q334+R334+S334+T334</f>
        <v>0</v>
      </c>
    </row>
    <row r="335" spans="1:21" ht="14.25" thickBot="1" x14ac:dyDescent="0.3">
      <c r="A335" s="258"/>
      <c r="B335" s="300"/>
      <c r="D335" s="387"/>
      <c r="F335" s="300"/>
      <c r="G335" s="300"/>
      <c r="H335" s="300"/>
      <c r="I335" s="388" t="s">
        <v>712</v>
      </c>
      <c r="J335" s="300"/>
      <c r="K335" s="300"/>
      <c r="L335" s="300"/>
      <c r="M335" s="389">
        <f>SUM(M330,M331,M332,M333,M334)</f>
        <v>0</v>
      </c>
      <c r="N335" s="390">
        <f>SUM(N330,N331,N332,N333,N334,)</f>
        <v>3</v>
      </c>
      <c r="P335" s="258"/>
      <c r="Q335" s="258"/>
      <c r="R335" s="258"/>
      <c r="S335" s="258"/>
      <c r="T335" s="258"/>
      <c r="U335" s="258"/>
    </row>
    <row r="336" spans="1:21" ht="15.75" x14ac:dyDescent="0.25">
      <c r="A336" s="258"/>
      <c r="B336" s="300"/>
      <c r="C336" s="391" t="s">
        <v>713</v>
      </c>
      <c r="D336" s="392"/>
      <c r="E336" s="374" t="s">
        <v>35</v>
      </c>
      <c r="F336" s="300"/>
      <c r="G336" s="300"/>
      <c r="H336" s="300"/>
      <c r="I336" s="300"/>
      <c r="J336" s="300"/>
      <c r="K336" s="300"/>
      <c r="L336" s="300"/>
      <c r="M336" s="300"/>
      <c r="N336" s="300"/>
      <c r="P336" s="258"/>
      <c r="Q336" s="258"/>
      <c r="R336" s="258"/>
      <c r="S336" s="258"/>
      <c r="T336" s="258"/>
      <c r="U336" s="258"/>
    </row>
    <row r="337" spans="1:24" x14ac:dyDescent="0.25">
      <c r="D337" s="396"/>
    </row>
    <row r="338" spans="1:24" x14ac:dyDescent="0.25">
      <c r="D338" s="396"/>
    </row>
    <row r="339" spans="1:24" x14ac:dyDescent="0.25">
      <c r="D339" s="396"/>
    </row>
    <row r="340" spans="1:24" ht="15.75" x14ac:dyDescent="0.3">
      <c r="A340" s="258"/>
      <c r="B340" s="371" t="s">
        <v>753</v>
      </c>
      <c r="D340" s="387"/>
      <c r="F340" s="300"/>
      <c r="G340" s="300"/>
      <c r="H340" s="300"/>
      <c r="I340" s="300"/>
      <c r="J340" s="300"/>
      <c r="K340" s="300"/>
      <c r="L340" s="300"/>
      <c r="M340" s="300"/>
      <c r="N340" s="300"/>
      <c r="P340" s="258"/>
      <c r="Q340" s="258"/>
      <c r="R340" s="258"/>
      <c r="S340" s="258"/>
      <c r="T340" s="258"/>
      <c r="U340" s="258"/>
    </row>
    <row r="341" spans="1:24" x14ac:dyDescent="0.25">
      <c r="A341" s="258"/>
      <c r="B341" s="654" t="s">
        <v>697</v>
      </c>
      <c r="C341" s="372" t="s">
        <v>698</v>
      </c>
      <c r="D341" s="656" t="s">
        <v>697</v>
      </c>
      <c r="E341" s="372" t="s">
        <v>699</v>
      </c>
      <c r="F341" s="658" t="s">
        <v>700</v>
      </c>
      <c r="G341" s="659"/>
      <c r="H341" s="659"/>
      <c r="I341" s="659"/>
      <c r="J341" s="659"/>
      <c r="K341" s="658" t="s">
        <v>701</v>
      </c>
      <c r="L341" s="660"/>
      <c r="M341" s="658" t="s">
        <v>702</v>
      </c>
      <c r="N341" s="660"/>
      <c r="P341" s="258"/>
      <c r="Q341" s="258"/>
      <c r="R341" s="258"/>
      <c r="S341" s="258"/>
      <c r="T341" s="258"/>
      <c r="U341" s="258"/>
    </row>
    <row r="342" spans="1:24" ht="15.75" x14ac:dyDescent="0.25">
      <c r="A342" s="373"/>
      <c r="B342" s="655"/>
      <c r="C342" s="374" t="s">
        <v>767</v>
      </c>
      <c r="D342" s="657"/>
      <c r="E342" s="374" t="s">
        <v>141</v>
      </c>
      <c r="F342" s="375">
        <v>1</v>
      </c>
      <c r="G342" s="375">
        <v>2</v>
      </c>
      <c r="H342" s="375">
        <v>3</v>
      </c>
      <c r="I342" s="375">
        <v>4</v>
      </c>
      <c r="J342" s="375">
        <v>5</v>
      </c>
      <c r="K342" s="375" t="s">
        <v>703</v>
      </c>
      <c r="L342" s="375" t="s">
        <v>30</v>
      </c>
      <c r="M342" s="375" t="s">
        <v>704</v>
      </c>
      <c r="N342" s="375" t="s">
        <v>705</v>
      </c>
      <c r="P342" s="258"/>
      <c r="Q342" s="258"/>
      <c r="R342" s="258"/>
      <c r="S342" s="258"/>
      <c r="T342" s="258"/>
      <c r="U342" s="258"/>
    </row>
    <row r="343" spans="1:24" x14ac:dyDescent="0.25">
      <c r="A343" s="376"/>
      <c r="B343" s="377" t="s">
        <v>706</v>
      </c>
      <c r="C343" s="378" t="s">
        <v>222</v>
      </c>
      <c r="D343" s="379" t="s">
        <v>707</v>
      </c>
      <c r="E343" s="378" t="s">
        <v>283</v>
      </c>
      <c r="F343" s="380">
        <v>6</v>
      </c>
      <c r="G343" s="380">
        <v>7</v>
      </c>
      <c r="H343" s="380">
        <v>7</v>
      </c>
      <c r="I343" s="380"/>
      <c r="J343" s="380"/>
      <c r="K343" s="380"/>
      <c r="L343" s="380"/>
      <c r="M343" s="381">
        <f>IF(OR(U343=1,U343=2,U343=3),1,0)</f>
        <v>1</v>
      </c>
      <c r="N343" s="381">
        <f>IF(OR(U343=-1,U343=-2,U343=-3),1,0)</f>
        <v>0</v>
      </c>
      <c r="P343" s="382">
        <f t="shared" ref="P343:T347" si="30">SIGN(F343)</f>
        <v>1</v>
      </c>
      <c r="Q343" s="382">
        <f t="shared" si="30"/>
        <v>1</v>
      </c>
      <c r="R343" s="382">
        <f t="shared" si="30"/>
        <v>1</v>
      </c>
      <c r="S343" s="382">
        <f t="shared" si="30"/>
        <v>0</v>
      </c>
      <c r="T343" s="382">
        <f t="shared" si="30"/>
        <v>0</v>
      </c>
      <c r="U343" s="382">
        <f>P343+Q343+R343+S343+T343</f>
        <v>3</v>
      </c>
    </row>
    <row r="344" spans="1:24" x14ac:dyDescent="0.25">
      <c r="A344" s="376"/>
      <c r="B344" s="377" t="s">
        <v>708</v>
      </c>
      <c r="C344" s="383" t="s">
        <v>217</v>
      </c>
      <c r="D344" s="379" t="s">
        <v>709</v>
      </c>
      <c r="E344" s="385" t="s">
        <v>216</v>
      </c>
      <c r="F344" s="380">
        <v>-10</v>
      </c>
      <c r="G344" s="380">
        <v>7</v>
      </c>
      <c r="H344" s="380">
        <v>9</v>
      </c>
      <c r="I344" s="380">
        <v>8</v>
      </c>
      <c r="J344" s="380"/>
      <c r="K344" s="380"/>
      <c r="L344" s="380"/>
      <c r="M344" s="381">
        <f>IF(OR(U344=1,U344=2,U344=3),1,0)</f>
        <v>1</v>
      </c>
      <c r="N344" s="381">
        <f>IF(OR(U344=-1,U344=-2,U344=-3),1,0)</f>
        <v>0</v>
      </c>
      <c r="P344" s="382">
        <f t="shared" si="30"/>
        <v>-1</v>
      </c>
      <c r="Q344" s="382">
        <f t="shared" si="30"/>
        <v>1</v>
      </c>
      <c r="R344" s="382">
        <f t="shared" si="30"/>
        <v>1</v>
      </c>
      <c r="S344" s="382">
        <f t="shared" si="30"/>
        <v>1</v>
      </c>
      <c r="T344" s="382">
        <f t="shared" si="30"/>
        <v>0</v>
      </c>
      <c r="U344" s="382">
        <f>P344+Q344+R344+S344+T344</f>
        <v>2</v>
      </c>
    </row>
    <row r="345" spans="1:24" x14ac:dyDescent="0.25">
      <c r="A345" s="376">
        <f>A343</f>
        <v>0</v>
      </c>
      <c r="B345" s="384" t="s">
        <v>710</v>
      </c>
      <c r="C345" s="383" t="s">
        <v>276</v>
      </c>
      <c r="D345" s="379" t="s">
        <v>711</v>
      </c>
      <c r="E345" s="385" t="s">
        <v>265</v>
      </c>
      <c r="F345" s="386">
        <v>8</v>
      </c>
      <c r="G345" s="386">
        <v>8</v>
      </c>
      <c r="H345" s="386">
        <v>11</v>
      </c>
      <c r="I345" s="386"/>
      <c r="J345" s="386"/>
      <c r="K345" s="386"/>
      <c r="L345" s="386"/>
      <c r="M345" s="386">
        <f>IF(OR(U345=1,U345=2,U345=3),1,0)</f>
        <v>1</v>
      </c>
      <c r="N345" s="386">
        <f>IF(OR(U345=-1,U345=-2,U345=-3),1,0)</f>
        <v>0</v>
      </c>
      <c r="P345" s="382">
        <f t="shared" si="30"/>
        <v>1</v>
      </c>
      <c r="Q345" s="382">
        <f t="shared" si="30"/>
        <v>1</v>
      </c>
      <c r="R345" s="382">
        <f t="shared" si="30"/>
        <v>1</v>
      </c>
      <c r="S345" s="382">
        <f t="shared" si="30"/>
        <v>0</v>
      </c>
      <c r="T345" s="382">
        <f t="shared" si="30"/>
        <v>0</v>
      </c>
      <c r="U345" s="382">
        <f>P345+Q345+R345+S345+T345</f>
        <v>3</v>
      </c>
    </row>
    <row r="346" spans="1:24" x14ac:dyDescent="0.25">
      <c r="A346" s="376">
        <f>A343</f>
        <v>0</v>
      </c>
      <c r="B346" s="377" t="s">
        <v>706</v>
      </c>
      <c r="C346" s="383" t="str">
        <f>C343</f>
        <v>ТОЛСУБАЕВ</v>
      </c>
      <c r="D346" s="379" t="str">
        <f>D344</f>
        <v>Y</v>
      </c>
      <c r="E346" s="383" t="str">
        <f>E344</f>
        <v>САЛАМАТОВ</v>
      </c>
      <c r="F346" s="380"/>
      <c r="G346" s="380"/>
      <c r="H346" s="380"/>
      <c r="I346" s="380"/>
      <c r="J346" s="380"/>
      <c r="K346" s="380"/>
      <c r="L346" s="380"/>
      <c r="M346" s="381">
        <f>IF(OR(U346=1,U346=2,U346=3),1,0)</f>
        <v>0</v>
      </c>
      <c r="N346" s="381">
        <f>IF(OR(U346=-1,U346=-2,U346=-3),1,0)</f>
        <v>0</v>
      </c>
      <c r="P346" s="382">
        <f t="shared" si="30"/>
        <v>0</v>
      </c>
      <c r="Q346" s="382">
        <f t="shared" si="30"/>
        <v>0</v>
      </c>
      <c r="R346" s="382">
        <f t="shared" si="30"/>
        <v>0</v>
      </c>
      <c r="S346" s="382">
        <f t="shared" si="30"/>
        <v>0</v>
      </c>
      <c r="T346" s="382">
        <f t="shared" si="30"/>
        <v>0</v>
      </c>
      <c r="U346" s="382">
        <f>P346+Q346+R346+S346+T346</f>
        <v>0</v>
      </c>
    </row>
    <row r="347" spans="1:24" ht="14.25" thickBot="1" x14ac:dyDescent="0.3">
      <c r="A347" s="376">
        <f>A344</f>
        <v>0</v>
      </c>
      <c r="B347" s="377" t="s">
        <v>708</v>
      </c>
      <c r="C347" s="383" t="str">
        <f>C344</f>
        <v>АМАНГЕЛДЫУЛЫ</v>
      </c>
      <c r="D347" s="379" t="str">
        <f>D343</f>
        <v>X</v>
      </c>
      <c r="E347" s="383" t="str">
        <f>E343</f>
        <v>МАМРИН</v>
      </c>
      <c r="F347" s="380"/>
      <c r="G347" s="380"/>
      <c r="H347" s="380"/>
      <c r="I347" s="380"/>
      <c r="J347" s="380"/>
      <c r="K347" s="380"/>
      <c r="L347" s="380"/>
      <c r="M347" s="381">
        <f>IF(OR(U347=1,U347=2,U347=3),1,0)</f>
        <v>0</v>
      </c>
      <c r="N347" s="381">
        <f>IF(OR(U347=-1,U347=-2,U347=-3),1,0)</f>
        <v>0</v>
      </c>
      <c r="P347" s="382">
        <f t="shared" si="30"/>
        <v>0</v>
      </c>
      <c r="Q347" s="382">
        <f t="shared" si="30"/>
        <v>0</v>
      </c>
      <c r="R347" s="382">
        <f t="shared" si="30"/>
        <v>0</v>
      </c>
      <c r="S347" s="382">
        <f t="shared" si="30"/>
        <v>0</v>
      </c>
      <c r="T347" s="382">
        <f t="shared" si="30"/>
        <v>0</v>
      </c>
      <c r="U347" s="400">
        <f>P347+Q347+R347+S347+T347</f>
        <v>0</v>
      </c>
      <c r="V347" s="397"/>
      <c r="W347" s="402"/>
      <c r="X347" s="397"/>
    </row>
    <row r="348" spans="1:24" ht="14.25" thickBot="1" x14ac:dyDescent="0.3">
      <c r="A348" s="258"/>
      <c r="B348" s="300"/>
      <c r="D348" s="387"/>
      <c r="F348" s="300"/>
      <c r="G348" s="300"/>
      <c r="H348" s="300"/>
      <c r="I348" s="388" t="s">
        <v>712</v>
      </c>
      <c r="J348" s="300"/>
      <c r="K348" s="300"/>
      <c r="L348" s="300"/>
      <c r="M348" s="389">
        <f>SUM(M343,M344,M345,M346,M347)</f>
        <v>3</v>
      </c>
      <c r="N348" s="390">
        <f>SUM(N343,N344,N345,N346,N347,)</f>
        <v>0</v>
      </c>
      <c r="P348" s="258"/>
      <c r="Q348" s="258"/>
      <c r="R348" s="258"/>
      <c r="S348" s="258"/>
      <c r="T348" s="258"/>
      <c r="U348" s="258"/>
      <c r="V348" s="163"/>
      <c r="W348" s="406"/>
      <c r="X348" s="406"/>
    </row>
    <row r="349" spans="1:24" ht="15.75" x14ac:dyDescent="0.25">
      <c r="A349" s="258"/>
      <c r="B349" s="300"/>
      <c r="C349" s="391" t="s">
        <v>713</v>
      </c>
      <c r="D349" s="392"/>
      <c r="E349" s="374" t="s">
        <v>767</v>
      </c>
      <c r="F349" s="300"/>
      <c r="G349" s="300"/>
      <c r="H349" s="300"/>
      <c r="I349" s="300"/>
      <c r="J349" s="300"/>
      <c r="K349" s="300"/>
      <c r="L349" s="300"/>
      <c r="M349" s="300"/>
      <c r="N349" s="300"/>
      <c r="P349" s="258"/>
      <c r="Q349" s="258"/>
      <c r="R349" s="258"/>
      <c r="S349" s="258"/>
      <c r="T349" s="258"/>
      <c r="U349" s="258"/>
      <c r="V349" s="398"/>
      <c r="W349" s="163"/>
      <c r="X349" s="163"/>
    </row>
    <row r="350" spans="1:24" x14ac:dyDescent="0.25">
      <c r="D350" s="396"/>
    </row>
    <row r="351" spans="1:24" ht="15.75" x14ac:dyDescent="0.3">
      <c r="A351" s="258"/>
      <c r="B351" s="371" t="s">
        <v>754</v>
      </c>
      <c r="D351" s="387"/>
      <c r="F351" s="300"/>
      <c r="G351" s="300"/>
      <c r="H351" s="300"/>
      <c r="I351" s="300"/>
      <c r="J351" s="300"/>
      <c r="K351" s="300"/>
      <c r="L351" s="300"/>
      <c r="M351" s="300"/>
      <c r="N351" s="300"/>
      <c r="P351" s="258"/>
      <c r="Q351" s="258"/>
      <c r="R351" s="258"/>
      <c r="S351" s="258"/>
      <c r="T351" s="258"/>
      <c r="U351" s="258"/>
    </row>
    <row r="352" spans="1:24" x14ac:dyDescent="0.25">
      <c r="A352" s="258"/>
      <c r="B352" s="654" t="s">
        <v>697</v>
      </c>
      <c r="C352" s="372" t="s">
        <v>698</v>
      </c>
      <c r="D352" s="656" t="s">
        <v>697</v>
      </c>
      <c r="E352" s="372" t="s">
        <v>699</v>
      </c>
      <c r="F352" s="658" t="s">
        <v>700</v>
      </c>
      <c r="G352" s="659"/>
      <c r="H352" s="659"/>
      <c r="I352" s="659"/>
      <c r="J352" s="659"/>
      <c r="K352" s="658" t="s">
        <v>701</v>
      </c>
      <c r="L352" s="660"/>
      <c r="M352" s="658" t="s">
        <v>702</v>
      </c>
      <c r="N352" s="660"/>
      <c r="P352" s="258"/>
      <c r="Q352" s="258"/>
      <c r="R352" s="258"/>
      <c r="S352" s="258"/>
      <c r="T352" s="258"/>
      <c r="U352" s="258"/>
    </row>
    <row r="353" spans="1:24" ht="15.75" x14ac:dyDescent="0.25">
      <c r="A353" s="373"/>
      <c r="B353" s="655"/>
      <c r="C353" s="374" t="s">
        <v>37</v>
      </c>
      <c r="D353" s="657"/>
      <c r="E353" s="374" t="s">
        <v>32</v>
      </c>
      <c r="F353" s="375">
        <v>1</v>
      </c>
      <c r="G353" s="375">
        <v>2</v>
      </c>
      <c r="H353" s="375">
        <v>3</v>
      </c>
      <c r="I353" s="375">
        <v>4</v>
      </c>
      <c r="J353" s="375">
        <v>5</v>
      </c>
      <c r="K353" s="375" t="s">
        <v>703</v>
      </c>
      <c r="L353" s="375" t="s">
        <v>30</v>
      </c>
      <c r="M353" s="375" t="s">
        <v>704</v>
      </c>
      <c r="N353" s="375" t="s">
        <v>705</v>
      </c>
      <c r="P353" s="258"/>
      <c r="Q353" s="258"/>
      <c r="R353" s="258"/>
      <c r="S353" s="258"/>
      <c r="T353" s="258"/>
      <c r="U353" s="258"/>
    </row>
    <row r="354" spans="1:24" x14ac:dyDescent="0.25">
      <c r="A354" s="376"/>
      <c r="B354" s="377" t="s">
        <v>706</v>
      </c>
      <c r="C354" s="378" t="s">
        <v>277</v>
      </c>
      <c r="D354" s="379" t="s">
        <v>707</v>
      </c>
      <c r="E354" s="385" t="s">
        <v>271</v>
      </c>
      <c r="F354" s="380">
        <v>-12</v>
      </c>
      <c r="G354" s="380">
        <v>7</v>
      </c>
      <c r="H354" s="380">
        <v>-5</v>
      </c>
      <c r="I354" s="380">
        <v>-8</v>
      </c>
      <c r="J354" s="380"/>
      <c r="K354" s="380"/>
      <c r="L354" s="380"/>
      <c r="M354" s="381">
        <f>IF(OR(U354=1,U354=2,U354=3),1,0)</f>
        <v>0</v>
      </c>
      <c r="N354" s="381">
        <f>IF(OR(U354=-1,U354=-2,U354=-3),1,0)</f>
        <v>1</v>
      </c>
      <c r="P354" s="382">
        <f t="shared" ref="P354:T358" si="31">SIGN(F354)</f>
        <v>-1</v>
      </c>
      <c r="Q354" s="382">
        <f t="shared" si="31"/>
        <v>1</v>
      </c>
      <c r="R354" s="382">
        <f t="shared" si="31"/>
        <v>-1</v>
      </c>
      <c r="S354" s="382">
        <f t="shared" si="31"/>
        <v>-1</v>
      </c>
      <c r="T354" s="382">
        <f t="shared" si="31"/>
        <v>0</v>
      </c>
      <c r="U354" s="382">
        <f>P354+Q354+R354+S354+T354</f>
        <v>-2</v>
      </c>
    </row>
    <row r="355" spans="1:24" x14ac:dyDescent="0.25">
      <c r="A355" s="376"/>
      <c r="B355" s="377" t="s">
        <v>708</v>
      </c>
      <c r="C355" s="378" t="s">
        <v>226</v>
      </c>
      <c r="D355" s="379" t="s">
        <v>709</v>
      </c>
      <c r="E355" s="383" t="s">
        <v>287</v>
      </c>
      <c r="F355" s="380">
        <v>-8</v>
      </c>
      <c r="G355" s="380">
        <v>-6</v>
      </c>
      <c r="H355" s="380">
        <v>-2</v>
      </c>
      <c r="I355" s="380"/>
      <c r="J355" s="380"/>
      <c r="K355" s="380"/>
      <c r="L355" s="380"/>
      <c r="M355" s="381">
        <f>IF(OR(U355=1,U355=2,U355=3),1,0)</f>
        <v>0</v>
      </c>
      <c r="N355" s="381">
        <f>IF(OR(U355=-1,U355=-2,U355=-3),1,0)</f>
        <v>1</v>
      </c>
      <c r="P355" s="382">
        <f t="shared" si="31"/>
        <v>-1</v>
      </c>
      <c r="Q355" s="382">
        <f t="shared" si="31"/>
        <v>-1</v>
      </c>
      <c r="R355" s="382">
        <f t="shared" si="31"/>
        <v>-1</v>
      </c>
      <c r="S355" s="382">
        <f t="shared" si="31"/>
        <v>0</v>
      </c>
      <c r="T355" s="382">
        <f t="shared" si="31"/>
        <v>0</v>
      </c>
      <c r="U355" s="382">
        <f>P355+Q355+R355+S355+T355</f>
        <v>-3</v>
      </c>
    </row>
    <row r="356" spans="1:24" x14ac:dyDescent="0.25">
      <c r="A356" s="376">
        <f>A354</f>
        <v>0</v>
      </c>
      <c r="B356" s="384" t="s">
        <v>710</v>
      </c>
      <c r="C356" s="378" t="s">
        <v>244</v>
      </c>
      <c r="D356" s="379" t="s">
        <v>711</v>
      </c>
      <c r="E356" s="385" t="s">
        <v>261</v>
      </c>
      <c r="F356" s="386">
        <v>-8</v>
      </c>
      <c r="G356" s="386">
        <v>-9</v>
      </c>
      <c r="H356" s="386">
        <v>10</v>
      </c>
      <c r="I356" s="386">
        <v>6</v>
      </c>
      <c r="J356" s="386">
        <v>-4</v>
      </c>
      <c r="K356" s="386"/>
      <c r="L356" s="386"/>
      <c r="M356" s="386">
        <f>IF(OR(U356=1,U356=2,U356=3),1,0)</f>
        <v>0</v>
      </c>
      <c r="N356" s="386">
        <f>IF(OR(U356=-1,U356=-2,U356=-3),1,0)</f>
        <v>1</v>
      </c>
      <c r="P356" s="382">
        <f t="shared" si="31"/>
        <v>-1</v>
      </c>
      <c r="Q356" s="382">
        <f t="shared" si="31"/>
        <v>-1</v>
      </c>
      <c r="R356" s="382">
        <f t="shared" si="31"/>
        <v>1</v>
      </c>
      <c r="S356" s="382">
        <f t="shared" si="31"/>
        <v>1</v>
      </c>
      <c r="T356" s="382">
        <f t="shared" si="31"/>
        <v>-1</v>
      </c>
      <c r="U356" s="382">
        <f>P356+Q356+R356+S356+T356</f>
        <v>-1</v>
      </c>
    </row>
    <row r="357" spans="1:24" x14ac:dyDescent="0.25">
      <c r="A357" s="376">
        <f>A354</f>
        <v>0</v>
      </c>
      <c r="B357" s="377" t="s">
        <v>706</v>
      </c>
      <c r="C357" s="383" t="str">
        <f>C354</f>
        <v>РАМАЗАНОВ</v>
      </c>
      <c r="D357" s="379" t="str">
        <f>D355</f>
        <v>Y</v>
      </c>
      <c r="E357" s="383" t="str">
        <f>E355</f>
        <v>ГАЙНЕДЕНОВ</v>
      </c>
      <c r="F357" s="380"/>
      <c r="G357" s="380"/>
      <c r="H357" s="380"/>
      <c r="I357" s="380"/>
      <c r="J357" s="380"/>
      <c r="K357" s="380"/>
      <c r="L357" s="380"/>
      <c r="M357" s="381">
        <f>IF(OR(U357=1,U357=2,U357=3),1,0)</f>
        <v>0</v>
      </c>
      <c r="N357" s="381">
        <f>IF(OR(U357=-1,U357=-2,U357=-3),1,0)</f>
        <v>0</v>
      </c>
      <c r="P357" s="382">
        <f t="shared" si="31"/>
        <v>0</v>
      </c>
      <c r="Q357" s="382">
        <f t="shared" si="31"/>
        <v>0</v>
      </c>
      <c r="R357" s="382">
        <f t="shared" si="31"/>
        <v>0</v>
      </c>
      <c r="S357" s="382">
        <f t="shared" si="31"/>
        <v>0</v>
      </c>
      <c r="T357" s="382">
        <f t="shared" si="31"/>
        <v>0</v>
      </c>
      <c r="U357" s="382">
        <f>P357+Q357+R357+S357+T357</f>
        <v>0</v>
      </c>
    </row>
    <row r="358" spans="1:24" ht="14.25" thickBot="1" x14ac:dyDescent="0.3">
      <c r="A358" s="376">
        <f>A355</f>
        <v>0</v>
      </c>
      <c r="B358" s="377" t="s">
        <v>708</v>
      </c>
      <c r="C358" s="383" t="str">
        <f>C355</f>
        <v>БУРБАСОВ</v>
      </c>
      <c r="D358" s="379" t="str">
        <f>D354</f>
        <v>X</v>
      </c>
      <c r="E358" s="383" t="str">
        <f>E354</f>
        <v>ЖАНАЙ</v>
      </c>
      <c r="F358" s="380"/>
      <c r="G358" s="380"/>
      <c r="H358" s="380"/>
      <c r="I358" s="380"/>
      <c r="J358" s="380"/>
      <c r="K358" s="380"/>
      <c r="L358" s="380"/>
      <c r="M358" s="381">
        <f>IF(OR(U358=1,U358=2,U358=3),1,0)</f>
        <v>0</v>
      </c>
      <c r="N358" s="381">
        <f>IF(OR(U358=-1,U358=-2,U358=-3),1,0)</f>
        <v>0</v>
      </c>
      <c r="P358" s="382">
        <f t="shared" si="31"/>
        <v>0</v>
      </c>
      <c r="Q358" s="382">
        <f t="shared" si="31"/>
        <v>0</v>
      </c>
      <c r="R358" s="382">
        <f t="shared" si="31"/>
        <v>0</v>
      </c>
      <c r="S358" s="382">
        <f t="shared" si="31"/>
        <v>0</v>
      </c>
      <c r="T358" s="382">
        <f t="shared" si="31"/>
        <v>0</v>
      </c>
      <c r="U358" s="382">
        <f>P358+Q358+R358+S358+T358</f>
        <v>0</v>
      </c>
    </row>
    <row r="359" spans="1:24" ht="14.25" thickBot="1" x14ac:dyDescent="0.3">
      <c r="A359" s="258"/>
      <c r="B359" s="300"/>
      <c r="D359" s="387"/>
      <c r="F359" s="300"/>
      <c r="G359" s="300"/>
      <c r="H359" s="300"/>
      <c r="I359" s="388" t="s">
        <v>712</v>
      </c>
      <c r="J359" s="300"/>
      <c r="K359" s="300"/>
      <c r="L359" s="300"/>
      <c r="M359" s="389">
        <f>SUM(M354,M355,M356,M357,M358)</f>
        <v>0</v>
      </c>
      <c r="N359" s="390">
        <f>SUM(N354,N355,N356,N357,N358,)</f>
        <v>3</v>
      </c>
      <c r="P359" s="258"/>
      <c r="Q359" s="258"/>
      <c r="R359" s="258"/>
      <c r="S359" s="258"/>
      <c r="T359" s="258"/>
      <c r="U359" s="258"/>
    </row>
    <row r="360" spans="1:24" ht="15.75" x14ac:dyDescent="0.25">
      <c r="A360" s="258"/>
      <c r="B360" s="300"/>
      <c r="C360" s="391" t="s">
        <v>713</v>
      </c>
      <c r="D360" s="392"/>
      <c r="E360" s="374" t="s">
        <v>32</v>
      </c>
      <c r="F360" s="300"/>
      <c r="G360" s="300"/>
      <c r="H360" s="300"/>
      <c r="I360" s="300"/>
      <c r="J360" s="300"/>
      <c r="K360" s="300"/>
      <c r="L360" s="300"/>
      <c r="M360" s="300"/>
      <c r="N360" s="300"/>
      <c r="P360" s="258"/>
      <c r="Q360" s="258"/>
      <c r="R360" s="258"/>
      <c r="S360" s="258"/>
      <c r="T360" s="258"/>
      <c r="U360" s="258"/>
    </row>
    <row r="361" spans="1:24" x14ac:dyDescent="0.25">
      <c r="D361" s="396"/>
    </row>
    <row r="362" spans="1:24" ht="15.75" x14ac:dyDescent="0.3">
      <c r="B362" s="371" t="s">
        <v>778</v>
      </c>
      <c r="D362" s="387"/>
      <c r="F362" s="300"/>
      <c r="G362" s="300"/>
      <c r="H362" s="300"/>
      <c r="I362" s="300"/>
      <c r="J362" s="300"/>
      <c r="K362" s="300"/>
      <c r="L362" s="300"/>
      <c r="M362" s="300"/>
      <c r="N362" s="300"/>
      <c r="P362" s="258"/>
      <c r="Q362" s="258"/>
      <c r="R362" s="258"/>
      <c r="S362" s="258"/>
      <c r="T362" s="258"/>
      <c r="U362" s="258"/>
    </row>
    <row r="363" spans="1:24" x14ac:dyDescent="0.25">
      <c r="B363" s="654" t="s">
        <v>697</v>
      </c>
      <c r="C363" s="372" t="s">
        <v>698</v>
      </c>
      <c r="D363" s="656" t="s">
        <v>697</v>
      </c>
      <c r="E363" s="372" t="s">
        <v>699</v>
      </c>
      <c r="F363" s="658" t="s">
        <v>700</v>
      </c>
      <c r="G363" s="659"/>
      <c r="H363" s="659"/>
      <c r="I363" s="659"/>
      <c r="J363" s="659"/>
      <c r="K363" s="658" t="s">
        <v>701</v>
      </c>
      <c r="L363" s="660"/>
      <c r="M363" s="658" t="s">
        <v>702</v>
      </c>
      <c r="N363" s="660"/>
      <c r="P363" s="258"/>
      <c r="Q363" s="258"/>
      <c r="R363" s="258"/>
      <c r="S363" s="258"/>
      <c r="T363" s="258"/>
      <c r="U363" s="258"/>
    </row>
    <row r="364" spans="1:24" ht="15.75" x14ac:dyDescent="0.25">
      <c r="B364" s="655"/>
      <c r="C364" s="374" t="s">
        <v>36</v>
      </c>
      <c r="D364" s="657"/>
      <c r="E364" s="374" t="s">
        <v>714</v>
      </c>
      <c r="F364" s="375">
        <v>1</v>
      </c>
      <c r="G364" s="375">
        <v>2</v>
      </c>
      <c r="H364" s="375">
        <v>3</v>
      </c>
      <c r="I364" s="375">
        <v>4</v>
      </c>
      <c r="J364" s="375">
        <v>5</v>
      </c>
      <c r="K364" s="375" t="s">
        <v>703</v>
      </c>
      <c r="L364" s="375" t="s">
        <v>30</v>
      </c>
      <c r="M364" s="375" t="s">
        <v>704</v>
      </c>
      <c r="N364" s="375" t="s">
        <v>705</v>
      </c>
      <c r="P364" s="258"/>
      <c r="Q364" s="258"/>
      <c r="R364" s="258"/>
      <c r="S364" s="258"/>
      <c r="T364" s="258"/>
      <c r="U364" s="258"/>
    </row>
    <row r="365" spans="1:24" x14ac:dyDescent="0.25">
      <c r="B365" s="377" t="s">
        <v>706</v>
      </c>
      <c r="C365" s="378" t="s">
        <v>401</v>
      </c>
      <c r="D365" s="379" t="s">
        <v>707</v>
      </c>
      <c r="E365" s="378" t="s">
        <v>430</v>
      </c>
      <c r="F365" s="380">
        <v>5</v>
      </c>
      <c r="G365" s="380">
        <v>6</v>
      </c>
      <c r="H365" s="380">
        <v>4</v>
      </c>
      <c r="I365" s="380"/>
      <c r="J365" s="380"/>
      <c r="K365" s="380"/>
      <c r="L365" s="380"/>
      <c r="M365" s="381">
        <f>IF(OR(U365=1,U365=2,U365=3),1,0)</f>
        <v>1</v>
      </c>
      <c r="N365" s="381">
        <f>IF(OR(U365=-1,U365=-2,U365=-3),1,0)</f>
        <v>0</v>
      </c>
      <c r="P365" s="382">
        <f t="shared" ref="P365:T369" si="32">SIGN(F365)</f>
        <v>1</v>
      </c>
      <c r="Q365" s="382">
        <f t="shared" si="32"/>
        <v>1</v>
      </c>
      <c r="R365" s="382">
        <f t="shared" si="32"/>
        <v>1</v>
      </c>
      <c r="S365" s="382">
        <f t="shared" si="32"/>
        <v>0</v>
      </c>
      <c r="T365" s="382">
        <f t="shared" si="32"/>
        <v>0</v>
      </c>
      <c r="U365" s="382">
        <f>P365+Q365+R365+S365+T365</f>
        <v>3</v>
      </c>
    </row>
    <row r="366" spans="1:24" x14ac:dyDescent="0.25">
      <c r="B366" s="377" t="s">
        <v>708</v>
      </c>
      <c r="C366" s="378" t="s">
        <v>281</v>
      </c>
      <c r="D366" s="379" t="s">
        <v>709</v>
      </c>
      <c r="E366" s="378" t="s">
        <v>424</v>
      </c>
      <c r="F366" s="380">
        <v>-6</v>
      </c>
      <c r="G366" s="380">
        <v>7</v>
      </c>
      <c r="H366" s="380">
        <v>10</v>
      </c>
      <c r="I366" s="380">
        <v>-8</v>
      </c>
      <c r="J366" s="380">
        <v>7</v>
      </c>
      <c r="K366" s="380"/>
      <c r="L366" s="380"/>
      <c r="M366" s="381">
        <f>IF(OR(U366=1,U366=2,U366=3),1,0)</f>
        <v>1</v>
      </c>
      <c r="N366" s="381">
        <f>IF(OR(U366=-1,U366=-2,U366=-3),1,0)</f>
        <v>0</v>
      </c>
      <c r="P366" s="382">
        <f t="shared" si="32"/>
        <v>-1</v>
      </c>
      <c r="Q366" s="382">
        <f t="shared" si="32"/>
        <v>1</v>
      </c>
      <c r="R366" s="382">
        <f t="shared" si="32"/>
        <v>1</v>
      </c>
      <c r="S366" s="382">
        <f t="shared" si="32"/>
        <v>-1</v>
      </c>
      <c r="T366" s="382">
        <f t="shared" si="32"/>
        <v>1</v>
      </c>
      <c r="U366" s="382">
        <f>P366+Q366+R366+S366+T366</f>
        <v>1</v>
      </c>
    </row>
    <row r="367" spans="1:24" x14ac:dyDescent="0.25">
      <c r="B367" s="384" t="s">
        <v>710</v>
      </c>
      <c r="C367" s="378" t="s">
        <v>443</v>
      </c>
      <c r="D367" s="379" t="s">
        <v>711</v>
      </c>
      <c r="E367" s="385" t="s">
        <v>410</v>
      </c>
      <c r="F367" s="386">
        <v>8</v>
      </c>
      <c r="G367" s="386">
        <v>-6</v>
      </c>
      <c r="H367" s="386">
        <v>-6</v>
      </c>
      <c r="I367" s="386">
        <v>-7</v>
      </c>
      <c r="J367" s="386"/>
      <c r="K367" s="386"/>
      <c r="L367" s="386"/>
      <c r="M367" s="386">
        <f>IF(OR(U367=1,U367=2,U367=3),1,0)</f>
        <v>0</v>
      </c>
      <c r="N367" s="386">
        <f>IF(OR(U367=-1,U367=-2,U367=-3),1,0)</f>
        <v>1</v>
      </c>
      <c r="P367" s="382">
        <f t="shared" si="32"/>
        <v>1</v>
      </c>
      <c r="Q367" s="382">
        <f t="shared" si="32"/>
        <v>-1</v>
      </c>
      <c r="R367" s="382">
        <f t="shared" si="32"/>
        <v>-1</v>
      </c>
      <c r="S367" s="382">
        <f t="shared" si="32"/>
        <v>-1</v>
      </c>
      <c r="T367" s="382">
        <f t="shared" si="32"/>
        <v>0</v>
      </c>
      <c r="U367" s="382">
        <f>P367+Q367+R367+S367+T367</f>
        <v>-2</v>
      </c>
      <c r="X367" s="398"/>
    </row>
    <row r="368" spans="1:24" x14ac:dyDescent="0.25">
      <c r="B368" s="377" t="s">
        <v>706</v>
      </c>
      <c r="C368" s="383" t="str">
        <f>C365</f>
        <v>ГЕРАСИМЕНКО К.</v>
      </c>
      <c r="D368" s="379" t="str">
        <f>D366</f>
        <v>Y</v>
      </c>
      <c r="E368" s="383" t="str">
        <f>E366</f>
        <v>КУРМАНГАЛИЕВ</v>
      </c>
      <c r="F368" s="380">
        <v>1</v>
      </c>
      <c r="G368" s="380">
        <v>12</v>
      </c>
      <c r="H368" s="380">
        <v>6</v>
      </c>
      <c r="I368" s="380"/>
      <c r="J368" s="380"/>
      <c r="K368" s="380"/>
      <c r="L368" s="380"/>
      <c r="M368" s="381">
        <f>IF(OR(U368=1,U368=2,U368=3),1,0)</f>
        <v>1</v>
      </c>
      <c r="N368" s="381">
        <f>IF(OR(U368=-1,U368=-2,U368=-3),1,0)</f>
        <v>0</v>
      </c>
      <c r="P368" s="382">
        <f t="shared" si="32"/>
        <v>1</v>
      </c>
      <c r="Q368" s="382">
        <f t="shared" si="32"/>
        <v>1</v>
      </c>
      <c r="R368" s="382">
        <f t="shared" si="32"/>
        <v>1</v>
      </c>
      <c r="S368" s="382">
        <f t="shared" si="32"/>
        <v>0</v>
      </c>
      <c r="T368" s="382">
        <f t="shared" si="32"/>
        <v>0</v>
      </c>
      <c r="U368" s="382">
        <f>P368+Q368+R368+S368+T368</f>
        <v>3</v>
      </c>
    </row>
    <row r="369" spans="2:25" ht="14.25" thickBot="1" x14ac:dyDescent="0.3">
      <c r="B369" s="377" t="s">
        <v>708</v>
      </c>
      <c r="C369" s="383" t="str">
        <f>C366</f>
        <v>ГЕРАСИМЕНКО Т.</v>
      </c>
      <c r="D369" s="379" t="str">
        <f>D365</f>
        <v>X</v>
      </c>
      <c r="E369" s="383" t="str">
        <f>E365</f>
        <v>ЗАХАРОВ</v>
      </c>
      <c r="F369" s="380"/>
      <c r="G369" s="380"/>
      <c r="H369" s="380"/>
      <c r="I369" s="380"/>
      <c r="J369" s="380"/>
      <c r="K369" s="380"/>
      <c r="L369" s="380"/>
      <c r="M369" s="381">
        <f>IF(OR(U369=1,U369=2,U369=3),1,0)</f>
        <v>0</v>
      </c>
      <c r="N369" s="381">
        <f>IF(OR(U369=-1,U369=-2,U369=-3),1,0)</f>
        <v>0</v>
      </c>
      <c r="P369" s="382">
        <f t="shared" si="32"/>
        <v>0</v>
      </c>
      <c r="Q369" s="382">
        <f t="shared" si="32"/>
        <v>0</v>
      </c>
      <c r="R369" s="382">
        <f t="shared" si="32"/>
        <v>0</v>
      </c>
      <c r="S369" s="382">
        <f t="shared" si="32"/>
        <v>0</v>
      </c>
      <c r="T369" s="382">
        <f t="shared" si="32"/>
        <v>0</v>
      </c>
      <c r="U369" s="400">
        <f>P369+Q369+R369+S369+T369</f>
        <v>0</v>
      </c>
      <c r="V369" s="397"/>
      <c r="W369" s="402"/>
    </row>
    <row r="370" spans="2:25" ht="14.25" thickBot="1" x14ac:dyDescent="0.3">
      <c r="B370" s="300"/>
      <c r="D370" s="387"/>
      <c r="F370" s="300"/>
      <c r="G370" s="300"/>
      <c r="H370" s="300"/>
      <c r="I370" s="388" t="s">
        <v>712</v>
      </c>
      <c r="J370" s="300"/>
      <c r="K370" s="300"/>
      <c r="L370" s="300"/>
      <c r="M370" s="389">
        <f>SUM(M365,M366,M367,M368,M369)</f>
        <v>3</v>
      </c>
      <c r="N370" s="390">
        <f>SUM(N365,N366,N367,N368,N369,)</f>
        <v>1</v>
      </c>
      <c r="P370" s="258"/>
      <c r="Q370" s="258"/>
      <c r="R370" s="258"/>
      <c r="S370" s="258"/>
      <c r="T370" s="258"/>
      <c r="U370" s="258"/>
      <c r="V370" s="163"/>
      <c r="W370" s="406"/>
    </row>
    <row r="371" spans="2:25" ht="15.75" x14ac:dyDescent="0.25">
      <c r="B371" s="300"/>
      <c r="C371" s="391" t="s">
        <v>713</v>
      </c>
      <c r="D371" s="392"/>
      <c r="E371" s="374" t="s">
        <v>36</v>
      </c>
      <c r="F371" s="300"/>
      <c r="G371" s="300"/>
      <c r="H371" s="300"/>
      <c r="I371" s="300"/>
      <c r="J371" s="300"/>
      <c r="K371" s="300"/>
      <c r="L371" s="300"/>
      <c r="M371" s="300"/>
      <c r="N371" s="300"/>
      <c r="P371" s="258"/>
      <c r="Q371" s="258"/>
      <c r="R371" s="258"/>
      <c r="S371" s="258"/>
      <c r="T371" s="258"/>
      <c r="U371" s="258"/>
      <c r="V371" s="398"/>
      <c r="W371" s="163"/>
    </row>
    <row r="372" spans="2:25" x14ac:dyDescent="0.25">
      <c r="D372" s="396"/>
    </row>
    <row r="373" spans="2:25" ht="15.75" x14ac:dyDescent="0.3">
      <c r="B373" s="371" t="s">
        <v>779</v>
      </c>
      <c r="D373" s="387"/>
      <c r="F373" s="300"/>
      <c r="G373" s="300"/>
      <c r="H373" s="300"/>
      <c r="I373" s="300"/>
      <c r="J373" s="300"/>
      <c r="K373" s="300"/>
      <c r="L373" s="300"/>
      <c r="M373" s="300"/>
      <c r="N373" s="300"/>
      <c r="P373" s="258"/>
      <c r="Q373" s="258"/>
      <c r="R373" s="258"/>
      <c r="S373" s="258"/>
      <c r="T373" s="258"/>
      <c r="U373" s="258"/>
    </row>
    <row r="374" spans="2:25" x14ac:dyDescent="0.25">
      <c r="B374" s="654" t="s">
        <v>697</v>
      </c>
      <c r="C374" s="372" t="s">
        <v>698</v>
      </c>
      <c r="D374" s="656" t="s">
        <v>697</v>
      </c>
      <c r="E374" s="372" t="s">
        <v>699</v>
      </c>
      <c r="F374" s="658" t="s">
        <v>700</v>
      </c>
      <c r="G374" s="659"/>
      <c r="H374" s="659"/>
      <c r="I374" s="659"/>
      <c r="J374" s="659"/>
      <c r="K374" s="658" t="s">
        <v>701</v>
      </c>
      <c r="L374" s="660"/>
      <c r="M374" s="658" t="s">
        <v>702</v>
      </c>
      <c r="N374" s="660"/>
      <c r="P374" s="258"/>
      <c r="Q374" s="258"/>
      <c r="R374" s="258"/>
      <c r="S374" s="258"/>
      <c r="T374" s="258"/>
      <c r="U374" s="258"/>
    </row>
    <row r="375" spans="2:25" ht="15.75" x14ac:dyDescent="0.25">
      <c r="B375" s="655"/>
      <c r="C375" s="374" t="s">
        <v>15</v>
      </c>
      <c r="D375" s="657"/>
      <c r="E375" s="374" t="s">
        <v>14</v>
      </c>
      <c r="F375" s="375">
        <v>1</v>
      </c>
      <c r="G375" s="375">
        <v>2</v>
      </c>
      <c r="H375" s="375">
        <v>3</v>
      </c>
      <c r="I375" s="375">
        <v>4</v>
      </c>
      <c r="J375" s="375">
        <v>5</v>
      </c>
      <c r="K375" s="375" t="s">
        <v>703</v>
      </c>
      <c r="L375" s="375" t="s">
        <v>30</v>
      </c>
      <c r="M375" s="375" t="s">
        <v>704</v>
      </c>
      <c r="N375" s="375" t="s">
        <v>705</v>
      </c>
      <c r="P375" s="258"/>
      <c r="Q375" s="258"/>
      <c r="R375" s="258"/>
      <c r="S375" s="258"/>
      <c r="T375" s="258"/>
      <c r="U375" s="258"/>
    </row>
    <row r="376" spans="2:25" x14ac:dyDescent="0.25">
      <c r="B376" s="377" t="s">
        <v>706</v>
      </c>
      <c r="C376" s="378" t="s">
        <v>418</v>
      </c>
      <c r="D376" s="379" t="s">
        <v>707</v>
      </c>
      <c r="E376" s="383" t="s">
        <v>406</v>
      </c>
      <c r="F376" s="380">
        <v>9</v>
      </c>
      <c r="G376" s="380">
        <v>-8</v>
      </c>
      <c r="H376" s="380">
        <v>6</v>
      </c>
      <c r="I376" s="380">
        <v>-8</v>
      </c>
      <c r="J376" s="380">
        <v>10</v>
      </c>
      <c r="K376" s="380"/>
      <c r="L376" s="380"/>
      <c r="M376" s="381">
        <f>IF(OR(U376=1,U376=2,U376=3),1,0)</f>
        <v>1</v>
      </c>
      <c r="N376" s="381">
        <f>IF(OR(U376=-1,U376=-2,U376=-3),1,0)</f>
        <v>0</v>
      </c>
      <c r="P376" s="382">
        <f t="shared" ref="P376:T380" si="33">SIGN(F376)</f>
        <v>1</v>
      </c>
      <c r="Q376" s="382">
        <f t="shared" si="33"/>
        <v>-1</v>
      </c>
      <c r="R376" s="382">
        <f t="shared" si="33"/>
        <v>1</v>
      </c>
      <c r="S376" s="382">
        <f t="shared" si="33"/>
        <v>-1</v>
      </c>
      <c r="T376" s="382">
        <f t="shared" si="33"/>
        <v>1</v>
      </c>
      <c r="U376" s="382">
        <f>P376+Q376+R376+S376+T376</f>
        <v>1</v>
      </c>
      <c r="Y376" s="397"/>
    </row>
    <row r="377" spans="2:25" x14ac:dyDescent="0.25">
      <c r="B377" s="377" t="s">
        <v>708</v>
      </c>
      <c r="C377" s="383" t="s">
        <v>428</v>
      </c>
      <c r="D377" s="379" t="s">
        <v>709</v>
      </c>
      <c r="E377" s="383" t="s">
        <v>442</v>
      </c>
      <c r="F377" s="380">
        <v>-7</v>
      </c>
      <c r="G377" s="380">
        <v>-9</v>
      </c>
      <c r="H377" s="380">
        <v>9</v>
      </c>
      <c r="I377" s="380">
        <v>7</v>
      </c>
      <c r="J377" s="380">
        <v>-7</v>
      </c>
      <c r="K377" s="380"/>
      <c r="L377" s="380"/>
      <c r="M377" s="381">
        <f>IF(OR(U377=1,U377=2,U377=3),1,0)</f>
        <v>0</v>
      </c>
      <c r="N377" s="381">
        <f>IF(OR(U377=-1,U377=-2,U377=-3),1,0)</f>
        <v>1</v>
      </c>
      <c r="P377" s="382">
        <f t="shared" si="33"/>
        <v>-1</v>
      </c>
      <c r="Q377" s="382">
        <f t="shared" si="33"/>
        <v>-1</v>
      </c>
      <c r="R377" s="382">
        <f t="shared" si="33"/>
        <v>1</v>
      </c>
      <c r="S377" s="382">
        <f t="shared" si="33"/>
        <v>1</v>
      </c>
      <c r="T377" s="382">
        <f t="shared" si="33"/>
        <v>-1</v>
      </c>
      <c r="U377" s="382">
        <f>P377+Q377+R377+S377+T377</f>
        <v>-1</v>
      </c>
    </row>
    <row r="378" spans="2:25" x14ac:dyDescent="0.25">
      <c r="B378" s="384" t="s">
        <v>710</v>
      </c>
      <c r="C378" s="385" t="s">
        <v>440</v>
      </c>
      <c r="D378" s="379" t="s">
        <v>711</v>
      </c>
      <c r="E378" s="378" t="s">
        <v>218</v>
      </c>
      <c r="F378" s="386">
        <v>10</v>
      </c>
      <c r="G378" s="386">
        <v>11</v>
      </c>
      <c r="H378" s="386">
        <v>10</v>
      </c>
      <c r="I378" s="386"/>
      <c r="J378" s="386"/>
      <c r="K378" s="386"/>
      <c r="L378" s="386"/>
      <c r="M378" s="386">
        <f>IF(OR(U378=1,U378=2,U378=3),1,0)</f>
        <v>1</v>
      </c>
      <c r="N378" s="386">
        <f>IF(OR(U378=-1,U378=-2,U378=-3),1,0)</f>
        <v>0</v>
      </c>
      <c r="P378" s="382">
        <f t="shared" si="33"/>
        <v>1</v>
      </c>
      <c r="Q378" s="382">
        <f t="shared" si="33"/>
        <v>1</v>
      </c>
      <c r="R378" s="382">
        <f t="shared" si="33"/>
        <v>1</v>
      </c>
      <c r="S378" s="382">
        <f t="shared" si="33"/>
        <v>0</v>
      </c>
      <c r="T378" s="382">
        <f t="shared" si="33"/>
        <v>0</v>
      </c>
      <c r="U378" s="382">
        <f>P378+Q378+R378+S378+T378</f>
        <v>3</v>
      </c>
    </row>
    <row r="379" spans="2:25" x14ac:dyDescent="0.25">
      <c r="B379" s="377" t="s">
        <v>706</v>
      </c>
      <c r="C379" s="383" t="str">
        <f>C376</f>
        <v>КЕНЖИГУЛОВ А.</v>
      </c>
      <c r="D379" s="379" t="str">
        <f>D377</f>
        <v>Y</v>
      </c>
      <c r="E379" s="383" t="str">
        <f>E377</f>
        <v>ЖОЛУДЕВ</v>
      </c>
      <c r="F379" s="380">
        <v>-5</v>
      </c>
      <c r="G379" s="380">
        <v>-12</v>
      </c>
      <c r="H379" s="380">
        <v>-11</v>
      </c>
      <c r="I379" s="380"/>
      <c r="J379" s="380"/>
      <c r="K379" s="380"/>
      <c r="L379" s="380"/>
      <c r="M379" s="381">
        <f>IF(OR(U379=1,U379=2,U379=3),1,0)</f>
        <v>0</v>
      </c>
      <c r="N379" s="381">
        <f>IF(OR(U379=-1,U379=-2,U379=-3),1,0)</f>
        <v>1</v>
      </c>
      <c r="P379" s="382">
        <f t="shared" si="33"/>
        <v>-1</v>
      </c>
      <c r="Q379" s="382">
        <f t="shared" si="33"/>
        <v>-1</v>
      </c>
      <c r="R379" s="382">
        <f t="shared" si="33"/>
        <v>-1</v>
      </c>
      <c r="S379" s="382">
        <f t="shared" si="33"/>
        <v>0</v>
      </c>
      <c r="T379" s="382">
        <f t="shared" si="33"/>
        <v>0</v>
      </c>
      <c r="U379" s="382">
        <f>P379+Q379+R379+S379+T379</f>
        <v>-3</v>
      </c>
    </row>
    <row r="380" spans="2:25" ht="14.25" thickBot="1" x14ac:dyDescent="0.3">
      <c r="B380" s="377" t="s">
        <v>708</v>
      </c>
      <c r="C380" s="383" t="str">
        <f>C377</f>
        <v>КЕНЖИГУЛОВ Д.</v>
      </c>
      <c r="D380" s="379" t="str">
        <f>D376</f>
        <v>X</v>
      </c>
      <c r="E380" s="383" t="str">
        <f>E376</f>
        <v>КУРМАМБАЕВ</v>
      </c>
      <c r="F380" s="380">
        <v>-9</v>
      </c>
      <c r="G380" s="380">
        <v>-6</v>
      </c>
      <c r="H380" s="380">
        <v>-9</v>
      </c>
      <c r="I380" s="380"/>
      <c r="J380" s="380"/>
      <c r="K380" s="380"/>
      <c r="L380" s="380"/>
      <c r="M380" s="381">
        <f>IF(OR(U380=1,U380=2,U380=3),1,0)</f>
        <v>0</v>
      </c>
      <c r="N380" s="381">
        <f>IF(OR(U380=-1,U380=-2,U380=-3),1,0)</f>
        <v>1</v>
      </c>
      <c r="P380" s="382">
        <f t="shared" si="33"/>
        <v>-1</v>
      </c>
      <c r="Q380" s="382">
        <f t="shared" si="33"/>
        <v>-1</v>
      </c>
      <c r="R380" s="382">
        <f t="shared" si="33"/>
        <v>-1</v>
      </c>
      <c r="S380" s="382">
        <f t="shared" si="33"/>
        <v>0</v>
      </c>
      <c r="T380" s="382">
        <f t="shared" si="33"/>
        <v>0</v>
      </c>
      <c r="U380" s="382">
        <f>P380+Q380+R380+S380+T380</f>
        <v>-3</v>
      </c>
    </row>
    <row r="381" spans="2:25" ht="14.25" thickBot="1" x14ac:dyDescent="0.3">
      <c r="B381" s="300"/>
      <c r="D381" s="387"/>
      <c r="F381" s="300"/>
      <c r="G381" s="300"/>
      <c r="H381" s="300"/>
      <c r="I381" s="388" t="s">
        <v>712</v>
      </c>
      <c r="J381" s="300"/>
      <c r="K381" s="300"/>
      <c r="L381" s="300"/>
      <c r="M381" s="389">
        <f>SUM(M376,M377,M378,M379,M380)</f>
        <v>2</v>
      </c>
      <c r="N381" s="390">
        <f>SUM(N376,N377,N378,N379,N380,)</f>
        <v>3</v>
      </c>
      <c r="P381" s="258"/>
      <c r="Q381" s="258"/>
      <c r="R381" s="258"/>
      <c r="S381" s="258"/>
      <c r="T381" s="258"/>
      <c r="U381" s="258"/>
    </row>
    <row r="382" spans="2:25" ht="15.75" x14ac:dyDescent="0.25">
      <c r="B382" s="300"/>
      <c r="C382" s="391" t="s">
        <v>713</v>
      </c>
      <c r="D382" s="392"/>
      <c r="E382" s="374" t="s">
        <v>14</v>
      </c>
      <c r="F382" s="300"/>
      <c r="G382" s="300"/>
      <c r="H382" s="300"/>
      <c r="I382" s="300"/>
      <c r="J382" s="300"/>
      <c r="K382" s="300"/>
      <c r="L382" s="300"/>
      <c r="M382" s="300"/>
      <c r="N382" s="300"/>
      <c r="P382" s="258"/>
      <c r="Q382" s="258"/>
      <c r="R382" s="258"/>
      <c r="S382" s="258"/>
      <c r="T382" s="258"/>
      <c r="U382" s="258"/>
    </row>
    <row r="383" spans="2:25" x14ac:dyDescent="0.25">
      <c r="D383" s="396"/>
    </row>
    <row r="384" spans="2:25" ht="15.75" x14ac:dyDescent="0.3">
      <c r="B384" s="371" t="s">
        <v>780</v>
      </c>
      <c r="D384" s="387"/>
      <c r="F384" s="300"/>
      <c r="G384" s="300"/>
      <c r="H384" s="300"/>
      <c r="I384" s="300"/>
      <c r="J384" s="300"/>
      <c r="K384" s="300"/>
      <c r="L384" s="300"/>
      <c r="M384" s="300"/>
      <c r="N384" s="300"/>
      <c r="P384" s="258"/>
      <c r="Q384" s="258"/>
      <c r="R384" s="258"/>
      <c r="S384" s="258"/>
      <c r="T384" s="258"/>
      <c r="U384" s="258"/>
    </row>
    <row r="385" spans="2:23" x14ac:dyDescent="0.25">
      <c r="B385" s="654" t="s">
        <v>697</v>
      </c>
      <c r="C385" s="372" t="s">
        <v>698</v>
      </c>
      <c r="D385" s="656" t="s">
        <v>697</v>
      </c>
      <c r="E385" s="372" t="s">
        <v>699</v>
      </c>
      <c r="F385" s="658" t="s">
        <v>700</v>
      </c>
      <c r="G385" s="659"/>
      <c r="H385" s="659"/>
      <c r="I385" s="659"/>
      <c r="J385" s="659"/>
      <c r="K385" s="658" t="s">
        <v>701</v>
      </c>
      <c r="L385" s="660"/>
      <c r="M385" s="658" t="s">
        <v>702</v>
      </c>
      <c r="N385" s="660"/>
      <c r="P385" s="258"/>
      <c r="Q385" s="258"/>
      <c r="R385" s="258"/>
      <c r="S385" s="258"/>
      <c r="T385" s="258"/>
      <c r="U385" s="258"/>
    </row>
    <row r="386" spans="2:23" ht="15.75" x14ac:dyDescent="0.25">
      <c r="B386" s="655"/>
      <c r="C386" s="374" t="s">
        <v>131</v>
      </c>
      <c r="D386" s="657"/>
      <c r="E386" s="374" t="s">
        <v>766</v>
      </c>
      <c r="F386" s="375">
        <v>1</v>
      </c>
      <c r="G386" s="375">
        <v>2</v>
      </c>
      <c r="H386" s="375">
        <v>3</v>
      </c>
      <c r="I386" s="375">
        <v>4</v>
      </c>
      <c r="J386" s="375">
        <v>5</v>
      </c>
      <c r="K386" s="375" t="s">
        <v>703</v>
      </c>
      <c r="L386" s="375" t="s">
        <v>30</v>
      </c>
      <c r="M386" s="375" t="s">
        <v>704</v>
      </c>
      <c r="N386" s="375" t="s">
        <v>705</v>
      </c>
      <c r="P386" s="258"/>
      <c r="Q386" s="258"/>
      <c r="R386" s="258"/>
      <c r="S386" s="258"/>
      <c r="T386" s="258"/>
      <c r="U386" s="258"/>
    </row>
    <row r="387" spans="2:23" x14ac:dyDescent="0.25">
      <c r="B387" s="377" t="s">
        <v>706</v>
      </c>
      <c r="C387" s="378" t="s">
        <v>416</v>
      </c>
      <c r="D387" s="379" t="s">
        <v>707</v>
      </c>
      <c r="E387" s="378" t="s">
        <v>208</v>
      </c>
      <c r="F387" s="380">
        <v>-11</v>
      </c>
      <c r="G387" s="380">
        <v>8</v>
      </c>
      <c r="H387" s="380">
        <v>6</v>
      </c>
      <c r="I387" s="380">
        <v>3</v>
      </c>
      <c r="J387" s="380"/>
      <c r="K387" s="380"/>
      <c r="L387" s="380"/>
      <c r="M387" s="381">
        <f>IF(OR(U387=1,U387=2,U387=3),1,0)</f>
        <v>1</v>
      </c>
      <c r="N387" s="381">
        <f>IF(OR(U387=-1,U387=-2,U387=-3),1,0)</f>
        <v>0</v>
      </c>
      <c r="P387" s="382">
        <f t="shared" ref="P387:T391" si="34">SIGN(F387)</f>
        <v>-1</v>
      </c>
      <c r="Q387" s="382">
        <f t="shared" si="34"/>
        <v>1</v>
      </c>
      <c r="R387" s="382">
        <f t="shared" si="34"/>
        <v>1</v>
      </c>
      <c r="S387" s="382">
        <f t="shared" si="34"/>
        <v>1</v>
      </c>
      <c r="T387" s="382">
        <f t="shared" si="34"/>
        <v>0</v>
      </c>
      <c r="U387" s="382">
        <f>P387+Q387+R387+S387+T387</f>
        <v>2</v>
      </c>
    </row>
    <row r="388" spans="2:23" x14ac:dyDescent="0.25">
      <c r="B388" s="377" t="s">
        <v>708</v>
      </c>
      <c r="C388" s="385" t="s">
        <v>247</v>
      </c>
      <c r="D388" s="379" t="s">
        <v>709</v>
      </c>
      <c r="E388" s="383" t="s">
        <v>436</v>
      </c>
      <c r="F388" s="380">
        <v>-7</v>
      </c>
      <c r="G388" s="380">
        <v>9</v>
      </c>
      <c r="H388" s="380">
        <v>-5</v>
      </c>
      <c r="I388" s="380">
        <v>12</v>
      </c>
      <c r="J388" s="380">
        <v>-7</v>
      </c>
      <c r="K388" s="380"/>
      <c r="L388" s="380"/>
      <c r="M388" s="381">
        <f>IF(OR(U388=1,U388=2,U388=3),1,0)</f>
        <v>0</v>
      </c>
      <c r="N388" s="381">
        <f>IF(OR(U388=-1,U388=-2,U388=-3),1,0)</f>
        <v>1</v>
      </c>
      <c r="P388" s="382">
        <f t="shared" si="34"/>
        <v>-1</v>
      </c>
      <c r="Q388" s="382">
        <f t="shared" si="34"/>
        <v>1</v>
      </c>
      <c r="R388" s="382">
        <f t="shared" si="34"/>
        <v>-1</v>
      </c>
      <c r="S388" s="382">
        <f t="shared" si="34"/>
        <v>1</v>
      </c>
      <c r="T388" s="382">
        <f t="shared" si="34"/>
        <v>-1</v>
      </c>
      <c r="U388" s="382">
        <f>P388+Q388+R388+S388+T388</f>
        <v>-1</v>
      </c>
    </row>
    <row r="389" spans="2:23" x14ac:dyDescent="0.25">
      <c r="B389" s="384" t="s">
        <v>710</v>
      </c>
      <c r="C389" s="385" t="s">
        <v>73</v>
      </c>
      <c r="D389" s="379" t="s">
        <v>711</v>
      </c>
      <c r="E389" s="378" t="s">
        <v>236</v>
      </c>
      <c r="F389" s="386">
        <v>8</v>
      </c>
      <c r="G389" s="386">
        <v>9</v>
      </c>
      <c r="H389" s="386">
        <v>-9</v>
      </c>
      <c r="I389" s="386">
        <v>10</v>
      </c>
      <c r="J389" s="386"/>
      <c r="K389" s="386"/>
      <c r="L389" s="386"/>
      <c r="M389" s="386">
        <f>IF(OR(U389=1,U389=2,U389=3),1,0)</f>
        <v>1</v>
      </c>
      <c r="N389" s="386">
        <f>IF(OR(U389=-1,U389=-2,U389=-3),1,0)</f>
        <v>0</v>
      </c>
      <c r="P389" s="382">
        <f t="shared" si="34"/>
        <v>1</v>
      </c>
      <c r="Q389" s="382">
        <f t="shared" si="34"/>
        <v>1</v>
      </c>
      <c r="R389" s="382">
        <f t="shared" si="34"/>
        <v>-1</v>
      </c>
      <c r="S389" s="382">
        <f t="shared" si="34"/>
        <v>1</v>
      </c>
      <c r="T389" s="382">
        <f t="shared" si="34"/>
        <v>0</v>
      </c>
      <c r="U389" s="382">
        <f>P389+Q389+R389+S389+T389</f>
        <v>2</v>
      </c>
    </row>
    <row r="390" spans="2:23" x14ac:dyDescent="0.25">
      <c r="B390" s="377" t="s">
        <v>706</v>
      </c>
      <c r="C390" s="383" t="str">
        <f>C387</f>
        <v>МИЩУК</v>
      </c>
      <c r="D390" s="379" t="str">
        <f>D388</f>
        <v>Y</v>
      </c>
      <c r="E390" s="383" t="str">
        <f>E388</f>
        <v>КЕЛЬБУГАНОВ</v>
      </c>
      <c r="F390" s="380">
        <v>-7</v>
      </c>
      <c r="G390" s="380">
        <v>-7</v>
      </c>
      <c r="H390" s="380">
        <v>-6</v>
      </c>
      <c r="I390" s="380"/>
      <c r="J390" s="380"/>
      <c r="K390" s="380"/>
      <c r="L390" s="380"/>
      <c r="M390" s="381">
        <f>IF(OR(U390=1,U390=2,U390=3),1,0)</f>
        <v>0</v>
      </c>
      <c r="N390" s="381">
        <f>IF(OR(U390=-1,U390=-2,U390=-3),1,0)</f>
        <v>1</v>
      </c>
      <c r="P390" s="382">
        <f t="shared" si="34"/>
        <v>-1</v>
      </c>
      <c r="Q390" s="382">
        <f t="shared" si="34"/>
        <v>-1</v>
      </c>
      <c r="R390" s="382">
        <f t="shared" si="34"/>
        <v>-1</v>
      </c>
      <c r="S390" s="382">
        <f t="shared" si="34"/>
        <v>0</v>
      </c>
      <c r="T390" s="382">
        <f t="shared" si="34"/>
        <v>0</v>
      </c>
      <c r="U390" s="382">
        <f>P390+Q390+R390+S390+T390</f>
        <v>-3</v>
      </c>
    </row>
    <row r="391" spans="2:23" ht="14.25" thickBot="1" x14ac:dyDescent="0.3">
      <c r="B391" s="377" t="s">
        <v>708</v>
      </c>
      <c r="C391" s="383" t="str">
        <f>C388</f>
        <v>ХАЗКЕН</v>
      </c>
      <c r="D391" s="379" t="str">
        <f>D387</f>
        <v>X</v>
      </c>
      <c r="E391" s="383" t="str">
        <f>E387</f>
        <v>МАРХАБАЕВ</v>
      </c>
      <c r="F391" s="380">
        <v>-11</v>
      </c>
      <c r="G391" s="380">
        <v>-12</v>
      </c>
      <c r="H391" s="380">
        <v>-8</v>
      </c>
      <c r="I391" s="380"/>
      <c r="J391" s="380"/>
      <c r="K391" s="380"/>
      <c r="L391" s="380"/>
      <c r="M391" s="381">
        <f>IF(OR(U391=1,U391=2,U391=3),1,0)</f>
        <v>0</v>
      </c>
      <c r="N391" s="381">
        <f>IF(OR(U391=-1,U391=-2,U391=-3),1,0)</f>
        <v>1</v>
      </c>
      <c r="P391" s="382">
        <f t="shared" si="34"/>
        <v>-1</v>
      </c>
      <c r="Q391" s="382">
        <f t="shared" si="34"/>
        <v>-1</v>
      </c>
      <c r="R391" s="382">
        <f t="shared" si="34"/>
        <v>-1</v>
      </c>
      <c r="S391" s="382">
        <f t="shared" si="34"/>
        <v>0</v>
      </c>
      <c r="T391" s="382">
        <f t="shared" si="34"/>
        <v>0</v>
      </c>
      <c r="U391" s="400">
        <f>P391+Q391+R391+S391+T391</f>
        <v>-3</v>
      </c>
      <c r="V391" s="397"/>
      <c r="W391" s="402"/>
    </row>
    <row r="392" spans="2:23" ht="14.25" thickBot="1" x14ac:dyDescent="0.3">
      <c r="B392" s="300"/>
      <c r="D392" s="387"/>
      <c r="F392" s="300"/>
      <c r="G392" s="300"/>
      <c r="H392" s="300"/>
      <c r="I392" s="388" t="s">
        <v>712</v>
      </c>
      <c r="J392" s="300"/>
      <c r="K392" s="300"/>
      <c r="L392" s="300"/>
      <c r="M392" s="389">
        <f>SUM(M387,M388,M389,M390,M391)</f>
        <v>2</v>
      </c>
      <c r="N392" s="390">
        <f>SUM(N387,N388,N389,N390,N391,)</f>
        <v>3</v>
      </c>
      <c r="P392" s="258"/>
      <c r="Q392" s="258"/>
      <c r="R392" s="258"/>
      <c r="S392" s="258"/>
      <c r="T392" s="258"/>
      <c r="U392" s="258"/>
      <c r="V392" s="163"/>
      <c r="W392" s="406"/>
    </row>
    <row r="393" spans="2:23" ht="15.75" x14ac:dyDescent="0.25">
      <c r="B393" s="300"/>
      <c r="C393" s="391" t="s">
        <v>713</v>
      </c>
      <c r="D393" s="392"/>
      <c r="E393" s="374" t="s">
        <v>766</v>
      </c>
      <c r="F393" s="300"/>
      <c r="G393" s="300"/>
      <c r="H393" s="300"/>
      <c r="I393" s="300"/>
      <c r="J393" s="300"/>
      <c r="K393" s="300"/>
      <c r="L393" s="300"/>
      <c r="M393" s="300"/>
      <c r="N393" s="300"/>
      <c r="P393" s="258"/>
      <c r="Q393" s="258"/>
      <c r="R393" s="258"/>
      <c r="S393" s="258"/>
      <c r="T393" s="258"/>
      <c r="U393" s="258"/>
      <c r="V393" s="398"/>
      <c r="W393" s="163"/>
    </row>
    <row r="394" spans="2:23" x14ac:dyDescent="0.25">
      <c r="D394" s="396"/>
    </row>
    <row r="395" spans="2:23" x14ac:dyDescent="0.25">
      <c r="D395" s="396"/>
    </row>
    <row r="396" spans="2:23" ht="15.75" x14ac:dyDescent="0.3">
      <c r="B396" s="371" t="s">
        <v>759</v>
      </c>
      <c r="D396" s="387"/>
      <c r="F396" s="300"/>
      <c r="G396" s="300"/>
      <c r="H396" s="300"/>
      <c r="I396" s="300"/>
      <c r="J396" s="300"/>
      <c r="K396" s="300"/>
      <c r="L396" s="300"/>
      <c r="M396" s="300"/>
      <c r="N396" s="300"/>
      <c r="P396" s="258"/>
      <c r="Q396" s="258"/>
      <c r="R396" s="258"/>
      <c r="S396" s="258"/>
      <c r="T396" s="258"/>
      <c r="U396" s="258"/>
    </row>
    <row r="397" spans="2:23" x14ac:dyDescent="0.25">
      <c r="B397" s="654" t="s">
        <v>697</v>
      </c>
      <c r="C397" s="372" t="s">
        <v>698</v>
      </c>
      <c r="D397" s="656" t="s">
        <v>697</v>
      </c>
      <c r="E397" s="372" t="s">
        <v>699</v>
      </c>
      <c r="F397" s="658" t="s">
        <v>700</v>
      </c>
      <c r="G397" s="659"/>
      <c r="H397" s="659"/>
      <c r="I397" s="659"/>
      <c r="J397" s="659"/>
      <c r="K397" s="658" t="s">
        <v>701</v>
      </c>
      <c r="L397" s="660"/>
      <c r="M397" s="658" t="s">
        <v>702</v>
      </c>
      <c r="N397" s="660"/>
      <c r="P397" s="258"/>
      <c r="Q397" s="258"/>
      <c r="R397" s="258"/>
      <c r="S397" s="258"/>
      <c r="T397" s="258"/>
      <c r="U397" s="258"/>
    </row>
    <row r="398" spans="2:23" ht="15.75" x14ac:dyDescent="0.25">
      <c r="B398" s="655"/>
      <c r="C398" s="374" t="s">
        <v>33</v>
      </c>
      <c r="D398" s="657"/>
      <c r="E398" s="374" t="s">
        <v>44</v>
      </c>
      <c r="F398" s="375">
        <v>1</v>
      </c>
      <c r="G398" s="375">
        <v>2</v>
      </c>
      <c r="H398" s="375">
        <v>3</v>
      </c>
      <c r="I398" s="375">
        <v>4</v>
      </c>
      <c r="J398" s="375">
        <v>5</v>
      </c>
      <c r="K398" s="375" t="s">
        <v>703</v>
      </c>
      <c r="L398" s="375" t="s">
        <v>30</v>
      </c>
      <c r="M398" s="375" t="s">
        <v>704</v>
      </c>
      <c r="N398" s="375" t="s">
        <v>705</v>
      </c>
      <c r="P398" s="258"/>
      <c r="Q398" s="258"/>
      <c r="R398" s="258"/>
      <c r="S398" s="258"/>
      <c r="T398" s="258"/>
      <c r="U398" s="258"/>
    </row>
    <row r="399" spans="2:23" x14ac:dyDescent="0.25">
      <c r="B399" s="377" t="s">
        <v>706</v>
      </c>
      <c r="C399" s="383" t="s">
        <v>419</v>
      </c>
      <c r="D399" s="379" t="s">
        <v>707</v>
      </c>
      <c r="E399" s="378" t="s">
        <v>268</v>
      </c>
      <c r="F399" s="380">
        <v>5</v>
      </c>
      <c r="G399" s="380">
        <v>12</v>
      </c>
      <c r="H399" s="380">
        <v>4</v>
      </c>
      <c r="I399" s="380"/>
      <c r="J399" s="380"/>
      <c r="K399" s="380"/>
      <c r="L399" s="380"/>
      <c r="M399" s="381">
        <f>IF(OR(U399=1,U399=2,U399=3),1,0)</f>
        <v>1</v>
      </c>
      <c r="N399" s="381">
        <f>IF(OR(U399=-1,U399=-2,U399=-3),1,0)</f>
        <v>0</v>
      </c>
      <c r="P399" s="382">
        <f t="shared" ref="P399:T403" si="35">SIGN(F399)</f>
        <v>1</v>
      </c>
      <c r="Q399" s="382">
        <f t="shared" si="35"/>
        <v>1</v>
      </c>
      <c r="R399" s="382">
        <f t="shared" si="35"/>
        <v>1</v>
      </c>
      <c r="S399" s="382">
        <f t="shared" si="35"/>
        <v>0</v>
      </c>
      <c r="T399" s="382">
        <f t="shared" si="35"/>
        <v>0</v>
      </c>
      <c r="U399" s="382">
        <f>P399+Q399+R399+S399+T399</f>
        <v>3</v>
      </c>
    </row>
    <row r="400" spans="2:23" x14ac:dyDescent="0.25">
      <c r="B400" s="377" t="s">
        <v>708</v>
      </c>
      <c r="C400" s="385" t="s">
        <v>433</v>
      </c>
      <c r="D400" s="379" t="s">
        <v>709</v>
      </c>
      <c r="E400" s="385" t="s">
        <v>412</v>
      </c>
      <c r="F400" s="380">
        <v>-8</v>
      </c>
      <c r="G400" s="380">
        <v>7</v>
      </c>
      <c r="H400" s="380">
        <v>6</v>
      </c>
      <c r="I400" s="380">
        <v>-9</v>
      </c>
      <c r="J400" s="380">
        <v>9</v>
      </c>
      <c r="K400" s="380"/>
      <c r="L400" s="380"/>
      <c r="M400" s="381">
        <f>IF(OR(U400=1,U400=2,U400=3),1,0)</f>
        <v>1</v>
      </c>
      <c r="N400" s="381">
        <f>IF(OR(U400=-1,U400=-2,U400=-3),1,0)</f>
        <v>0</v>
      </c>
      <c r="P400" s="382">
        <f t="shared" si="35"/>
        <v>-1</v>
      </c>
      <c r="Q400" s="382">
        <f t="shared" si="35"/>
        <v>1</v>
      </c>
      <c r="R400" s="382">
        <f t="shared" si="35"/>
        <v>1</v>
      </c>
      <c r="S400" s="382">
        <f t="shared" si="35"/>
        <v>-1</v>
      </c>
      <c r="T400" s="382">
        <f t="shared" si="35"/>
        <v>1</v>
      </c>
      <c r="U400" s="382">
        <f>P400+Q400+R400+S400+T400</f>
        <v>1</v>
      </c>
    </row>
    <row r="401" spans="2:23" x14ac:dyDescent="0.25">
      <c r="B401" s="384" t="s">
        <v>710</v>
      </c>
      <c r="C401" s="378" t="s">
        <v>404</v>
      </c>
      <c r="D401" s="379" t="s">
        <v>711</v>
      </c>
      <c r="E401" s="385" t="s">
        <v>223</v>
      </c>
      <c r="F401" s="386">
        <v>-7</v>
      </c>
      <c r="G401" s="386">
        <v>8</v>
      </c>
      <c r="H401" s="386">
        <v>14</v>
      </c>
      <c r="I401" s="386">
        <v>3</v>
      </c>
      <c r="J401" s="386"/>
      <c r="K401" s="386"/>
      <c r="L401" s="386"/>
      <c r="M401" s="386">
        <f>IF(OR(U401=1,U401=2,U401=3),1,0)</f>
        <v>1</v>
      </c>
      <c r="N401" s="386">
        <f>IF(OR(U401=-1,U401=-2,U401=-3),1,0)</f>
        <v>0</v>
      </c>
      <c r="P401" s="382">
        <f t="shared" si="35"/>
        <v>-1</v>
      </c>
      <c r="Q401" s="382">
        <f t="shared" si="35"/>
        <v>1</v>
      </c>
      <c r="R401" s="382">
        <f t="shared" si="35"/>
        <v>1</v>
      </c>
      <c r="S401" s="382">
        <f t="shared" si="35"/>
        <v>1</v>
      </c>
      <c r="T401" s="382">
        <f t="shared" si="35"/>
        <v>0</v>
      </c>
      <c r="U401" s="382">
        <f>P401+Q401+R401+S401+T401</f>
        <v>2</v>
      </c>
    </row>
    <row r="402" spans="2:23" x14ac:dyDescent="0.25">
      <c r="B402" s="377" t="s">
        <v>706</v>
      </c>
      <c r="C402" s="383" t="str">
        <f>C399</f>
        <v>АКИМАЛИ</v>
      </c>
      <c r="D402" s="379" t="str">
        <f>D400</f>
        <v>Y</v>
      </c>
      <c r="E402" s="383" t="str">
        <f>E400</f>
        <v>ХАРКИ И.</v>
      </c>
      <c r="F402" s="380"/>
      <c r="G402" s="380"/>
      <c r="H402" s="380"/>
      <c r="I402" s="380"/>
      <c r="J402" s="380"/>
      <c r="K402" s="380"/>
      <c r="L402" s="380"/>
      <c r="M402" s="381">
        <f>IF(OR(U402=1,U402=2,U402=3),1,0)</f>
        <v>0</v>
      </c>
      <c r="N402" s="381">
        <f>IF(OR(U402=-1,U402=-2,U402=-3),1,0)</f>
        <v>0</v>
      </c>
      <c r="P402" s="382">
        <f t="shared" si="35"/>
        <v>0</v>
      </c>
      <c r="Q402" s="382">
        <f t="shared" si="35"/>
        <v>0</v>
      </c>
      <c r="R402" s="382">
        <f t="shared" si="35"/>
        <v>0</v>
      </c>
      <c r="S402" s="382">
        <f t="shared" si="35"/>
        <v>0</v>
      </c>
      <c r="T402" s="382">
        <f t="shared" si="35"/>
        <v>0</v>
      </c>
      <c r="U402" s="382">
        <f>P402+Q402+R402+S402+T402</f>
        <v>0</v>
      </c>
    </row>
    <row r="403" spans="2:23" ht="14.25" thickBot="1" x14ac:dyDescent="0.3">
      <c r="B403" s="377" t="s">
        <v>708</v>
      </c>
      <c r="C403" s="383" t="str">
        <f>C400</f>
        <v>АРТУКМЕТОВ</v>
      </c>
      <c r="D403" s="379" t="str">
        <f>D399</f>
        <v>X</v>
      </c>
      <c r="E403" s="383" t="str">
        <f>E399</f>
        <v>ХАРКИ М.</v>
      </c>
      <c r="F403" s="380"/>
      <c r="G403" s="380"/>
      <c r="H403" s="380"/>
      <c r="I403" s="380"/>
      <c r="J403" s="380"/>
      <c r="K403" s="380"/>
      <c r="L403" s="380"/>
      <c r="M403" s="381">
        <f>IF(OR(U403=1,U403=2,U403=3),1,0)</f>
        <v>0</v>
      </c>
      <c r="N403" s="381">
        <f>IF(OR(U403=-1,U403=-2,U403=-3),1,0)</f>
        <v>0</v>
      </c>
      <c r="P403" s="382">
        <f t="shared" si="35"/>
        <v>0</v>
      </c>
      <c r="Q403" s="382">
        <f t="shared" si="35"/>
        <v>0</v>
      </c>
      <c r="R403" s="382">
        <f t="shared" si="35"/>
        <v>0</v>
      </c>
      <c r="S403" s="382">
        <f t="shared" si="35"/>
        <v>0</v>
      </c>
      <c r="T403" s="382">
        <f t="shared" si="35"/>
        <v>0</v>
      </c>
      <c r="U403" s="382">
        <f>P403+Q403+R403+S403+T403</f>
        <v>0</v>
      </c>
    </row>
    <row r="404" spans="2:23" ht="14.25" thickBot="1" x14ac:dyDescent="0.3">
      <c r="B404" s="300"/>
      <c r="D404" s="387"/>
      <c r="F404" s="300"/>
      <c r="G404" s="300"/>
      <c r="H404" s="300"/>
      <c r="I404" s="388" t="s">
        <v>712</v>
      </c>
      <c r="J404" s="300"/>
      <c r="K404" s="300"/>
      <c r="L404" s="300"/>
      <c r="M404" s="389">
        <f>SUM(M399,M400,M401,M402,M403)</f>
        <v>3</v>
      </c>
      <c r="N404" s="390">
        <f>SUM(N399,N400,N401,N402,N403,)</f>
        <v>0</v>
      </c>
      <c r="P404" s="258"/>
      <c r="Q404" s="258"/>
      <c r="R404" s="258"/>
      <c r="S404" s="258"/>
      <c r="T404" s="258"/>
      <c r="U404" s="258"/>
    </row>
    <row r="405" spans="2:23" ht="15.75" x14ac:dyDescent="0.25">
      <c r="B405" s="300"/>
      <c r="C405" s="391" t="s">
        <v>713</v>
      </c>
      <c r="D405" s="392"/>
      <c r="E405" s="374" t="s">
        <v>33</v>
      </c>
      <c r="F405" s="300"/>
      <c r="G405" s="300"/>
      <c r="H405" s="300"/>
      <c r="I405" s="300"/>
      <c r="J405" s="300"/>
      <c r="K405" s="300"/>
      <c r="L405" s="300"/>
      <c r="M405" s="300"/>
      <c r="N405" s="300"/>
      <c r="P405" s="258"/>
      <c r="Q405" s="258"/>
      <c r="R405" s="258"/>
      <c r="S405" s="258"/>
      <c r="T405" s="258"/>
      <c r="U405" s="258"/>
    </row>
    <row r="406" spans="2:23" x14ac:dyDescent="0.25">
      <c r="D406" s="396"/>
    </row>
    <row r="407" spans="2:23" ht="15.75" x14ac:dyDescent="0.3">
      <c r="B407" s="371" t="s">
        <v>781</v>
      </c>
      <c r="D407" s="387"/>
      <c r="F407" s="300"/>
      <c r="G407" s="300"/>
      <c r="H407" s="300"/>
      <c r="I407" s="300"/>
      <c r="J407" s="300"/>
      <c r="K407" s="300"/>
      <c r="L407" s="300"/>
      <c r="M407" s="300"/>
      <c r="N407" s="300"/>
      <c r="P407" s="258"/>
      <c r="Q407" s="258"/>
      <c r="R407" s="258"/>
      <c r="S407" s="258"/>
      <c r="T407" s="258"/>
      <c r="U407" s="258"/>
    </row>
    <row r="408" spans="2:23" x14ac:dyDescent="0.25">
      <c r="B408" s="654" t="s">
        <v>697</v>
      </c>
      <c r="C408" s="372" t="s">
        <v>698</v>
      </c>
      <c r="D408" s="656" t="s">
        <v>697</v>
      </c>
      <c r="E408" s="372" t="s">
        <v>699</v>
      </c>
      <c r="F408" s="658" t="s">
        <v>700</v>
      </c>
      <c r="G408" s="659"/>
      <c r="H408" s="659"/>
      <c r="I408" s="659"/>
      <c r="J408" s="659"/>
      <c r="K408" s="658" t="s">
        <v>701</v>
      </c>
      <c r="L408" s="660"/>
      <c r="M408" s="658" t="s">
        <v>702</v>
      </c>
      <c r="N408" s="660"/>
      <c r="P408" s="258"/>
      <c r="Q408" s="258"/>
      <c r="R408" s="258"/>
      <c r="S408" s="258"/>
      <c r="T408" s="258"/>
      <c r="U408" s="258"/>
    </row>
    <row r="409" spans="2:23" ht="15.75" x14ac:dyDescent="0.25">
      <c r="B409" s="655"/>
      <c r="C409" s="374" t="s">
        <v>31</v>
      </c>
      <c r="D409" s="657"/>
      <c r="E409" s="374" t="s">
        <v>35</v>
      </c>
      <c r="F409" s="375">
        <v>1</v>
      </c>
      <c r="G409" s="375">
        <v>2</v>
      </c>
      <c r="H409" s="375">
        <v>3</v>
      </c>
      <c r="I409" s="375">
        <v>4</v>
      </c>
      <c r="J409" s="375">
        <v>5</v>
      </c>
      <c r="K409" s="375" t="s">
        <v>703</v>
      </c>
      <c r="L409" s="375" t="s">
        <v>30</v>
      </c>
      <c r="M409" s="375" t="s">
        <v>704</v>
      </c>
      <c r="N409" s="375" t="s">
        <v>705</v>
      </c>
      <c r="P409" s="258"/>
      <c r="Q409" s="258"/>
      <c r="R409" s="258"/>
      <c r="S409" s="258"/>
      <c r="T409" s="258"/>
      <c r="U409" s="258"/>
    </row>
    <row r="410" spans="2:23" x14ac:dyDescent="0.25">
      <c r="B410" s="377" t="s">
        <v>706</v>
      </c>
      <c r="C410" s="383" t="s">
        <v>237</v>
      </c>
      <c r="D410" s="379" t="s">
        <v>707</v>
      </c>
      <c r="E410" s="378" t="s">
        <v>241</v>
      </c>
      <c r="F410" s="380">
        <v>7</v>
      </c>
      <c r="G410" s="380">
        <v>-5</v>
      </c>
      <c r="H410" s="380">
        <v>3</v>
      </c>
      <c r="I410" s="380">
        <v>8</v>
      </c>
      <c r="J410" s="380"/>
      <c r="K410" s="380"/>
      <c r="L410" s="380"/>
      <c r="M410" s="381">
        <f>IF(OR(U410=1,U410=2,U410=3),1,0)</f>
        <v>1</v>
      </c>
      <c r="N410" s="381">
        <f>IF(OR(U410=-1,U410=-2,U410=-3),1,0)</f>
        <v>0</v>
      </c>
      <c r="P410" s="382">
        <f t="shared" ref="P410:T414" si="36">SIGN(F410)</f>
        <v>1</v>
      </c>
      <c r="Q410" s="382">
        <f t="shared" si="36"/>
        <v>-1</v>
      </c>
      <c r="R410" s="382">
        <f t="shared" si="36"/>
        <v>1</v>
      </c>
      <c r="S410" s="382">
        <f t="shared" si="36"/>
        <v>1</v>
      </c>
      <c r="T410" s="382">
        <f t="shared" si="36"/>
        <v>0</v>
      </c>
      <c r="U410" s="382">
        <f>P410+Q410+R410+S410+T410</f>
        <v>2</v>
      </c>
    </row>
    <row r="411" spans="2:23" x14ac:dyDescent="0.25">
      <c r="B411" s="377" t="s">
        <v>708</v>
      </c>
      <c r="C411" s="385" t="s">
        <v>260</v>
      </c>
      <c r="D411" s="379" t="s">
        <v>709</v>
      </c>
      <c r="E411" s="383" t="s">
        <v>285</v>
      </c>
      <c r="F411" s="380">
        <v>4</v>
      </c>
      <c r="G411" s="380">
        <v>9</v>
      </c>
      <c r="H411" s="380">
        <v>5</v>
      </c>
      <c r="I411" s="380"/>
      <c r="J411" s="380"/>
      <c r="K411" s="380"/>
      <c r="L411" s="380"/>
      <c r="M411" s="381">
        <f>IF(OR(U411=1,U411=2,U411=3),1,0)</f>
        <v>1</v>
      </c>
      <c r="N411" s="381">
        <f>IF(OR(U411=-1,U411=-2,U411=-3),1,0)</f>
        <v>0</v>
      </c>
      <c r="P411" s="382">
        <f t="shared" si="36"/>
        <v>1</v>
      </c>
      <c r="Q411" s="382">
        <f t="shared" si="36"/>
        <v>1</v>
      </c>
      <c r="R411" s="382">
        <f t="shared" si="36"/>
        <v>1</v>
      </c>
      <c r="S411" s="382">
        <f t="shared" si="36"/>
        <v>0</v>
      </c>
      <c r="T411" s="382">
        <f t="shared" si="36"/>
        <v>0</v>
      </c>
      <c r="U411" s="382">
        <f>P411+Q411+R411+S411+T411</f>
        <v>3</v>
      </c>
    </row>
    <row r="412" spans="2:23" x14ac:dyDescent="0.25">
      <c r="B412" s="384" t="s">
        <v>710</v>
      </c>
      <c r="C412" s="385" t="s">
        <v>245</v>
      </c>
      <c r="D412" s="379" t="s">
        <v>711</v>
      </c>
      <c r="E412" s="378" t="s">
        <v>238</v>
      </c>
      <c r="F412" s="386">
        <v>-9</v>
      </c>
      <c r="G412" s="386">
        <v>-10</v>
      </c>
      <c r="H412" s="386">
        <v>4</v>
      </c>
      <c r="I412" s="386">
        <v>9</v>
      </c>
      <c r="J412" s="386">
        <v>-5</v>
      </c>
      <c r="K412" s="386"/>
      <c r="L412" s="386"/>
      <c r="M412" s="386">
        <f>IF(OR(U412=1,U412=2,U412=3),1,0)</f>
        <v>0</v>
      </c>
      <c r="N412" s="386">
        <f>IF(OR(U412=-1,U412=-2,U412=-3),1,0)</f>
        <v>1</v>
      </c>
      <c r="P412" s="382">
        <f t="shared" si="36"/>
        <v>-1</v>
      </c>
      <c r="Q412" s="382">
        <f t="shared" si="36"/>
        <v>-1</v>
      </c>
      <c r="R412" s="382">
        <f t="shared" si="36"/>
        <v>1</v>
      </c>
      <c r="S412" s="382">
        <f t="shared" si="36"/>
        <v>1</v>
      </c>
      <c r="T412" s="382">
        <f t="shared" si="36"/>
        <v>-1</v>
      </c>
      <c r="U412" s="382">
        <f>P412+Q412+R412+S412+T412</f>
        <v>-1</v>
      </c>
    </row>
    <row r="413" spans="2:23" x14ac:dyDescent="0.25">
      <c r="B413" s="377" t="s">
        <v>706</v>
      </c>
      <c r="C413" s="383" t="str">
        <f>C410</f>
        <v>ИСКЕНДИРОВ</v>
      </c>
      <c r="D413" s="379" t="str">
        <f>D411</f>
        <v>Y</v>
      </c>
      <c r="E413" s="383" t="str">
        <f>E411</f>
        <v>КОНЫСБАЙ</v>
      </c>
      <c r="F413" s="380">
        <v>8</v>
      </c>
      <c r="G413" s="380">
        <v>7</v>
      </c>
      <c r="H413" s="380">
        <v>-9</v>
      </c>
      <c r="I413" s="380">
        <v>10</v>
      </c>
      <c r="J413" s="380"/>
      <c r="K413" s="380"/>
      <c r="L413" s="380"/>
      <c r="M413" s="381">
        <f>IF(OR(U413=1,U413=2,U413=3),1,0)</f>
        <v>1</v>
      </c>
      <c r="N413" s="381">
        <f>IF(OR(U413=-1,U413=-2,U413=-3),1,0)</f>
        <v>0</v>
      </c>
      <c r="P413" s="382">
        <f t="shared" si="36"/>
        <v>1</v>
      </c>
      <c r="Q413" s="382">
        <f t="shared" si="36"/>
        <v>1</v>
      </c>
      <c r="R413" s="382">
        <f t="shared" si="36"/>
        <v>-1</v>
      </c>
      <c r="S413" s="382">
        <f t="shared" si="36"/>
        <v>1</v>
      </c>
      <c r="T413" s="382">
        <f t="shared" si="36"/>
        <v>0</v>
      </c>
      <c r="U413" s="382">
        <f>P413+Q413+R413+S413+T413</f>
        <v>2</v>
      </c>
    </row>
    <row r="414" spans="2:23" ht="14.25" thickBot="1" x14ac:dyDescent="0.3">
      <c r="B414" s="377" t="s">
        <v>708</v>
      </c>
      <c r="C414" s="383" t="str">
        <f>C411</f>
        <v>СИПАЧЕВ</v>
      </c>
      <c r="D414" s="379" t="str">
        <f>D410</f>
        <v>X</v>
      </c>
      <c r="E414" s="383" t="str">
        <f>E410</f>
        <v>МАМАЙ</v>
      </c>
      <c r="F414" s="380"/>
      <c r="G414" s="380"/>
      <c r="H414" s="380"/>
      <c r="I414" s="380"/>
      <c r="J414" s="380"/>
      <c r="K414" s="380"/>
      <c r="L414" s="380"/>
      <c r="M414" s="381">
        <f>IF(OR(U414=1,U414=2,U414=3),1,0)</f>
        <v>0</v>
      </c>
      <c r="N414" s="381">
        <f>IF(OR(U414=-1,U414=-2,U414=-3),1,0)</f>
        <v>0</v>
      </c>
      <c r="P414" s="382">
        <f t="shared" si="36"/>
        <v>0</v>
      </c>
      <c r="Q414" s="382">
        <f t="shared" si="36"/>
        <v>0</v>
      </c>
      <c r="R414" s="382">
        <f t="shared" si="36"/>
        <v>0</v>
      </c>
      <c r="S414" s="382">
        <f t="shared" si="36"/>
        <v>0</v>
      </c>
      <c r="T414" s="382">
        <f t="shared" si="36"/>
        <v>0</v>
      </c>
      <c r="U414" s="400">
        <f>P414+Q414+R414+S414+T414</f>
        <v>0</v>
      </c>
      <c r="V414" s="397"/>
      <c r="W414" s="402"/>
    </row>
    <row r="415" spans="2:23" ht="14.25" thickBot="1" x14ac:dyDescent="0.3">
      <c r="B415" s="300"/>
      <c r="D415" s="387"/>
      <c r="F415" s="300"/>
      <c r="G415" s="300"/>
      <c r="H415" s="300"/>
      <c r="I415" s="388" t="s">
        <v>712</v>
      </c>
      <c r="J415" s="300"/>
      <c r="K415" s="300"/>
      <c r="L415" s="300"/>
      <c r="M415" s="389">
        <f>SUM(M410,M411,M412,M413,M414)</f>
        <v>3</v>
      </c>
      <c r="N415" s="390">
        <f>SUM(N410,N411,N412,N413,N414,)</f>
        <v>1</v>
      </c>
      <c r="P415" s="258"/>
      <c r="Q415" s="258"/>
      <c r="R415" s="258"/>
      <c r="S415" s="258"/>
      <c r="T415" s="258"/>
      <c r="U415" s="258"/>
      <c r="V415" s="163"/>
      <c r="W415" s="406"/>
    </row>
    <row r="416" spans="2:23" ht="15.75" x14ac:dyDescent="0.25">
      <c r="B416" s="300"/>
      <c r="C416" s="391" t="s">
        <v>713</v>
      </c>
      <c r="D416" s="392"/>
      <c r="E416" s="374" t="s">
        <v>31</v>
      </c>
      <c r="F416" s="300"/>
      <c r="G416" s="300"/>
      <c r="H416" s="300"/>
      <c r="I416" s="300"/>
      <c r="J416" s="300"/>
      <c r="K416" s="300"/>
      <c r="L416" s="300"/>
      <c r="M416" s="300"/>
      <c r="N416" s="300"/>
      <c r="P416" s="258"/>
      <c r="Q416" s="258"/>
      <c r="R416" s="258"/>
      <c r="S416" s="258"/>
      <c r="T416" s="258"/>
      <c r="U416" s="258"/>
      <c r="V416" s="398"/>
      <c r="W416" s="163"/>
    </row>
    <row r="417" spans="2:24" x14ac:dyDescent="0.25">
      <c r="D417" s="396"/>
    </row>
    <row r="418" spans="2:24" ht="15.75" x14ac:dyDescent="0.3">
      <c r="B418" s="371" t="s">
        <v>782</v>
      </c>
      <c r="D418" s="387"/>
      <c r="F418" s="300"/>
      <c r="G418" s="300"/>
      <c r="H418" s="300"/>
      <c r="I418" s="300"/>
      <c r="J418" s="300"/>
      <c r="K418" s="300"/>
      <c r="L418" s="300"/>
      <c r="M418" s="300"/>
      <c r="N418" s="300"/>
      <c r="P418" s="258"/>
      <c r="Q418" s="258"/>
      <c r="R418" s="258"/>
      <c r="S418" s="258"/>
      <c r="T418" s="258"/>
      <c r="U418" s="258"/>
    </row>
    <row r="419" spans="2:24" x14ac:dyDescent="0.25">
      <c r="B419" s="654" t="s">
        <v>697</v>
      </c>
      <c r="C419" s="372" t="s">
        <v>698</v>
      </c>
      <c r="D419" s="656" t="s">
        <v>697</v>
      </c>
      <c r="E419" s="372" t="s">
        <v>699</v>
      </c>
      <c r="F419" s="658" t="s">
        <v>700</v>
      </c>
      <c r="G419" s="659"/>
      <c r="H419" s="659"/>
      <c r="I419" s="659"/>
      <c r="J419" s="659"/>
      <c r="K419" s="658" t="s">
        <v>701</v>
      </c>
      <c r="L419" s="660"/>
      <c r="M419" s="658" t="s">
        <v>702</v>
      </c>
      <c r="N419" s="660"/>
      <c r="P419" s="258"/>
      <c r="Q419" s="258"/>
      <c r="R419" s="258"/>
      <c r="S419" s="258"/>
      <c r="T419" s="258"/>
      <c r="U419" s="258"/>
    </row>
    <row r="420" spans="2:24" ht="15.75" x14ac:dyDescent="0.25">
      <c r="B420" s="655"/>
      <c r="C420" s="374" t="s">
        <v>767</v>
      </c>
      <c r="D420" s="657"/>
      <c r="E420" s="374" t="s">
        <v>32</v>
      </c>
      <c r="F420" s="375">
        <v>1</v>
      </c>
      <c r="G420" s="375">
        <v>2</v>
      </c>
      <c r="H420" s="375">
        <v>3</v>
      </c>
      <c r="I420" s="375">
        <v>4</v>
      </c>
      <c r="J420" s="375">
        <v>5</v>
      </c>
      <c r="K420" s="375" t="s">
        <v>703</v>
      </c>
      <c r="L420" s="375" t="s">
        <v>30</v>
      </c>
      <c r="M420" s="375" t="s">
        <v>704</v>
      </c>
      <c r="N420" s="375" t="s">
        <v>705</v>
      </c>
      <c r="P420" s="258"/>
      <c r="Q420" s="258"/>
      <c r="R420" s="258"/>
      <c r="S420" s="258"/>
      <c r="T420" s="258"/>
      <c r="U420" s="258"/>
    </row>
    <row r="421" spans="2:24" x14ac:dyDescent="0.25">
      <c r="B421" s="377" t="s">
        <v>706</v>
      </c>
      <c r="C421" s="378" t="s">
        <v>222</v>
      </c>
      <c r="D421" s="379" t="s">
        <v>707</v>
      </c>
      <c r="E421" s="383" t="s">
        <v>287</v>
      </c>
      <c r="F421" s="380">
        <v>9</v>
      </c>
      <c r="G421" s="380">
        <v>-8</v>
      </c>
      <c r="H421" s="380">
        <v>-7</v>
      </c>
      <c r="I421" s="380">
        <v>-5</v>
      </c>
      <c r="J421" s="380"/>
      <c r="K421" s="380"/>
      <c r="L421" s="380"/>
      <c r="M421" s="381">
        <f>IF(OR(U421=1,U421=2,U421=3),1,0)</f>
        <v>0</v>
      </c>
      <c r="N421" s="381">
        <f>IF(OR(U421=-1,U421=-2,U421=-3),1,0)</f>
        <v>1</v>
      </c>
      <c r="P421" s="382">
        <f t="shared" ref="P421:T425" si="37">SIGN(F421)</f>
        <v>1</v>
      </c>
      <c r="Q421" s="382">
        <f t="shared" si="37"/>
        <v>-1</v>
      </c>
      <c r="R421" s="382">
        <f t="shared" si="37"/>
        <v>-1</v>
      </c>
      <c r="S421" s="382">
        <f t="shared" si="37"/>
        <v>-1</v>
      </c>
      <c r="T421" s="382">
        <f t="shared" si="37"/>
        <v>0</v>
      </c>
      <c r="U421" s="382">
        <f>P421+Q421+R421+S421+T421</f>
        <v>-2</v>
      </c>
    </row>
    <row r="422" spans="2:24" x14ac:dyDescent="0.25">
      <c r="B422" s="377" t="s">
        <v>708</v>
      </c>
      <c r="C422" s="383" t="s">
        <v>276</v>
      </c>
      <c r="D422" s="379" t="s">
        <v>709</v>
      </c>
      <c r="E422" s="385" t="s">
        <v>271</v>
      </c>
      <c r="F422" s="380">
        <v>-4</v>
      </c>
      <c r="G422" s="380">
        <v>-7</v>
      </c>
      <c r="H422" s="380">
        <v>-7</v>
      </c>
      <c r="I422" s="380"/>
      <c r="J422" s="380"/>
      <c r="K422" s="380"/>
      <c r="L422" s="380"/>
      <c r="M422" s="381">
        <f>IF(OR(U422=1,U422=2,U422=3),1,0)</f>
        <v>0</v>
      </c>
      <c r="N422" s="381">
        <f>IF(OR(U422=-1,U422=-2,U422=-3),1,0)</f>
        <v>1</v>
      </c>
      <c r="P422" s="382">
        <f t="shared" si="37"/>
        <v>-1</v>
      </c>
      <c r="Q422" s="382">
        <f t="shared" si="37"/>
        <v>-1</v>
      </c>
      <c r="R422" s="382">
        <f t="shared" si="37"/>
        <v>-1</v>
      </c>
      <c r="S422" s="382">
        <f t="shared" si="37"/>
        <v>0</v>
      </c>
      <c r="T422" s="382">
        <f t="shared" si="37"/>
        <v>0</v>
      </c>
      <c r="U422" s="382">
        <f>P422+Q422+R422+S422+T422</f>
        <v>-3</v>
      </c>
      <c r="X422" s="397"/>
    </row>
    <row r="423" spans="2:24" x14ac:dyDescent="0.25">
      <c r="B423" s="384" t="s">
        <v>710</v>
      </c>
      <c r="C423" s="383" t="s">
        <v>217</v>
      </c>
      <c r="D423" s="379" t="s">
        <v>711</v>
      </c>
      <c r="E423" s="385" t="s">
        <v>261</v>
      </c>
      <c r="F423" s="386">
        <v>9</v>
      </c>
      <c r="G423" s="386">
        <v>-5</v>
      </c>
      <c r="H423" s="386">
        <v>5</v>
      </c>
      <c r="I423" s="386">
        <v>-12</v>
      </c>
      <c r="J423" s="386">
        <v>-12</v>
      </c>
      <c r="K423" s="386"/>
      <c r="L423" s="386"/>
      <c r="M423" s="386">
        <f>IF(OR(U423=1,U423=2,U423=3),1,0)</f>
        <v>0</v>
      </c>
      <c r="N423" s="386">
        <f>IF(OR(U423=-1,U423=-2,U423=-3),1,0)</f>
        <v>1</v>
      </c>
      <c r="P423" s="382">
        <f t="shared" si="37"/>
        <v>1</v>
      </c>
      <c r="Q423" s="382">
        <f t="shared" si="37"/>
        <v>-1</v>
      </c>
      <c r="R423" s="382">
        <f t="shared" si="37"/>
        <v>1</v>
      </c>
      <c r="S423" s="382">
        <f t="shared" si="37"/>
        <v>-1</v>
      </c>
      <c r="T423" s="382">
        <f t="shared" si="37"/>
        <v>-1</v>
      </c>
      <c r="U423" s="382">
        <f>P423+Q423+R423+S423+T423</f>
        <v>-1</v>
      </c>
      <c r="X423" s="397"/>
    </row>
    <row r="424" spans="2:24" x14ac:dyDescent="0.25">
      <c r="B424" s="377" t="s">
        <v>706</v>
      </c>
      <c r="C424" s="383" t="str">
        <f>C421</f>
        <v>ТОЛСУБАЕВ</v>
      </c>
      <c r="D424" s="379" t="str">
        <f>D422</f>
        <v>Y</v>
      </c>
      <c r="E424" s="383" t="str">
        <f>E422</f>
        <v>ЖАНАЙ</v>
      </c>
      <c r="F424" s="380"/>
      <c r="G424" s="380"/>
      <c r="H424" s="380"/>
      <c r="I424" s="380"/>
      <c r="J424" s="380"/>
      <c r="K424" s="380"/>
      <c r="L424" s="380"/>
      <c r="M424" s="381">
        <f>IF(OR(U424=1,U424=2,U424=3),1,0)</f>
        <v>0</v>
      </c>
      <c r="N424" s="381">
        <f>IF(OR(U424=-1,U424=-2,U424=-3),1,0)</f>
        <v>0</v>
      </c>
      <c r="P424" s="382">
        <f t="shared" si="37"/>
        <v>0</v>
      </c>
      <c r="Q424" s="382">
        <f t="shared" si="37"/>
        <v>0</v>
      </c>
      <c r="R424" s="382">
        <f t="shared" si="37"/>
        <v>0</v>
      </c>
      <c r="S424" s="382">
        <f t="shared" si="37"/>
        <v>0</v>
      </c>
      <c r="T424" s="382">
        <f t="shared" si="37"/>
        <v>0</v>
      </c>
      <c r="U424" s="382">
        <f>P424+Q424+R424+S424+T424</f>
        <v>0</v>
      </c>
    </row>
    <row r="425" spans="2:24" ht="14.25" thickBot="1" x14ac:dyDescent="0.3">
      <c r="B425" s="377" t="s">
        <v>708</v>
      </c>
      <c r="C425" s="383" t="str">
        <f>C422</f>
        <v>БЕКЕН</v>
      </c>
      <c r="D425" s="379" t="str">
        <f>D421</f>
        <v>X</v>
      </c>
      <c r="E425" s="383" t="str">
        <f>E421</f>
        <v>ГАЙНЕДЕНОВ</v>
      </c>
      <c r="F425" s="380"/>
      <c r="G425" s="380"/>
      <c r="H425" s="380"/>
      <c r="I425" s="380"/>
      <c r="J425" s="380"/>
      <c r="K425" s="380"/>
      <c r="L425" s="380"/>
      <c r="M425" s="381">
        <f>IF(OR(U425=1,U425=2,U425=3),1,0)</f>
        <v>0</v>
      </c>
      <c r="N425" s="381">
        <f>IF(OR(U425=-1,U425=-2,U425=-3),1,0)</f>
        <v>0</v>
      </c>
      <c r="P425" s="382">
        <f t="shared" si="37"/>
        <v>0</v>
      </c>
      <c r="Q425" s="382">
        <f t="shared" si="37"/>
        <v>0</v>
      </c>
      <c r="R425" s="382">
        <f t="shared" si="37"/>
        <v>0</v>
      </c>
      <c r="S425" s="382">
        <f t="shared" si="37"/>
        <v>0</v>
      </c>
      <c r="T425" s="382">
        <f t="shared" si="37"/>
        <v>0</v>
      </c>
      <c r="U425" s="382">
        <f>P425+Q425+R425+S425+T425</f>
        <v>0</v>
      </c>
    </row>
    <row r="426" spans="2:24" ht="14.25" thickBot="1" x14ac:dyDescent="0.3">
      <c r="B426" s="300"/>
      <c r="D426" s="387"/>
      <c r="F426" s="300"/>
      <c r="G426" s="300"/>
      <c r="H426" s="300"/>
      <c r="I426" s="388" t="s">
        <v>712</v>
      </c>
      <c r="J426" s="300"/>
      <c r="K426" s="300"/>
      <c r="L426" s="300"/>
      <c r="M426" s="389">
        <f>SUM(M421,M422,M423,M424,M425)</f>
        <v>0</v>
      </c>
      <c r="N426" s="390">
        <f>SUM(N421,N422,N423,N424,N425,)</f>
        <v>3</v>
      </c>
      <c r="P426" s="258"/>
      <c r="Q426" s="258"/>
      <c r="R426" s="258"/>
      <c r="S426" s="258"/>
      <c r="T426" s="258"/>
      <c r="U426" s="258"/>
    </row>
    <row r="427" spans="2:24" ht="15.75" x14ac:dyDescent="0.25">
      <c r="B427" s="300"/>
      <c r="C427" s="391" t="s">
        <v>713</v>
      </c>
      <c r="D427" s="392"/>
      <c r="E427" s="374" t="s">
        <v>32</v>
      </c>
      <c r="F427" s="300"/>
      <c r="G427" s="300"/>
      <c r="H427" s="300"/>
      <c r="I427" s="300"/>
      <c r="J427" s="300"/>
      <c r="K427" s="300"/>
      <c r="L427" s="300"/>
      <c r="M427" s="300"/>
      <c r="N427" s="300"/>
      <c r="P427" s="258"/>
      <c r="Q427" s="258"/>
      <c r="R427" s="258"/>
      <c r="S427" s="258"/>
      <c r="T427" s="258"/>
      <c r="U427" s="258"/>
    </row>
    <row r="428" spans="2:24" x14ac:dyDescent="0.25">
      <c r="D428" s="396"/>
    </row>
    <row r="429" spans="2:24" ht="15.75" x14ac:dyDescent="0.3">
      <c r="B429" s="371" t="s">
        <v>783</v>
      </c>
      <c r="D429" s="387"/>
      <c r="F429" s="300"/>
      <c r="G429" s="300"/>
      <c r="H429" s="300"/>
      <c r="I429" s="300"/>
      <c r="J429" s="300"/>
      <c r="K429" s="300"/>
      <c r="L429" s="300"/>
      <c r="M429" s="300"/>
      <c r="N429" s="300"/>
      <c r="P429" s="258"/>
      <c r="Q429" s="258"/>
      <c r="R429" s="258"/>
      <c r="S429" s="258"/>
      <c r="T429" s="258"/>
      <c r="U429" s="258"/>
    </row>
    <row r="430" spans="2:24" x14ac:dyDescent="0.25">
      <c r="B430" s="654" t="s">
        <v>697</v>
      </c>
      <c r="C430" s="372" t="s">
        <v>698</v>
      </c>
      <c r="D430" s="656" t="s">
        <v>697</v>
      </c>
      <c r="E430" s="372" t="s">
        <v>699</v>
      </c>
      <c r="F430" s="658" t="s">
        <v>700</v>
      </c>
      <c r="G430" s="659"/>
      <c r="H430" s="659"/>
      <c r="I430" s="659"/>
      <c r="J430" s="659"/>
      <c r="K430" s="658" t="s">
        <v>701</v>
      </c>
      <c r="L430" s="660"/>
      <c r="M430" s="658" t="s">
        <v>702</v>
      </c>
      <c r="N430" s="660"/>
      <c r="P430" s="258"/>
      <c r="Q430" s="258"/>
      <c r="R430" s="258"/>
      <c r="S430" s="258"/>
      <c r="T430" s="258"/>
      <c r="U430" s="258"/>
    </row>
    <row r="431" spans="2:24" ht="15.75" x14ac:dyDescent="0.25">
      <c r="B431" s="655"/>
      <c r="C431" s="374" t="s">
        <v>17</v>
      </c>
      <c r="D431" s="657"/>
      <c r="E431" s="374" t="s">
        <v>38</v>
      </c>
      <c r="F431" s="375">
        <v>1</v>
      </c>
      <c r="G431" s="375">
        <v>2</v>
      </c>
      <c r="H431" s="375">
        <v>3</v>
      </c>
      <c r="I431" s="375">
        <v>4</v>
      </c>
      <c r="J431" s="375">
        <v>5</v>
      </c>
      <c r="K431" s="375" t="s">
        <v>703</v>
      </c>
      <c r="L431" s="375" t="s">
        <v>30</v>
      </c>
      <c r="M431" s="375" t="s">
        <v>704</v>
      </c>
      <c r="N431" s="375" t="s">
        <v>705</v>
      </c>
      <c r="P431" s="258"/>
      <c r="Q431" s="258"/>
      <c r="R431" s="258"/>
      <c r="S431" s="258"/>
      <c r="T431" s="258"/>
      <c r="U431" s="258"/>
    </row>
    <row r="432" spans="2:24" x14ac:dyDescent="0.25">
      <c r="B432" s="377" t="s">
        <v>706</v>
      </c>
      <c r="C432" s="383" t="s">
        <v>286</v>
      </c>
      <c r="D432" s="379" t="s">
        <v>707</v>
      </c>
      <c r="E432" s="383" t="s">
        <v>215</v>
      </c>
      <c r="F432" s="380">
        <v>-21</v>
      </c>
      <c r="G432" s="380">
        <v>-8</v>
      </c>
      <c r="H432" s="380">
        <v>-4</v>
      </c>
      <c r="I432" s="380"/>
      <c r="J432" s="380"/>
      <c r="K432" s="380"/>
      <c r="L432" s="380"/>
      <c r="M432" s="381">
        <f>IF(OR(U432=1,U432=2,U432=3),1,0)</f>
        <v>0</v>
      </c>
      <c r="N432" s="381">
        <f>IF(OR(U432=-1,U432=-2,U432=-3),1,0)</f>
        <v>1</v>
      </c>
      <c r="P432" s="382">
        <f t="shared" ref="P432:T436" si="38">SIGN(F432)</f>
        <v>-1</v>
      </c>
      <c r="Q432" s="382">
        <f t="shared" si="38"/>
        <v>-1</v>
      </c>
      <c r="R432" s="382">
        <f t="shared" si="38"/>
        <v>-1</v>
      </c>
      <c r="S432" s="382">
        <f t="shared" si="38"/>
        <v>0</v>
      </c>
      <c r="T432" s="382">
        <f t="shared" si="38"/>
        <v>0</v>
      </c>
      <c r="U432" s="382">
        <f>P432+Q432+R432+S432+T432</f>
        <v>-3</v>
      </c>
    </row>
    <row r="433" spans="2:26" x14ac:dyDescent="0.25">
      <c r="B433" s="377" t="s">
        <v>708</v>
      </c>
      <c r="C433" s="383" t="s">
        <v>248</v>
      </c>
      <c r="D433" s="379" t="s">
        <v>709</v>
      </c>
      <c r="E433" s="378" t="s">
        <v>250</v>
      </c>
      <c r="F433" s="380">
        <v>-9</v>
      </c>
      <c r="G433" s="380">
        <v>8</v>
      </c>
      <c r="H433" s="380">
        <v>8</v>
      </c>
      <c r="I433" s="380">
        <v>4</v>
      </c>
      <c r="J433" s="380"/>
      <c r="K433" s="380"/>
      <c r="L433" s="380"/>
      <c r="M433" s="381">
        <f>IF(OR(U433=1,U433=2,U433=3),1,0)</f>
        <v>1</v>
      </c>
      <c r="N433" s="381">
        <f>IF(OR(U433=-1,U433=-2,U433=-3),1,0)</f>
        <v>0</v>
      </c>
      <c r="P433" s="382">
        <f t="shared" si="38"/>
        <v>-1</v>
      </c>
      <c r="Q433" s="382">
        <f t="shared" si="38"/>
        <v>1</v>
      </c>
      <c r="R433" s="382">
        <f t="shared" si="38"/>
        <v>1</v>
      </c>
      <c r="S433" s="382">
        <f t="shared" si="38"/>
        <v>1</v>
      </c>
      <c r="T433" s="382">
        <f t="shared" si="38"/>
        <v>0</v>
      </c>
      <c r="U433" s="382">
        <f>P433+Q433+R433+S433+T433</f>
        <v>2</v>
      </c>
      <c r="Z433" s="383" t="s">
        <v>772</v>
      </c>
    </row>
    <row r="434" spans="2:26" x14ac:dyDescent="0.25">
      <c r="B434" s="384" t="s">
        <v>710</v>
      </c>
      <c r="C434" s="385" t="s">
        <v>274</v>
      </c>
      <c r="D434" s="379" t="s">
        <v>711</v>
      </c>
      <c r="E434" s="383" t="s">
        <v>772</v>
      </c>
      <c r="F434" s="386">
        <v>10</v>
      </c>
      <c r="G434" s="386">
        <v>-18</v>
      </c>
      <c r="H434" s="386">
        <v>7</v>
      </c>
      <c r="I434" s="386">
        <v>5</v>
      </c>
      <c r="J434" s="386"/>
      <c r="K434" s="386"/>
      <c r="L434" s="386"/>
      <c r="M434" s="386">
        <f>IF(OR(U434=1,U434=2,U434=3),1,0)</f>
        <v>1</v>
      </c>
      <c r="N434" s="386">
        <f>IF(OR(U434=-1,U434=-2,U434=-3),1,0)</f>
        <v>0</v>
      </c>
      <c r="P434" s="382">
        <f t="shared" si="38"/>
        <v>1</v>
      </c>
      <c r="Q434" s="382">
        <f t="shared" si="38"/>
        <v>-1</v>
      </c>
      <c r="R434" s="382">
        <f t="shared" si="38"/>
        <v>1</v>
      </c>
      <c r="S434" s="382">
        <f t="shared" si="38"/>
        <v>1</v>
      </c>
      <c r="T434" s="382">
        <f t="shared" si="38"/>
        <v>0</v>
      </c>
      <c r="U434" s="382">
        <f>P434+Q434+R434+S434+T434</f>
        <v>2</v>
      </c>
    </row>
    <row r="435" spans="2:26" x14ac:dyDescent="0.25">
      <c r="B435" s="377" t="s">
        <v>706</v>
      </c>
      <c r="C435" s="383" t="str">
        <f>C432</f>
        <v>ГОЛОДОВ</v>
      </c>
      <c r="D435" s="379" t="str">
        <f>D433</f>
        <v>Y</v>
      </c>
      <c r="E435" s="383" t="str">
        <f>E433</f>
        <v>МАКУЛБЕКОВ</v>
      </c>
      <c r="F435" s="380">
        <v>-6</v>
      </c>
      <c r="G435" s="380">
        <v>2</v>
      </c>
      <c r="H435" s="380">
        <v>4</v>
      </c>
      <c r="I435" s="380">
        <v>9</v>
      </c>
      <c r="J435" s="380"/>
      <c r="K435" s="380"/>
      <c r="L435" s="380"/>
      <c r="M435" s="381">
        <f>IF(OR(U435=1,U435=2,U435=3),1,0)</f>
        <v>1</v>
      </c>
      <c r="N435" s="381">
        <f>IF(OR(U435=-1,U435=-2,U435=-3),1,0)</f>
        <v>0</v>
      </c>
      <c r="P435" s="382">
        <f t="shared" si="38"/>
        <v>-1</v>
      </c>
      <c r="Q435" s="382">
        <f t="shared" si="38"/>
        <v>1</v>
      </c>
      <c r="R435" s="382">
        <f t="shared" si="38"/>
        <v>1</v>
      </c>
      <c r="S435" s="382">
        <f t="shared" si="38"/>
        <v>1</v>
      </c>
      <c r="T435" s="382">
        <f t="shared" si="38"/>
        <v>0</v>
      </c>
      <c r="U435" s="382">
        <f>P435+Q435+R435+S435+T435</f>
        <v>2</v>
      </c>
    </row>
    <row r="436" spans="2:26" ht="14.25" thickBot="1" x14ac:dyDescent="0.3">
      <c r="B436" s="377" t="s">
        <v>708</v>
      </c>
      <c r="C436" s="383" t="str">
        <f>C433</f>
        <v>ЛАГУТЦЕВ</v>
      </c>
      <c r="D436" s="379" t="str">
        <f>D432</f>
        <v>X</v>
      </c>
      <c r="E436" s="383" t="str">
        <f>E432</f>
        <v>АБЕЛЬДИНОВ</v>
      </c>
      <c r="F436" s="380"/>
      <c r="G436" s="380"/>
      <c r="H436" s="380"/>
      <c r="I436" s="380"/>
      <c r="J436" s="380"/>
      <c r="K436" s="380"/>
      <c r="L436" s="380"/>
      <c r="M436" s="381">
        <f>IF(OR(U436=1,U436=2,U436=3),1,0)</f>
        <v>0</v>
      </c>
      <c r="N436" s="381">
        <f>IF(OR(U436=-1,U436=-2,U436=-3),1,0)</f>
        <v>0</v>
      </c>
      <c r="P436" s="382">
        <f t="shared" si="38"/>
        <v>0</v>
      </c>
      <c r="Q436" s="382">
        <f t="shared" si="38"/>
        <v>0</v>
      </c>
      <c r="R436" s="382">
        <f t="shared" si="38"/>
        <v>0</v>
      </c>
      <c r="S436" s="382">
        <f t="shared" si="38"/>
        <v>0</v>
      </c>
      <c r="T436" s="382">
        <f t="shared" si="38"/>
        <v>0</v>
      </c>
      <c r="U436" s="400">
        <f>P436+Q436+R436+S436+T436</f>
        <v>0</v>
      </c>
      <c r="V436" s="397"/>
      <c r="W436" s="402"/>
    </row>
    <row r="437" spans="2:26" ht="14.25" thickBot="1" x14ac:dyDescent="0.3">
      <c r="B437" s="300"/>
      <c r="D437" s="387"/>
      <c r="F437" s="300"/>
      <c r="G437" s="300"/>
      <c r="H437" s="300"/>
      <c r="I437" s="388" t="s">
        <v>712</v>
      </c>
      <c r="J437" s="300"/>
      <c r="K437" s="300"/>
      <c r="L437" s="300"/>
      <c r="M437" s="389">
        <f>SUM(M432,M433,M434,M435,M436)</f>
        <v>3</v>
      </c>
      <c r="N437" s="390">
        <f>SUM(N432,N433,N434,N435,N436,)</f>
        <v>1</v>
      </c>
      <c r="P437" s="258"/>
      <c r="Q437" s="258"/>
      <c r="R437" s="258"/>
      <c r="S437" s="258"/>
      <c r="T437" s="258"/>
      <c r="U437" s="258"/>
      <c r="V437" s="163"/>
      <c r="W437" s="406"/>
    </row>
    <row r="438" spans="2:26" ht="15.75" x14ac:dyDescent="0.25">
      <c r="B438" s="300"/>
      <c r="C438" s="391" t="s">
        <v>713</v>
      </c>
      <c r="D438" s="392"/>
      <c r="E438" s="374" t="s">
        <v>17</v>
      </c>
      <c r="F438" s="300"/>
      <c r="G438" s="300"/>
      <c r="H438" s="300"/>
      <c r="I438" s="300"/>
      <c r="J438" s="300"/>
      <c r="K438" s="300"/>
      <c r="L438" s="300"/>
      <c r="M438" s="300"/>
      <c r="N438" s="300"/>
      <c r="P438" s="258"/>
      <c r="Q438" s="258"/>
      <c r="R438" s="258"/>
      <c r="S438" s="258"/>
      <c r="T438" s="258"/>
      <c r="U438" s="258"/>
      <c r="V438" s="398"/>
      <c r="W438" s="163"/>
    </row>
    <row r="439" spans="2:26" x14ac:dyDescent="0.25">
      <c r="D439" s="396"/>
    </row>
    <row r="440" spans="2:26" ht="15.75" x14ac:dyDescent="0.3">
      <c r="B440" s="371" t="s">
        <v>784</v>
      </c>
      <c r="D440" s="387"/>
      <c r="F440" s="300"/>
      <c r="G440" s="300"/>
      <c r="H440" s="300"/>
      <c r="I440" s="300"/>
      <c r="J440" s="300"/>
      <c r="K440" s="300"/>
      <c r="L440" s="300"/>
      <c r="M440" s="300"/>
      <c r="N440" s="300"/>
      <c r="P440" s="258"/>
      <c r="Q440" s="258"/>
      <c r="R440" s="258"/>
      <c r="S440" s="258"/>
      <c r="T440" s="258"/>
      <c r="U440" s="258"/>
    </row>
    <row r="441" spans="2:26" x14ac:dyDescent="0.25">
      <c r="B441" s="654" t="s">
        <v>697</v>
      </c>
      <c r="C441" s="372" t="s">
        <v>698</v>
      </c>
      <c r="D441" s="656" t="s">
        <v>697</v>
      </c>
      <c r="E441" s="372" t="s">
        <v>699</v>
      </c>
      <c r="F441" s="658" t="s">
        <v>700</v>
      </c>
      <c r="G441" s="659"/>
      <c r="H441" s="659"/>
      <c r="I441" s="659"/>
      <c r="J441" s="659"/>
      <c r="K441" s="658" t="s">
        <v>701</v>
      </c>
      <c r="L441" s="660"/>
      <c r="M441" s="658" t="s">
        <v>702</v>
      </c>
      <c r="N441" s="660"/>
      <c r="P441" s="258"/>
      <c r="Q441" s="258"/>
      <c r="R441" s="258"/>
      <c r="S441" s="258"/>
      <c r="T441" s="258"/>
      <c r="U441" s="258"/>
    </row>
    <row r="442" spans="2:26" ht="15.75" x14ac:dyDescent="0.25">
      <c r="B442" s="655"/>
      <c r="C442" s="374" t="s">
        <v>141</v>
      </c>
      <c r="D442" s="657"/>
      <c r="E442" s="374" t="s">
        <v>37</v>
      </c>
      <c r="F442" s="375">
        <v>1</v>
      </c>
      <c r="G442" s="375">
        <v>2</v>
      </c>
      <c r="H442" s="375">
        <v>3</v>
      </c>
      <c r="I442" s="375">
        <v>4</v>
      </c>
      <c r="J442" s="375">
        <v>5</v>
      </c>
      <c r="K442" s="375" t="s">
        <v>703</v>
      </c>
      <c r="L442" s="375" t="s">
        <v>30</v>
      </c>
      <c r="M442" s="375" t="s">
        <v>704</v>
      </c>
      <c r="N442" s="375" t="s">
        <v>705</v>
      </c>
      <c r="P442" s="258"/>
      <c r="Q442" s="258"/>
      <c r="R442" s="258"/>
      <c r="S442" s="258"/>
      <c r="T442" s="258"/>
      <c r="U442" s="258"/>
    </row>
    <row r="443" spans="2:26" x14ac:dyDescent="0.25">
      <c r="B443" s="377" t="s">
        <v>706</v>
      </c>
      <c r="C443" s="385" t="s">
        <v>216</v>
      </c>
      <c r="D443" s="379" t="s">
        <v>707</v>
      </c>
      <c r="E443" s="378" t="s">
        <v>67</v>
      </c>
      <c r="F443" s="380">
        <v>13</v>
      </c>
      <c r="G443" s="380">
        <v>6</v>
      </c>
      <c r="H443" s="380">
        <v>-9</v>
      </c>
      <c r="I443" s="380">
        <v>6</v>
      </c>
      <c r="J443" s="380"/>
      <c r="K443" s="380"/>
      <c r="L443" s="380"/>
      <c r="M443" s="381">
        <f>IF(OR(U443=1,U443=2,U443=3),1,0)</f>
        <v>1</v>
      </c>
      <c r="N443" s="381">
        <f>IF(OR(U443=-1,U443=-2,U443=-3),1,0)</f>
        <v>0</v>
      </c>
      <c r="P443" s="382">
        <f t="shared" ref="P443:T447" si="39">SIGN(F443)</f>
        <v>1</v>
      </c>
      <c r="Q443" s="382">
        <f t="shared" si="39"/>
        <v>1</v>
      </c>
      <c r="R443" s="382">
        <f t="shared" si="39"/>
        <v>-1</v>
      </c>
      <c r="S443" s="382">
        <f t="shared" si="39"/>
        <v>1</v>
      </c>
      <c r="T443" s="382">
        <f t="shared" si="39"/>
        <v>0</v>
      </c>
      <c r="U443" s="382">
        <f>P443+Q443+R443+S443+T443</f>
        <v>2</v>
      </c>
    </row>
    <row r="444" spans="2:26" x14ac:dyDescent="0.25">
      <c r="B444" s="377" t="s">
        <v>708</v>
      </c>
      <c r="C444" s="385" t="s">
        <v>275</v>
      </c>
      <c r="D444" s="379" t="s">
        <v>709</v>
      </c>
      <c r="E444" s="378" t="s">
        <v>244</v>
      </c>
      <c r="F444" s="380">
        <v>-8</v>
      </c>
      <c r="G444" s="380">
        <v>8</v>
      </c>
      <c r="H444" s="380">
        <v>-10</v>
      </c>
      <c r="I444" s="380">
        <v>-6</v>
      </c>
      <c r="J444" s="380"/>
      <c r="K444" s="380"/>
      <c r="L444" s="380"/>
      <c r="M444" s="381">
        <f>IF(OR(U444=1,U444=2,U444=3),1,0)</f>
        <v>0</v>
      </c>
      <c r="N444" s="381">
        <f>IF(OR(U444=-1,U444=-2,U444=-3),1,0)</f>
        <v>1</v>
      </c>
      <c r="P444" s="382">
        <f t="shared" si="39"/>
        <v>-1</v>
      </c>
      <c r="Q444" s="382">
        <f t="shared" si="39"/>
        <v>1</v>
      </c>
      <c r="R444" s="382">
        <f t="shared" si="39"/>
        <v>-1</v>
      </c>
      <c r="S444" s="382">
        <f t="shared" si="39"/>
        <v>-1</v>
      </c>
      <c r="T444" s="382">
        <f t="shared" si="39"/>
        <v>0</v>
      </c>
      <c r="U444" s="382">
        <f>P444+Q444+R444+S444+T444</f>
        <v>-2</v>
      </c>
    </row>
    <row r="445" spans="2:26" x14ac:dyDescent="0.25">
      <c r="B445" s="384" t="s">
        <v>710</v>
      </c>
      <c r="C445" s="385" t="s">
        <v>265</v>
      </c>
      <c r="D445" s="379" t="s">
        <v>711</v>
      </c>
      <c r="E445" s="378" t="s">
        <v>770</v>
      </c>
      <c r="F445" s="386">
        <v>8</v>
      </c>
      <c r="G445" s="386">
        <v>-8</v>
      </c>
      <c r="H445" s="386">
        <v>-7</v>
      </c>
      <c r="I445" s="386">
        <v>8</v>
      </c>
      <c r="J445" s="386">
        <v>8</v>
      </c>
      <c r="K445" s="386"/>
      <c r="L445" s="386"/>
      <c r="M445" s="386">
        <f>IF(OR(U445=1,U445=2,U445=3),1,0)</f>
        <v>1</v>
      </c>
      <c r="N445" s="386">
        <f>IF(OR(U445=-1,U445=-2,U445=-3),1,0)</f>
        <v>0</v>
      </c>
      <c r="P445" s="382">
        <f t="shared" si="39"/>
        <v>1</v>
      </c>
      <c r="Q445" s="382">
        <f t="shared" si="39"/>
        <v>-1</v>
      </c>
      <c r="R445" s="382">
        <f t="shared" si="39"/>
        <v>-1</v>
      </c>
      <c r="S445" s="382">
        <f t="shared" si="39"/>
        <v>1</v>
      </c>
      <c r="T445" s="382">
        <f t="shared" si="39"/>
        <v>1</v>
      </c>
      <c r="U445" s="382">
        <f>P445+Q445+R445+S445+T445</f>
        <v>1</v>
      </c>
    </row>
    <row r="446" spans="2:26" x14ac:dyDescent="0.25">
      <c r="B446" s="377" t="s">
        <v>706</v>
      </c>
      <c r="C446" s="383" t="str">
        <f>C443</f>
        <v>САЛАМАТОВ</v>
      </c>
      <c r="D446" s="379" t="str">
        <f>D444</f>
        <v>Y</v>
      </c>
      <c r="E446" s="383" t="str">
        <f>E444</f>
        <v>ЖАКСЫЛЫКОВ</v>
      </c>
      <c r="F446" s="380">
        <v>-9</v>
      </c>
      <c r="G446" s="380">
        <v>6</v>
      </c>
      <c r="H446" s="380">
        <v>10</v>
      </c>
      <c r="I446" s="380">
        <v>3</v>
      </c>
      <c r="J446" s="380"/>
      <c r="K446" s="380"/>
      <c r="L446" s="380"/>
      <c r="M446" s="381">
        <f>IF(OR(U446=1,U446=2,U446=3),1,0)</f>
        <v>1</v>
      </c>
      <c r="N446" s="381">
        <f>IF(OR(U446=-1,U446=-2,U446=-3),1,0)</f>
        <v>0</v>
      </c>
      <c r="P446" s="382">
        <f t="shared" si="39"/>
        <v>-1</v>
      </c>
      <c r="Q446" s="382">
        <f t="shared" si="39"/>
        <v>1</v>
      </c>
      <c r="R446" s="382">
        <f t="shared" si="39"/>
        <v>1</v>
      </c>
      <c r="S446" s="382">
        <f t="shared" si="39"/>
        <v>1</v>
      </c>
      <c r="T446" s="382">
        <f t="shared" si="39"/>
        <v>0</v>
      </c>
      <c r="U446" s="382">
        <f>P446+Q446+R446+S446+T446</f>
        <v>2</v>
      </c>
    </row>
    <row r="447" spans="2:26" ht="14.25" thickBot="1" x14ac:dyDescent="0.3">
      <c r="B447" s="377" t="s">
        <v>708</v>
      </c>
      <c r="C447" s="383" t="str">
        <f>C444</f>
        <v>КУАТБЕКОВ</v>
      </c>
      <c r="D447" s="379" t="str">
        <f>D443</f>
        <v>X</v>
      </c>
      <c r="E447" s="383" t="str">
        <f>E443</f>
        <v>ЖУМАГАЗЫ</v>
      </c>
      <c r="F447" s="380"/>
      <c r="G447" s="380"/>
      <c r="H447" s="380"/>
      <c r="I447" s="380"/>
      <c r="J447" s="380"/>
      <c r="K447" s="380"/>
      <c r="L447" s="380"/>
      <c r="M447" s="381">
        <f>IF(OR(U447=1,U447=2,U447=3),1,0)</f>
        <v>0</v>
      </c>
      <c r="N447" s="381">
        <f>IF(OR(U447=-1,U447=-2,U447=-3),1,0)</f>
        <v>0</v>
      </c>
      <c r="P447" s="382">
        <f t="shared" si="39"/>
        <v>0</v>
      </c>
      <c r="Q447" s="382">
        <f t="shared" si="39"/>
        <v>0</v>
      </c>
      <c r="R447" s="382">
        <f t="shared" si="39"/>
        <v>0</v>
      </c>
      <c r="S447" s="382">
        <f t="shared" si="39"/>
        <v>0</v>
      </c>
      <c r="T447" s="382">
        <f t="shared" si="39"/>
        <v>0</v>
      </c>
      <c r="U447" s="382">
        <f>P447+Q447+R447+S447+T447</f>
        <v>0</v>
      </c>
    </row>
    <row r="448" spans="2:26" ht="14.25" thickBot="1" x14ac:dyDescent="0.3">
      <c r="B448" s="300"/>
      <c r="D448" s="387"/>
      <c r="F448" s="300"/>
      <c r="G448" s="300"/>
      <c r="H448" s="300"/>
      <c r="I448" s="388" t="s">
        <v>712</v>
      </c>
      <c r="J448" s="300"/>
      <c r="K448" s="300"/>
      <c r="L448" s="300"/>
      <c r="M448" s="389">
        <f>SUM(M443,M444,M445,M446,M447)</f>
        <v>3</v>
      </c>
      <c r="N448" s="390">
        <f>SUM(N443,N444,N445,N446,N447,)</f>
        <v>1</v>
      </c>
      <c r="P448" s="258"/>
      <c r="Q448" s="258"/>
      <c r="R448" s="258"/>
      <c r="S448" s="258"/>
      <c r="T448" s="258"/>
      <c r="U448" s="258"/>
    </row>
    <row r="449" spans="2:23" ht="15.75" x14ac:dyDescent="0.25">
      <c r="B449" s="300"/>
      <c r="C449" s="391" t="s">
        <v>713</v>
      </c>
      <c r="D449" s="392"/>
      <c r="E449" s="374" t="s">
        <v>141</v>
      </c>
      <c r="F449" s="300"/>
      <c r="G449" s="300"/>
      <c r="H449" s="300"/>
      <c r="I449" s="300"/>
      <c r="J449" s="300"/>
      <c r="K449" s="300"/>
      <c r="L449" s="300"/>
      <c r="M449" s="300"/>
      <c r="N449" s="300"/>
      <c r="P449" s="258"/>
      <c r="Q449" s="258"/>
      <c r="R449" s="258"/>
      <c r="S449" s="258"/>
      <c r="T449" s="258"/>
      <c r="U449" s="258"/>
    </row>
    <row r="452" spans="2:23" ht="15.75" x14ac:dyDescent="0.3">
      <c r="B452" s="371" t="s">
        <v>785</v>
      </c>
      <c r="D452" s="387"/>
      <c r="F452" s="300"/>
      <c r="G452" s="300"/>
      <c r="H452" s="300"/>
      <c r="I452" s="300"/>
      <c r="J452" s="300"/>
      <c r="K452" s="300"/>
      <c r="L452" s="300"/>
      <c r="M452" s="300"/>
      <c r="N452" s="300"/>
      <c r="P452" s="258"/>
      <c r="Q452" s="258"/>
      <c r="R452" s="258"/>
      <c r="S452" s="258"/>
      <c r="T452" s="258"/>
      <c r="U452" s="258"/>
    </row>
    <row r="453" spans="2:23" x14ac:dyDescent="0.25">
      <c r="B453" s="654" t="s">
        <v>697</v>
      </c>
      <c r="C453" s="372" t="s">
        <v>698</v>
      </c>
      <c r="D453" s="656" t="s">
        <v>697</v>
      </c>
      <c r="E453" s="372" t="s">
        <v>699</v>
      </c>
      <c r="F453" s="658" t="s">
        <v>700</v>
      </c>
      <c r="G453" s="659"/>
      <c r="H453" s="659"/>
      <c r="I453" s="659"/>
      <c r="J453" s="659"/>
      <c r="K453" s="658" t="s">
        <v>701</v>
      </c>
      <c r="L453" s="660"/>
      <c r="M453" s="658" t="s">
        <v>702</v>
      </c>
      <c r="N453" s="660"/>
      <c r="P453" s="258"/>
      <c r="Q453" s="258"/>
      <c r="R453" s="258"/>
      <c r="S453" s="258"/>
      <c r="T453" s="258"/>
      <c r="U453" s="258"/>
    </row>
    <row r="454" spans="2:23" ht="15.75" x14ac:dyDescent="0.25">
      <c r="B454" s="655"/>
      <c r="C454" s="374" t="s">
        <v>36</v>
      </c>
      <c r="D454" s="657"/>
      <c r="E454" s="374" t="s">
        <v>14</v>
      </c>
      <c r="F454" s="375">
        <v>1</v>
      </c>
      <c r="G454" s="375">
        <v>2</v>
      </c>
      <c r="H454" s="375">
        <v>3</v>
      </c>
      <c r="I454" s="375">
        <v>4</v>
      </c>
      <c r="J454" s="375">
        <v>5</v>
      </c>
      <c r="K454" s="375" t="s">
        <v>703</v>
      </c>
      <c r="L454" s="375" t="s">
        <v>30</v>
      </c>
      <c r="M454" s="375" t="s">
        <v>704</v>
      </c>
      <c r="N454" s="375" t="s">
        <v>705</v>
      </c>
      <c r="P454" s="258"/>
      <c r="Q454" s="258"/>
      <c r="R454" s="258"/>
      <c r="S454" s="258"/>
      <c r="T454" s="258"/>
      <c r="U454" s="258"/>
    </row>
    <row r="455" spans="2:23" x14ac:dyDescent="0.25">
      <c r="B455" s="377" t="s">
        <v>706</v>
      </c>
      <c r="C455" s="378" t="s">
        <v>401</v>
      </c>
      <c r="D455" s="379" t="s">
        <v>707</v>
      </c>
      <c r="E455" s="378" t="s">
        <v>218</v>
      </c>
      <c r="F455" s="380">
        <v>-3</v>
      </c>
      <c r="G455" s="380">
        <v>13</v>
      </c>
      <c r="H455" s="380">
        <v>8</v>
      </c>
      <c r="I455" s="380">
        <v>2</v>
      </c>
      <c r="J455" s="380"/>
      <c r="K455" s="380"/>
      <c r="L455" s="380"/>
      <c r="M455" s="381">
        <f>IF(OR(U455=1,U455=2,U455=3),1,0)</f>
        <v>1</v>
      </c>
      <c r="N455" s="381">
        <f>IF(OR(U455=-1,U455=-2,U455=-3),1,0)</f>
        <v>0</v>
      </c>
      <c r="P455" s="382">
        <f t="shared" ref="P455:T459" si="40">SIGN(F455)</f>
        <v>-1</v>
      </c>
      <c r="Q455" s="382">
        <f t="shared" si="40"/>
        <v>1</v>
      </c>
      <c r="R455" s="382">
        <f t="shared" si="40"/>
        <v>1</v>
      </c>
      <c r="S455" s="382">
        <f t="shared" si="40"/>
        <v>1</v>
      </c>
      <c r="T455" s="382">
        <f t="shared" si="40"/>
        <v>0</v>
      </c>
      <c r="U455" s="382">
        <f>P455+Q455+R455+S455+T455</f>
        <v>2</v>
      </c>
    </row>
    <row r="456" spans="2:23" x14ac:dyDescent="0.25">
      <c r="B456" s="377"/>
      <c r="C456" s="378" t="s">
        <v>443</v>
      </c>
      <c r="D456" s="379" t="s">
        <v>709</v>
      </c>
      <c r="E456" s="383" t="s">
        <v>442</v>
      </c>
      <c r="F456" s="380">
        <v>-9</v>
      </c>
      <c r="G456" s="380">
        <v>-5</v>
      </c>
      <c r="H456" s="380">
        <v>-10</v>
      </c>
      <c r="I456" s="380"/>
      <c r="J456" s="380"/>
      <c r="K456" s="380"/>
      <c r="L456" s="380"/>
      <c r="M456" s="381">
        <f>IF(OR(U456=1,U456=2,U456=3),1,0)</f>
        <v>0</v>
      </c>
      <c r="N456" s="381">
        <f>IF(OR(U456=-1,U456=-2,U456=-3),1,0)</f>
        <v>1</v>
      </c>
      <c r="P456" s="382">
        <f t="shared" si="40"/>
        <v>-1</v>
      </c>
      <c r="Q456" s="382">
        <f t="shared" si="40"/>
        <v>-1</v>
      </c>
      <c r="R456" s="382">
        <f t="shared" si="40"/>
        <v>-1</v>
      </c>
      <c r="S456" s="382">
        <f t="shared" si="40"/>
        <v>0</v>
      </c>
      <c r="T456" s="382">
        <f t="shared" si="40"/>
        <v>0</v>
      </c>
      <c r="U456" s="400">
        <f>P456+Q456+R456+S456+T456</f>
        <v>-3</v>
      </c>
      <c r="V456" s="398"/>
      <c r="W456" s="398"/>
    </row>
    <row r="457" spans="2:23" x14ac:dyDescent="0.25">
      <c r="B457" s="384" t="s">
        <v>710</v>
      </c>
      <c r="C457" s="378" t="s">
        <v>281</v>
      </c>
      <c r="D457" s="379" t="s">
        <v>711</v>
      </c>
      <c r="E457" s="383" t="s">
        <v>406</v>
      </c>
      <c r="F457" s="386">
        <v>-10</v>
      </c>
      <c r="G457" s="386">
        <v>3</v>
      </c>
      <c r="H457" s="386">
        <v>-5</v>
      </c>
      <c r="I457" s="386">
        <v>9</v>
      </c>
      <c r="J457" s="386">
        <v>7</v>
      </c>
      <c r="K457" s="386"/>
      <c r="L457" s="386"/>
      <c r="M457" s="386">
        <f>IF(OR(U457=1,U457=2,U457=3),1,0)</f>
        <v>1</v>
      </c>
      <c r="N457" s="386">
        <f>IF(OR(U457=-1,U457=-2,U457=-3),1,0)</f>
        <v>0</v>
      </c>
      <c r="P457" s="382">
        <f t="shared" si="40"/>
        <v>-1</v>
      </c>
      <c r="Q457" s="382">
        <f t="shared" si="40"/>
        <v>1</v>
      </c>
      <c r="R457" s="382">
        <f t="shared" si="40"/>
        <v>-1</v>
      </c>
      <c r="S457" s="382">
        <f t="shared" si="40"/>
        <v>1</v>
      </c>
      <c r="T457" s="382">
        <f t="shared" si="40"/>
        <v>1</v>
      </c>
      <c r="U457" s="382">
        <f>P457+Q457+R457+S457+T457</f>
        <v>1</v>
      </c>
    </row>
    <row r="458" spans="2:23" x14ac:dyDescent="0.25">
      <c r="B458" s="377" t="s">
        <v>706</v>
      </c>
      <c r="C458" s="383" t="str">
        <f>C455</f>
        <v>ГЕРАСИМЕНКО К.</v>
      </c>
      <c r="D458" s="379" t="str">
        <f>D456</f>
        <v>Y</v>
      </c>
      <c r="E458" s="383" t="str">
        <f>E456</f>
        <v>ЖОЛУДЕВ</v>
      </c>
      <c r="F458" s="380">
        <v>4</v>
      </c>
      <c r="G458" s="380">
        <v>8</v>
      </c>
      <c r="H458" s="380">
        <v>5</v>
      </c>
      <c r="I458" s="380"/>
      <c r="J458" s="380"/>
      <c r="K458" s="380"/>
      <c r="L458" s="380"/>
      <c r="M458" s="381">
        <f>IF(OR(U458=1,U458=2,U458=3),1,0)</f>
        <v>1</v>
      </c>
      <c r="N458" s="381">
        <f>IF(OR(U458=-1,U458=-2,U458=-3),1,0)</f>
        <v>0</v>
      </c>
      <c r="P458" s="382">
        <f t="shared" si="40"/>
        <v>1</v>
      </c>
      <c r="Q458" s="382">
        <f t="shared" si="40"/>
        <v>1</v>
      </c>
      <c r="R458" s="382">
        <f t="shared" si="40"/>
        <v>1</v>
      </c>
      <c r="S458" s="382">
        <f t="shared" si="40"/>
        <v>0</v>
      </c>
      <c r="T458" s="382">
        <f t="shared" si="40"/>
        <v>0</v>
      </c>
      <c r="U458" s="382">
        <f>P458+Q458+R458+S458+T458</f>
        <v>3</v>
      </c>
    </row>
    <row r="459" spans="2:23" ht="14.25" thickBot="1" x14ac:dyDescent="0.3">
      <c r="B459" s="377" t="s">
        <v>708</v>
      </c>
      <c r="C459" s="383" t="str">
        <f>C456</f>
        <v>ГЕРАСИМЕНКО А.</v>
      </c>
      <c r="D459" s="379" t="str">
        <f>D455</f>
        <v>X</v>
      </c>
      <c r="E459" s="383" t="str">
        <f>E455</f>
        <v>КОНОВАЛОВ</v>
      </c>
      <c r="F459" s="380"/>
      <c r="G459" s="380"/>
      <c r="H459" s="380"/>
      <c r="I459" s="380"/>
      <c r="J459" s="380"/>
      <c r="K459" s="380"/>
      <c r="L459" s="380"/>
      <c r="M459" s="381">
        <f>IF(OR(U459=1,U459=2,U459=3),1,0)</f>
        <v>0</v>
      </c>
      <c r="N459" s="381">
        <f>IF(OR(U459=-1,U459=-2,U459=-3),1,0)</f>
        <v>0</v>
      </c>
      <c r="P459" s="382">
        <f t="shared" si="40"/>
        <v>0</v>
      </c>
      <c r="Q459" s="382">
        <f t="shared" si="40"/>
        <v>0</v>
      </c>
      <c r="R459" s="382">
        <f t="shared" si="40"/>
        <v>0</v>
      </c>
      <c r="S459" s="382">
        <f t="shared" si="40"/>
        <v>0</v>
      </c>
      <c r="T459" s="382">
        <f t="shared" si="40"/>
        <v>0</v>
      </c>
      <c r="U459" s="400">
        <f>P459+Q459+R459+S459+T459</f>
        <v>0</v>
      </c>
      <c r="V459" s="397"/>
      <c r="W459" s="402"/>
    </row>
    <row r="460" spans="2:23" ht="14.25" thickBot="1" x14ac:dyDescent="0.3">
      <c r="B460" s="300"/>
      <c r="D460" s="387"/>
      <c r="F460" s="300"/>
      <c r="G460" s="300"/>
      <c r="H460" s="300"/>
      <c r="I460" s="388" t="s">
        <v>712</v>
      </c>
      <c r="J460" s="300"/>
      <c r="K460" s="300"/>
      <c r="L460" s="300"/>
      <c r="M460" s="389">
        <f>SUM(M455,M456,M457,M458,M459)</f>
        <v>3</v>
      </c>
      <c r="N460" s="390">
        <f>SUM(N455,N456,N457,N458,N459,)</f>
        <v>1</v>
      </c>
      <c r="P460" s="258"/>
      <c r="Q460" s="258"/>
      <c r="R460" s="258"/>
      <c r="S460" s="258"/>
      <c r="T460" s="258"/>
      <c r="U460" s="258"/>
      <c r="V460" s="163"/>
      <c r="W460" s="406"/>
    </row>
    <row r="461" spans="2:23" ht="15.75" x14ac:dyDescent="0.25">
      <c r="B461" s="300"/>
      <c r="C461" s="391" t="s">
        <v>713</v>
      </c>
      <c r="D461" s="392"/>
      <c r="E461" s="374" t="s">
        <v>36</v>
      </c>
      <c r="F461" s="300"/>
      <c r="G461" s="300"/>
      <c r="H461" s="300"/>
      <c r="I461" s="300"/>
      <c r="J461" s="300"/>
      <c r="K461" s="300"/>
      <c r="L461" s="300"/>
      <c r="M461" s="300"/>
      <c r="N461" s="300"/>
      <c r="P461" s="258"/>
      <c r="Q461" s="258"/>
      <c r="R461" s="258"/>
      <c r="S461" s="258"/>
      <c r="T461" s="258"/>
      <c r="U461" s="258"/>
      <c r="V461" s="398"/>
      <c r="W461" s="163"/>
    </row>
    <row r="462" spans="2:23" x14ac:dyDescent="0.25">
      <c r="D462" s="396"/>
    </row>
    <row r="463" spans="2:23" ht="15.75" x14ac:dyDescent="0.3">
      <c r="B463" s="371" t="s">
        <v>786</v>
      </c>
      <c r="D463" s="387"/>
      <c r="F463" s="300"/>
      <c r="G463" s="300"/>
      <c r="H463" s="300"/>
      <c r="I463" s="300"/>
      <c r="J463" s="300"/>
      <c r="K463" s="300"/>
      <c r="L463" s="300"/>
      <c r="M463" s="300"/>
      <c r="N463" s="300"/>
      <c r="P463" s="258"/>
      <c r="Q463" s="258"/>
      <c r="R463" s="258"/>
      <c r="S463" s="258"/>
      <c r="T463" s="258"/>
      <c r="U463" s="258"/>
    </row>
    <row r="464" spans="2:23" x14ac:dyDescent="0.25">
      <c r="B464" s="654" t="s">
        <v>697</v>
      </c>
      <c r="C464" s="372" t="s">
        <v>698</v>
      </c>
      <c r="D464" s="656" t="s">
        <v>697</v>
      </c>
      <c r="E464" s="372" t="s">
        <v>699</v>
      </c>
      <c r="F464" s="658" t="s">
        <v>700</v>
      </c>
      <c r="G464" s="659"/>
      <c r="H464" s="659"/>
      <c r="I464" s="659"/>
      <c r="J464" s="659"/>
      <c r="K464" s="658" t="s">
        <v>701</v>
      </c>
      <c r="L464" s="660"/>
      <c r="M464" s="658" t="s">
        <v>702</v>
      </c>
      <c r="N464" s="660"/>
      <c r="P464" s="258"/>
      <c r="Q464" s="258"/>
      <c r="R464" s="258"/>
      <c r="S464" s="258"/>
      <c r="T464" s="258"/>
      <c r="U464" s="258"/>
    </row>
    <row r="465" spans="2:25" ht="15.75" x14ac:dyDescent="0.25">
      <c r="B465" s="655"/>
      <c r="C465" s="374" t="s">
        <v>33</v>
      </c>
      <c r="D465" s="657"/>
      <c r="E465" s="374" t="s">
        <v>766</v>
      </c>
      <c r="F465" s="375">
        <v>1</v>
      </c>
      <c r="G465" s="375">
        <v>2</v>
      </c>
      <c r="H465" s="375">
        <v>3</v>
      </c>
      <c r="I465" s="375">
        <v>4</v>
      </c>
      <c r="J465" s="375">
        <v>5</v>
      </c>
      <c r="K465" s="375" t="s">
        <v>703</v>
      </c>
      <c r="L465" s="375" t="s">
        <v>30</v>
      </c>
      <c r="M465" s="375" t="s">
        <v>704</v>
      </c>
      <c r="N465" s="375" t="s">
        <v>705</v>
      </c>
      <c r="P465" s="258"/>
      <c r="Q465" s="258"/>
      <c r="R465" s="258"/>
      <c r="S465" s="258"/>
      <c r="T465" s="258"/>
      <c r="U465" s="258"/>
    </row>
    <row r="466" spans="2:25" x14ac:dyDescent="0.25">
      <c r="B466" s="377" t="s">
        <v>706</v>
      </c>
      <c r="C466" s="385" t="s">
        <v>433</v>
      </c>
      <c r="D466" s="379" t="s">
        <v>707</v>
      </c>
      <c r="E466" s="378" t="s">
        <v>208</v>
      </c>
      <c r="F466" s="380">
        <v>9</v>
      </c>
      <c r="G466" s="380">
        <v>-3</v>
      </c>
      <c r="H466" s="380">
        <v>9</v>
      </c>
      <c r="I466" s="380">
        <v>-8</v>
      </c>
      <c r="J466" s="380">
        <v>-9</v>
      </c>
      <c r="K466" s="380"/>
      <c r="L466" s="380"/>
      <c r="M466" s="381">
        <f>IF(OR(U466=1,U466=2,U466=3),1,0)</f>
        <v>0</v>
      </c>
      <c r="N466" s="381">
        <f>IF(OR(U466=-1,U466=-2,U466=-3),1,0)</f>
        <v>1</v>
      </c>
      <c r="P466" s="382">
        <f t="shared" ref="P466:T470" si="41">SIGN(F466)</f>
        <v>1</v>
      </c>
      <c r="Q466" s="382">
        <f t="shared" si="41"/>
        <v>-1</v>
      </c>
      <c r="R466" s="382">
        <f t="shared" si="41"/>
        <v>1</v>
      </c>
      <c r="S466" s="382">
        <f t="shared" si="41"/>
        <v>-1</v>
      </c>
      <c r="T466" s="382">
        <f t="shared" si="41"/>
        <v>-1</v>
      </c>
      <c r="U466" s="382">
        <f>P466+Q466+R466+S466+T466</f>
        <v>-1</v>
      </c>
    </row>
    <row r="467" spans="2:25" x14ac:dyDescent="0.25">
      <c r="B467" s="377" t="s">
        <v>708</v>
      </c>
      <c r="C467" s="383" t="s">
        <v>419</v>
      </c>
      <c r="D467" s="379" t="s">
        <v>709</v>
      </c>
      <c r="E467" s="383" t="s">
        <v>436</v>
      </c>
      <c r="F467" s="380">
        <v>10</v>
      </c>
      <c r="G467" s="380">
        <v>-8</v>
      </c>
      <c r="H467" s="380">
        <v>-5</v>
      </c>
      <c r="I467" s="380">
        <v>6</v>
      </c>
      <c r="J467" s="380">
        <v>7</v>
      </c>
      <c r="K467" s="380"/>
      <c r="L467" s="380"/>
      <c r="M467" s="381">
        <f>IF(OR(U467=1,U467=2,U467=3),1,0)</f>
        <v>1</v>
      </c>
      <c r="N467" s="381">
        <f>IF(OR(U467=-1,U467=-2,U467=-3),1,0)</f>
        <v>0</v>
      </c>
      <c r="P467" s="382">
        <f t="shared" si="41"/>
        <v>1</v>
      </c>
      <c r="Q467" s="382">
        <f t="shared" si="41"/>
        <v>-1</v>
      </c>
      <c r="R467" s="382">
        <f t="shared" si="41"/>
        <v>-1</v>
      </c>
      <c r="S467" s="382">
        <f t="shared" si="41"/>
        <v>1</v>
      </c>
      <c r="T467" s="382">
        <f t="shared" si="41"/>
        <v>1</v>
      </c>
      <c r="U467" s="382">
        <f>P467+Q467+R467+S467+T467</f>
        <v>1</v>
      </c>
    </row>
    <row r="468" spans="2:25" x14ac:dyDescent="0.25">
      <c r="B468" s="384" t="s">
        <v>710</v>
      </c>
      <c r="C468" s="378" t="s">
        <v>404</v>
      </c>
      <c r="D468" s="379" t="s">
        <v>711</v>
      </c>
      <c r="E468" s="378" t="s">
        <v>225</v>
      </c>
      <c r="F468" s="386">
        <v>-6</v>
      </c>
      <c r="G468" s="386">
        <v>10</v>
      </c>
      <c r="H468" s="386">
        <v>8</v>
      </c>
      <c r="I468" s="386">
        <v>-6</v>
      </c>
      <c r="J468" s="386">
        <v>5</v>
      </c>
      <c r="K468" s="386"/>
      <c r="L468" s="386"/>
      <c r="M468" s="386">
        <f>IF(OR(U468=1,U468=2,U468=3),1,0)</f>
        <v>1</v>
      </c>
      <c r="N468" s="386">
        <f>IF(OR(U468=-1,U468=-2,U468=-3),1,0)</f>
        <v>0</v>
      </c>
      <c r="P468" s="382">
        <f t="shared" si="41"/>
        <v>-1</v>
      </c>
      <c r="Q468" s="382">
        <f t="shared" si="41"/>
        <v>1</v>
      </c>
      <c r="R468" s="382">
        <f t="shared" si="41"/>
        <v>1</v>
      </c>
      <c r="S468" s="382">
        <f t="shared" si="41"/>
        <v>-1</v>
      </c>
      <c r="T468" s="382">
        <f t="shared" si="41"/>
        <v>1</v>
      </c>
      <c r="U468" s="382">
        <f>P468+Q468+R468+S468+T468</f>
        <v>1</v>
      </c>
      <c r="Y468" s="397"/>
    </row>
    <row r="469" spans="2:25" x14ac:dyDescent="0.25">
      <c r="B469" s="377" t="s">
        <v>706</v>
      </c>
      <c r="C469" s="383" t="str">
        <f>C466</f>
        <v>АРТУКМЕТОВ</v>
      </c>
      <c r="D469" s="379" t="str">
        <f>D467</f>
        <v>Y</v>
      </c>
      <c r="E469" s="383" t="str">
        <f>E467</f>
        <v>КЕЛЬБУГАНОВ</v>
      </c>
      <c r="F469" s="380">
        <v>-7</v>
      </c>
      <c r="G469" s="380">
        <v>-6</v>
      </c>
      <c r="H469" s="380">
        <v>1</v>
      </c>
      <c r="I469" s="380">
        <v>7</v>
      </c>
      <c r="J469" s="380">
        <v>5</v>
      </c>
      <c r="K469" s="380"/>
      <c r="L469" s="380"/>
      <c r="M469" s="381">
        <f>IF(OR(U469=1,U469=2,U469=3),1,0)</f>
        <v>1</v>
      </c>
      <c r="N469" s="381">
        <f>IF(OR(U469=-1,U469=-2,U469=-3),1,0)</f>
        <v>0</v>
      </c>
      <c r="P469" s="382">
        <f t="shared" si="41"/>
        <v>-1</v>
      </c>
      <c r="Q469" s="382">
        <f t="shared" si="41"/>
        <v>-1</v>
      </c>
      <c r="R469" s="382">
        <f t="shared" si="41"/>
        <v>1</v>
      </c>
      <c r="S469" s="382">
        <f t="shared" si="41"/>
        <v>1</v>
      </c>
      <c r="T469" s="382">
        <f t="shared" si="41"/>
        <v>1</v>
      </c>
      <c r="U469" s="382">
        <f>P469+Q469+R469+S469+T469</f>
        <v>1</v>
      </c>
    </row>
    <row r="470" spans="2:25" ht="14.25" thickBot="1" x14ac:dyDescent="0.3">
      <c r="B470" s="377" t="s">
        <v>708</v>
      </c>
      <c r="C470" s="383" t="str">
        <f>C467</f>
        <v>АКИМАЛИ</v>
      </c>
      <c r="D470" s="379" t="str">
        <f>D466</f>
        <v>X</v>
      </c>
      <c r="E470" s="383" t="str">
        <f>E466</f>
        <v>МАРХАБАЕВ</v>
      </c>
      <c r="F470" s="380"/>
      <c r="G470" s="380"/>
      <c r="H470" s="380"/>
      <c r="I470" s="380"/>
      <c r="J470" s="380"/>
      <c r="K470" s="380"/>
      <c r="L470" s="380"/>
      <c r="M470" s="381">
        <f>IF(OR(U470=1,U470=2,U470=3),1,0)</f>
        <v>0</v>
      </c>
      <c r="N470" s="381">
        <f>IF(OR(U470=-1,U470=-2,U470=-3),1,0)</f>
        <v>0</v>
      </c>
      <c r="P470" s="382">
        <f t="shared" si="41"/>
        <v>0</v>
      </c>
      <c r="Q470" s="382">
        <f t="shared" si="41"/>
        <v>0</v>
      </c>
      <c r="R470" s="382">
        <f t="shared" si="41"/>
        <v>0</v>
      </c>
      <c r="S470" s="382">
        <f t="shared" si="41"/>
        <v>0</v>
      </c>
      <c r="T470" s="382">
        <f t="shared" si="41"/>
        <v>0</v>
      </c>
      <c r="U470" s="382">
        <f>P470+Q470+R470+S470+T470</f>
        <v>0</v>
      </c>
    </row>
    <row r="471" spans="2:25" ht="14.25" thickBot="1" x14ac:dyDescent="0.3">
      <c r="B471" s="300"/>
      <c r="D471" s="387"/>
      <c r="F471" s="300"/>
      <c r="G471" s="300"/>
      <c r="H471" s="300"/>
      <c r="I471" s="388" t="s">
        <v>712</v>
      </c>
      <c r="J471" s="300"/>
      <c r="K471" s="300"/>
      <c r="L471" s="300"/>
      <c r="M471" s="389">
        <f>SUM(M466,M467,M468,M469,M470)</f>
        <v>3</v>
      </c>
      <c r="N471" s="390">
        <f>SUM(N466,N467,N468,N469,N470,)</f>
        <v>1</v>
      </c>
      <c r="P471" s="258"/>
      <c r="Q471" s="258"/>
      <c r="R471" s="258"/>
      <c r="S471" s="258"/>
      <c r="T471" s="258"/>
      <c r="U471" s="258"/>
    </row>
    <row r="472" spans="2:25" ht="15.75" x14ac:dyDescent="0.25">
      <c r="B472" s="300"/>
      <c r="C472" s="391" t="s">
        <v>713</v>
      </c>
      <c r="D472" s="392"/>
      <c r="E472" s="374" t="s">
        <v>33</v>
      </c>
      <c r="F472" s="300"/>
      <c r="G472" s="300"/>
      <c r="H472" s="300"/>
      <c r="I472" s="300"/>
      <c r="J472" s="300"/>
      <c r="K472" s="300"/>
      <c r="L472" s="300"/>
      <c r="M472" s="300"/>
      <c r="N472" s="300"/>
      <c r="P472" s="258"/>
      <c r="Q472" s="258"/>
      <c r="R472" s="258"/>
      <c r="S472" s="258"/>
      <c r="T472" s="258"/>
      <c r="U472" s="258"/>
    </row>
    <row r="474" spans="2:25" ht="15.75" x14ac:dyDescent="0.3">
      <c r="B474" s="371" t="s">
        <v>787</v>
      </c>
      <c r="D474" s="387"/>
      <c r="F474" s="300"/>
      <c r="G474" s="300"/>
      <c r="H474" s="300"/>
      <c r="I474" s="300"/>
      <c r="J474" s="300"/>
      <c r="K474" s="300"/>
      <c r="L474" s="300"/>
      <c r="M474" s="300"/>
      <c r="N474" s="300"/>
      <c r="P474" s="258"/>
      <c r="Q474" s="258"/>
      <c r="R474" s="258"/>
      <c r="S474" s="258"/>
      <c r="T474" s="258"/>
      <c r="U474" s="258"/>
    </row>
    <row r="475" spans="2:25" x14ac:dyDescent="0.25">
      <c r="B475" s="654" t="s">
        <v>697</v>
      </c>
      <c r="C475" s="372" t="s">
        <v>698</v>
      </c>
      <c r="D475" s="656" t="s">
        <v>697</v>
      </c>
      <c r="E475" s="372" t="s">
        <v>699</v>
      </c>
      <c r="F475" s="658" t="s">
        <v>700</v>
      </c>
      <c r="G475" s="659"/>
      <c r="H475" s="659"/>
      <c r="I475" s="659"/>
      <c r="J475" s="659"/>
      <c r="K475" s="658" t="s">
        <v>701</v>
      </c>
      <c r="L475" s="660"/>
      <c r="M475" s="658" t="s">
        <v>702</v>
      </c>
      <c r="N475" s="660"/>
      <c r="P475" s="258"/>
      <c r="Q475" s="258"/>
      <c r="R475" s="258"/>
      <c r="S475" s="258"/>
      <c r="T475" s="258"/>
      <c r="U475" s="258"/>
    </row>
    <row r="476" spans="2:25" ht="15.75" x14ac:dyDescent="0.25">
      <c r="B476" s="655"/>
      <c r="C476" s="374" t="s">
        <v>44</v>
      </c>
      <c r="D476" s="657"/>
      <c r="E476" s="374" t="s">
        <v>131</v>
      </c>
      <c r="F476" s="375">
        <v>1</v>
      </c>
      <c r="G476" s="375">
        <v>2</v>
      </c>
      <c r="H476" s="375">
        <v>3</v>
      </c>
      <c r="I476" s="375">
        <v>4</v>
      </c>
      <c r="J476" s="375">
        <v>5</v>
      </c>
      <c r="K476" s="375" t="s">
        <v>703</v>
      </c>
      <c r="L476" s="375" t="s">
        <v>30</v>
      </c>
      <c r="M476" s="375" t="s">
        <v>704</v>
      </c>
      <c r="N476" s="375" t="s">
        <v>705</v>
      </c>
      <c r="P476" s="258"/>
      <c r="Q476" s="258"/>
      <c r="R476" s="258"/>
      <c r="S476" s="258"/>
      <c r="T476" s="258"/>
      <c r="U476" s="258"/>
    </row>
    <row r="477" spans="2:25" x14ac:dyDescent="0.25">
      <c r="B477" s="377" t="s">
        <v>706</v>
      </c>
      <c r="C477" s="385" t="s">
        <v>412</v>
      </c>
      <c r="D477" s="379" t="s">
        <v>707</v>
      </c>
      <c r="E477" s="385" t="s">
        <v>240</v>
      </c>
      <c r="F477" s="380">
        <v>6</v>
      </c>
      <c r="G477" s="380">
        <v>5</v>
      </c>
      <c r="H477" s="380">
        <v>10</v>
      </c>
      <c r="I477" s="380"/>
      <c r="J477" s="380"/>
      <c r="K477" s="380"/>
      <c r="L477" s="380"/>
      <c r="M477" s="381">
        <f>IF(OR(U477=1,U477=2,U477=3),1,0)</f>
        <v>1</v>
      </c>
      <c r="N477" s="381">
        <f>IF(OR(U477=-1,U477=-2,U477=-3),1,0)</f>
        <v>0</v>
      </c>
      <c r="P477" s="382">
        <f t="shared" ref="P477:T481" si="42">SIGN(F477)</f>
        <v>1</v>
      </c>
      <c r="Q477" s="382">
        <f t="shared" si="42"/>
        <v>1</v>
      </c>
      <c r="R477" s="382">
        <f t="shared" si="42"/>
        <v>1</v>
      </c>
      <c r="S477" s="382">
        <f t="shared" si="42"/>
        <v>0</v>
      </c>
      <c r="T477" s="382">
        <f t="shared" si="42"/>
        <v>0</v>
      </c>
      <c r="U477" s="382">
        <f>P477+Q477+R477+S477+T477</f>
        <v>3</v>
      </c>
    </row>
    <row r="478" spans="2:25" x14ac:dyDescent="0.25">
      <c r="B478" s="377" t="s">
        <v>708</v>
      </c>
      <c r="C478" s="385" t="s">
        <v>223</v>
      </c>
      <c r="D478" s="379" t="s">
        <v>709</v>
      </c>
      <c r="E478" s="385" t="s">
        <v>73</v>
      </c>
      <c r="F478" s="380">
        <v>8</v>
      </c>
      <c r="G478" s="380">
        <v>9</v>
      </c>
      <c r="H478" s="380">
        <v>-8</v>
      </c>
      <c r="I478" s="380">
        <v>9</v>
      </c>
      <c r="J478" s="380"/>
      <c r="K478" s="380"/>
      <c r="L478" s="380"/>
      <c r="M478" s="381">
        <f>IF(OR(U478=1,U478=2,U478=3),1,0)</f>
        <v>1</v>
      </c>
      <c r="N478" s="381">
        <f>IF(OR(U478=-1,U478=-2,U478=-3),1,0)</f>
        <v>0</v>
      </c>
      <c r="P478" s="382">
        <f t="shared" si="42"/>
        <v>1</v>
      </c>
      <c r="Q478" s="382">
        <f t="shared" si="42"/>
        <v>1</v>
      </c>
      <c r="R478" s="382">
        <f t="shared" si="42"/>
        <v>-1</v>
      </c>
      <c r="S478" s="382">
        <f t="shared" si="42"/>
        <v>1</v>
      </c>
      <c r="T478" s="382">
        <f t="shared" si="42"/>
        <v>0</v>
      </c>
      <c r="U478" s="382">
        <f>P478+Q478+R478+S478+T478</f>
        <v>2</v>
      </c>
    </row>
    <row r="479" spans="2:25" x14ac:dyDescent="0.25">
      <c r="B479" s="384" t="s">
        <v>710</v>
      </c>
      <c r="C479" s="385" t="s">
        <v>268</v>
      </c>
      <c r="D479" s="379" t="s">
        <v>711</v>
      </c>
      <c r="E479" s="385" t="s">
        <v>247</v>
      </c>
      <c r="F479" s="386">
        <v>-5</v>
      </c>
      <c r="G479" s="386">
        <v>8</v>
      </c>
      <c r="H479" s="386">
        <v>7</v>
      </c>
      <c r="I479" s="386">
        <v>7</v>
      </c>
      <c r="J479" s="386"/>
      <c r="K479" s="386"/>
      <c r="L479" s="386"/>
      <c r="M479" s="386">
        <f>IF(OR(U479=1,U479=2,U479=3),1,0)</f>
        <v>1</v>
      </c>
      <c r="N479" s="386">
        <f>IF(OR(U479=-1,U479=-2,U479=-3),1,0)</f>
        <v>0</v>
      </c>
      <c r="P479" s="382">
        <f t="shared" si="42"/>
        <v>-1</v>
      </c>
      <c r="Q479" s="382">
        <f t="shared" si="42"/>
        <v>1</v>
      </c>
      <c r="R479" s="382">
        <f t="shared" si="42"/>
        <v>1</v>
      </c>
      <c r="S479" s="382">
        <f t="shared" si="42"/>
        <v>1</v>
      </c>
      <c r="T479" s="382">
        <f t="shared" si="42"/>
        <v>0</v>
      </c>
      <c r="U479" s="382">
        <f>P479+Q479+R479+S479+T479</f>
        <v>2</v>
      </c>
    </row>
    <row r="480" spans="2:25" x14ac:dyDescent="0.25">
      <c r="B480" s="377" t="s">
        <v>706</v>
      </c>
      <c r="C480" s="383" t="str">
        <f>C477</f>
        <v>ХАРКИ И.</v>
      </c>
      <c r="D480" s="379" t="str">
        <f>D478</f>
        <v>Y</v>
      </c>
      <c r="E480" s="383" t="str">
        <f>E478</f>
        <v>КАБДЫЛУАХИТОВ</v>
      </c>
      <c r="F480" s="380"/>
      <c r="G480" s="380"/>
      <c r="H480" s="380"/>
      <c r="I480" s="380"/>
      <c r="J480" s="380"/>
      <c r="K480" s="380"/>
      <c r="L480" s="380"/>
      <c r="M480" s="381">
        <f>IF(OR(U480=1,U480=2,U480=3),1,0)</f>
        <v>0</v>
      </c>
      <c r="N480" s="381">
        <f>IF(OR(U480=-1,U480=-2,U480=-3),1,0)</f>
        <v>0</v>
      </c>
      <c r="P480" s="382">
        <f t="shared" si="42"/>
        <v>0</v>
      </c>
      <c r="Q480" s="382">
        <f t="shared" si="42"/>
        <v>0</v>
      </c>
      <c r="R480" s="382">
        <f t="shared" si="42"/>
        <v>0</v>
      </c>
      <c r="S480" s="382">
        <f t="shared" si="42"/>
        <v>0</v>
      </c>
      <c r="T480" s="382">
        <f t="shared" si="42"/>
        <v>0</v>
      </c>
      <c r="U480" s="382">
        <f>P480+Q480+R480+S480+T480</f>
        <v>0</v>
      </c>
    </row>
    <row r="481" spans="2:23" ht="14.25" thickBot="1" x14ac:dyDescent="0.3">
      <c r="B481" s="377" t="s">
        <v>708</v>
      </c>
      <c r="C481" s="383" t="str">
        <f>C478</f>
        <v>ХАРКИ А-М.</v>
      </c>
      <c r="D481" s="379" t="str">
        <f>D477</f>
        <v>X</v>
      </c>
      <c r="E481" s="383" t="str">
        <f>E477</f>
        <v>ХАЙДАРОВ</v>
      </c>
      <c r="F481" s="380"/>
      <c r="G481" s="380"/>
      <c r="H481" s="380"/>
      <c r="I481" s="380"/>
      <c r="J481" s="380"/>
      <c r="K481" s="380"/>
      <c r="L481" s="380"/>
      <c r="M481" s="381">
        <f>IF(OR(U481=1,U481=2,U481=3),1,0)</f>
        <v>0</v>
      </c>
      <c r="N481" s="381">
        <f>IF(OR(U481=-1,U481=-2,U481=-3),1,0)</f>
        <v>0</v>
      </c>
      <c r="P481" s="382">
        <f t="shared" si="42"/>
        <v>0</v>
      </c>
      <c r="Q481" s="382">
        <f t="shared" si="42"/>
        <v>0</v>
      </c>
      <c r="R481" s="382">
        <f t="shared" si="42"/>
        <v>0</v>
      </c>
      <c r="S481" s="382">
        <f t="shared" si="42"/>
        <v>0</v>
      </c>
      <c r="T481" s="382">
        <f t="shared" si="42"/>
        <v>0</v>
      </c>
      <c r="U481" s="400">
        <f>P481+Q481+R481+S481+T481</f>
        <v>0</v>
      </c>
      <c r="V481" s="397"/>
      <c r="W481" s="402"/>
    </row>
    <row r="482" spans="2:23" ht="14.25" thickBot="1" x14ac:dyDescent="0.3">
      <c r="B482" s="300"/>
      <c r="D482" s="387"/>
      <c r="F482" s="300"/>
      <c r="G482" s="300"/>
      <c r="H482" s="300"/>
      <c r="I482" s="388" t="s">
        <v>712</v>
      </c>
      <c r="J482" s="300"/>
      <c r="K482" s="300"/>
      <c r="L482" s="300"/>
      <c r="M482" s="389">
        <f>SUM(M477,M478,M479,M480,M481)</f>
        <v>3</v>
      </c>
      <c r="N482" s="390">
        <f>SUM(N477,N478,N479,N480,N481,)</f>
        <v>0</v>
      </c>
      <c r="P482" s="258"/>
      <c r="Q482" s="258"/>
      <c r="R482" s="258"/>
      <c r="S482" s="258"/>
      <c r="T482" s="258"/>
      <c r="U482" s="258"/>
      <c r="V482" s="163"/>
      <c r="W482" s="406"/>
    </row>
    <row r="483" spans="2:23" ht="15.75" x14ac:dyDescent="0.25">
      <c r="B483" s="300"/>
      <c r="C483" s="391" t="s">
        <v>713</v>
      </c>
      <c r="D483" s="392"/>
      <c r="E483" s="374" t="s">
        <v>44</v>
      </c>
      <c r="F483" s="300"/>
      <c r="G483" s="300"/>
      <c r="H483" s="300"/>
      <c r="I483" s="300"/>
      <c r="J483" s="300"/>
      <c r="K483" s="300"/>
      <c r="L483" s="300"/>
      <c r="M483" s="300"/>
      <c r="N483" s="300"/>
      <c r="P483" s="258"/>
      <c r="Q483" s="258"/>
      <c r="R483" s="258"/>
      <c r="S483" s="258"/>
      <c r="T483" s="258"/>
      <c r="U483" s="258"/>
      <c r="V483" s="398"/>
      <c r="W483" s="163"/>
    </row>
    <row r="484" spans="2:23" x14ac:dyDescent="0.25">
      <c r="D484" s="396"/>
    </row>
    <row r="485" spans="2:23" ht="15.75" x14ac:dyDescent="0.3">
      <c r="B485" s="371" t="s">
        <v>788</v>
      </c>
      <c r="D485" s="387"/>
      <c r="F485" s="300"/>
      <c r="G485" s="300"/>
      <c r="H485" s="300"/>
      <c r="I485" s="300"/>
      <c r="J485" s="300"/>
      <c r="K485" s="300"/>
      <c r="L485" s="300"/>
      <c r="M485" s="300"/>
      <c r="N485" s="300"/>
      <c r="P485" s="258"/>
      <c r="Q485" s="258"/>
      <c r="R485" s="258"/>
      <c r="S485" s="258"/>
      <c r="T485" s="258"/>
      <c r="U485" s="258"/>
    </row>
    <row r="486" spans="2:23" x14ac:dyDescent="0.25">
      <c r="B486" s="654" t="s">
        <v>697</v>
      </c>
      <c r="C486" s="372" t="s">
        <v>698</v>
      </c>
      <c r="D486" s="656" t="s">
        <v>697</v>
      </c>
      <c r="E486" s="372" t="s">
        <v>699</v>
      </c>
      <c r="F486" s="658" t="s">
        <v>700</v>
      </c>
      <c r="G486" s="659"/>
      <c r="H486" s="659"/>
      <c r="I486" s="659"/>
      <c r="J486" s="659"/>
      <c r="K486" s="658" t="s">
        <v>701</v>
      </c>
      <c r="L486" s="660"/>
      <c r="M486" s="658" t="s">
        <v>702</v>
      </c>
      <c r="N486" s="660"/>
      <c r="P486" s="258"/>
      <c r="Q486" s="258"/>
      <c r="R486" s="258"/>
      <c r="S486" s="258"/>
      <c r="T486" s="258"/>
      <c r="U486" s="258"/>
    </row>
    <row r="487" spans="2:23" ht="15.75" x14ac:dyDescent="0.25">
      <c r="B487" s="655"/>
      <c r="C487" s="374" t="s">
        <v>31</v>
      </c>
      <c r="D487" s="657"/>
      <c r="E487" s="374" t="s">
        <v>32</v>
      </c>
      <c r="F487" s="375">
        <v>1</v>
      </c>
      <c r="G487" s="375">
        <v>2</v>
      </c>
      <c r="H487" s="375">
        <v>3</v>
      </c>
      <c r="I487" s="375">
        <v>4</v>
      </c>
      <c r="J487" s="375">
        <v>5</v>
      </c>
      <c r="K487" s="375" t="s">
        <v>703</v>
      </c>
      <c r="L487" s="375" t="s">
        <v>30</v>
      </c>
      <c r="M487" s="375" t="s">
        <v>704</v>
      </c>
      <c r="N487" s="375" t="s">
        <v>705</v>
      </c>
      <c r="P487" s="258"/>
      <c r="Q487" s="258"/>
      <c r="R487" s="258"/>
      <c r="S487" s="258"/>
      <c r="T487" s="258"/>
      <c r="U487" s="258"/>
    </row>
    <row r="488" spans="2:23" x14ac:dyDescent="0.25">
      <c r="B488" s="377" t="s">
        <v>706</v>
      </c>
      <c r="C488" s="383" t="s">
        <v>237</v>
      </c>
      <c r="D488" s="379" t="s">
        <v>707</v>
      </c>
      <c r="E488" s="385" t="s">
        <v>271</v>
      </c>
      <c r="F488" s="380">
        <v>7</v>
      </c>
      <c r="G488" s="380">
        <v>-10</v>
      </c>
      <c r="H488" s="380">
        <v>7</v>
      </c>
      <c r="I488" s="380">
        <v>-4</v>
      </c>
      <c r="J488" s="380">
        <v>7</v>
      </c>
      <c r="K488" s="380"/>
      <c r="L488" s="380"/>
      <c r="M488" s="381">
        <f>IF(OR(U488=1,U488=2,U488=3),1,0)</f>
        <v>1</v>
      </c>
      <c r="N488" s="381">
        <f>IF(OR(U488=-1,U488=-2,U488=-3),1,0)</f>
        <v>0</v>
      </c>
      <c r="P488" s="382">
        <f t="shared" ref="P488:T492" si="43">SIGN(F488)</f>
        <v>1</v>
      </c>
      <c r="Q488" s="382">
        <f t="shared" si="43"/>
        <v>-1</v>
      </c>
      <c r="R488" s="382">
        <f t="shared" si="43"/>
        <v>1</v>
      </c>
      <c r="S488" s="382">
        <f t="shared" si="43"/>
        <v>-1</v>
      </c>
      <c r="T488" s="382">
        <f t="shared" si="43"/>
        <v>1</v>
      </c>
      <c r="U488" s="382">
        <f>P488+Q488+R488+S488+T488</f>
        <v>1</v>
      </c>
    </row>
    <row r="489" spans="2:23" x14ac:dyDescent="0.25">
      <c r="B489" s="377" t="s">
        <v>708</v>
      </c>
      <c r="C489" s="385" t="s">
        <v>260</v>
      </c>
      <c r="D489" s="379" t="s">
        <v>709</v>
      </c>
      <c r="E489" s="383" t="s">
        <v>287</v>
      </c>
      <c r="F489" s="380">
        <v>4</v>
      </c>
      <c r="G489" s="380">
        <v>-6</v>
      </c>
      <c r="H489" s="380">
        <v>5</v>
      </c>
      <c r="I489" s="380">
        <v>10</v>
      </c>
      <c r="J489" s="380"/>
      <c r="K489" s="380"/>
      <c r="L489" s="380"/>
      <c r="M489" s="381">
        <f>IF(OR(U489=1,U489=2,U489=3),1,0)</f>
        <v>1</v>
      </c>
      <c r="N489" s="381">
        <f>IF(OR(U489=-1,U489=-2,U489=-3),1,0)</f>
        <v>0</v>
      </c>
      <c r="P489" s="382">
        <f t="shared" si="43"/>
        <v>1</v>
      </c>
      <c r="Q489" s="382">
        <f t="shared" si="43"/>
        <v>-1</v>
      </c>
      <c r="R489" s="382">
        <f t="shared" si="43"/>
        <v>1</v>
      </c>
      <c r="S489" s="382">
        <f t="shared" si="43"/>
        <v>1</v>
      </c>
      <c r="T489" s="382">
        <f t="shared" si="43"/>
        <v>0</v>
      </c>
      <c r="U489" s="382">
        <f>P489+Q489+R489+S489+T489</f>
        <v>2</v>
      </c>
    </row>
    <row r="490" spans="2:23" x14ac:dyDescent="0.25">
      <c r="B490" s="384" t="s">
        <v>710</v>
      </c>
      <c r="C490" s="385" t="s">
        <v>245</v>
      </c>
      <c r="D490" s="379" t="s">
        <v>711</v>
      </c>
      <c r="E490" s="385" t="s">
        <v>235</v>
      </c>
      <c r="F490" s="386">
        <v>-5</v>
      </c>
      <c r="G490" s="386">
        <v>9</v>
      </c>
      <c r="H490" s="386">
        <v>-6</v>
      </c>
      <c r="I490" s="386">
        <v>6</v>
      </c>
      <c r="J490" s="386">
        <v>-7</v>
      </c>
      <c r="K490" s="386"/>
      <c r="L490" s="386"/>
      <c r="M490" s="386">
        <f>IF(OR(U490=1,U490=2,U490=3),1,0)</f>
        <v>0</v>
      </c>
      <c r="N490" s="386">
        <f>IF(OR(U490=-1,U490=-2,U490=-3),1,0)</f>
        <v>1</v>
      </c>
      <c r="P490" s="382">
        <f t="shared" si="43"/>
        <v>-1</v>
      </c>
      <c r="Q490" s="382">
        <f t="shared" si="43"/>
        <v>1</v>
      </c>
      <c r="R490" s="382">
        <f t="shared" si="43"/>
        <v>-1</v>
      </c>
      <c r="S490" s="382">
        <f t="shared" si="43"/>
        <v>1</v>
      </c>
      <c r="T490" s="382">
        <f t="shared" si="43"/>
        <v>-1</v>
      </c>
      <c r="U490" s="382">
        <f>P490+Q490+R490+S490+T490</f>
        <v>-1</v>
      </c>
    </row>
    <row r="491" spans="2:23" x14ac:dyDescent="0.25">
      <c r="B491" s="377" t="s">
        <v>706</v>
      </c>
      <c r="C491" s="383" t="str">
        <f>C488</f>
        <v>ИСКЕНДИРОВ</v>
      </c>
      <c r="D491" s="379" t="str">
        <f>D489</f>
        <v>Y</v>
      </c>
      <c r="E491" s="383" t="str">
        <f>E489</f>
        <v>ГАЙНЕДЕНОВ</v>
      </c>
      <c r="F491" s="380">
        <v>7</v>
      </c>
      <c r="G491" s="380">
        <v>7</v>
      </c>
      <c r="H491" s="380">
        <v>-8</v>
      </c>
      <c r="I491" s="380">
        <v>-7</v>
      </c>
      <c r="J491" s="380">
        <v>-3</v>
      </c>
      <c r="K491" s="380"/>
      <c r="L491" s="380"/>
      <c r="M491" s="381">
        <f>IF(OR(U491=1,U491=2,U491=3),1,0)</f>
        <v>0</v>
      </c>
      <c r="N491" s="381">
        <f>IF(OR(U491=-1,U491=-2,U491=-3),1,0)</f>
        <v>1</v>
      </c>
      <c r="P491" s="382">
        <f t="shared" si="43"/>
        <v>1</v>
      </c>
      <c r="Q491" s="382">
        <f t="shared" si="43"/>
        <v>1</v>
      </c>
      <c r="R491" s="382">
        <f t="shared" si="43"/>
        <v>-1</v>
      </c>
      <c r="S491" s="382">
        <f t="shared" si="43"/>
        <v>-1</v>
      </c>
      <c r="T491" s="382">
        <f t="shared" si="43"/>
        <v>-1</v>
      </c>
      <c r="U491" s="382">
        <f>P491+Q491+R491+S491+T491</f>
        <v>-1</v>
      </c>
    </row>
    <row r="492" spans="2:23" ht="14.25" thickBot="1" x14ac:dyDescent="0.3">
      <c r="B492" s="377" t="s">
        <v>708</v>
      </c>
      <c r="C492" s="383" t="str">
        <f>C489</f>
        <v>СИПАЧЕВ</v>
      </c>
      <c r="D492" s="379" t="str">
        <f>D488</f>
        <v>X</v>
      </c>
      <c r="E492" s="383" t="str">
        <f>E488</f>
        <v>ЖАНАЙ</v>
      </c>
      <c r="F492" s="380">
        <v>-11</v>
      </c>
      <c r="G492" s="380">
        <v>-9</v>
      </c>
      <c r="H492" s="380">
        <v>8</v>
      </c>
      <c r="I492" s="380">
        <v>-10</v>
      </c>
      <c r="J492" s="380"/>
      <c r="K492" s="380"/>
      <c r="L492" s="380"/>
      <c r="M492" s="381">
        <f>IF(OR(U492=1,U492=2,U492=3),1,0)</f>
        <v>0</v>
      </c>
      <c r="N492" s="381">
        <f>IF(OR(U492=-1,U492=-2,U492=-3),1,0)</f>
        <v>1</v>
      </c>
      <c r="P492" s="382">
        <f t="shared" si="43"/>
        <v>-1</v>
      </c>
      <c r="Q492" s="382">
        <f t="shared" si="43"/>
        <v>-1</v>
      </c>
      <c r="R492" s="382">
        <f t="shared" si="43"/>
        <v>1</v>
      </c>
      <c r="S492" s="382">
        <f t="shared" si="43"/>
        <v>-1</v>
      </c>
      <c r="T492" s="382">
        <f t="shared" si="43"/>
        <v>0</v>
      </c>
      <c r="U492" s="382">
        <f>P492+Q492+R492+S492+T492</f>
        <v>-2</v>
      </c>
    </row>
    <row r="493" spans="2:23" ht="14.25" thickBot="1" x14ac:dyDescent="0.3">
      <c r="B493" s="300"/>
      <c r="D493" s="387"/>
      <c r="F493" s="300"/>
      <c r="G493" s="300"/>
      <c r="H493" s="300"/>
      <c r="I493" s="388" t="s">
        <v>712</v>
      </c>
      <c r="J493" s="300"/>
      <c r="K493" s="300"/>
      <c r="L493" s="300"/>
      <c r="M493" s="389">
        <f>SUM(M488,M489,M490,M491,M492)</f>
        <v>2</v>
      </c>
      <c r="N493" s="390">
        <f>SUM(N488,N489,N490,N491,N492,)</f>
        <v>3</v>
      </c>
      <c r="P493" s="258"/>
      <c r="Q493" s="258"/>
      <c r="R493" s="258"/>
      <c r="S493" s="258"/>
      <c r="T493" s="258"/>
      <c r="U493" s="258"/>
    </row>
    <row r="494" spans="2:23" ht="15.75" x14ac:dyDescent="0.25">
      <c r="B494" s="300"/>
      <c r="C494" s="391" t="s">
        <v>713</v>
      </c>
      <c r="D494" s="392"/>
      <c r="E494" s="374" t="s">
        <v>32</v>
      </c>
      <c r="F494" s="300"/>
      <c r="G494" s="300"/>
      <c r="H494" s="300"/>
      <c r="I494" s="300"/>
      <c r="J494" s="300"/>
      <c r="K494" s="300"/>
      <c r="L494" s="300"/>
      <c r="M494" s="300"/>
      <c r="N494" s="300"/>
      <c r="P494" s="258"/>
      <c r="Q494" s="258"/>
      <c r="R494" s="258"/>
      <c r="S494" s="258"/>
      <c r="T494" s="258"/>
      <c r="U494" s="258"/>
    </row>
    <row r="496" spans="2:23" ht="15.75" x14ac:dyDescent="0.3">
      <c r="B496" s="371" t="s">
        <v>789</v>
      </c>
      <c r="D496" s="387"/>
      <c r="F496" s="300"/>
      <c r="G496" s="300"/>
      <c r="H496" s="300"/>
      <c r="I496" s="300"/>
      <c r="J496" s="300"/>
      <c r="K496" s="300"/>
      <c r="L496" s="300"/>
      <c r="M496" s="300"/>
      <c r="N496" s="300"/>
      <c r="P496" s="258"/>
      <c r="Q496" s="258"/>
      <c r="R496" s="258"/>
      <c r="S496" s="258"/>
      <c r="T496" s="258"/>
      <c r="U496" s="258"/>
    </row>
    <row r="497" spans="2:23" x14ac:dyDescent="0.25">
      <c r="B497" s="654" t="s">
        <v>697</v>
      </c>
      <c r="C497" s="372" t="s">
        <v>698</v>
      </c>
      <c r="D497" s="656" t="s">
        <v>697</v>
      </c>
      <c r="E497" s="372" t="s">
        <v>699</v>
      </c>
      <c r="F497" s="658" t="s">
        <v>700</v>
      </c>
      <c r="G497" s="659"/>
      <c r="H497" s="659"/>
      <c r="I497" s="659"/>
      <c r="J497" s="659"/>
      <c r="K497" s="658" t="s">
        <v>701</v>
      </c>
      <c r="L497" s="660"/>
      <c r="M497" s="658" t="s">
        <v>702</v>
      </c>
      <c r="N497" s="660"/>
      <c r="P497" s="258"/>
      <c r="Q497" s="258"/>
      <c r="R497" s="258"/>
      <c r="S497" s="258"/>
      <c r="T497" s="258"/>
      <c r="U497" s="258"/>
    </row>
    <row r="498" spans="2:23" ht="15.75" x14ac:dyDescent="0.25">
      <c r="B498" s="655"/>
      <c r="C498" s="374" t="s">
        <v>767</v>
      </c>
      <c r="D498" s="657"/>
      <c r="E498" s="374" t="s">
        <v>35</v>
      </c>
      <c r="F498" s="375">
        <v>1</v>
      </c>
      <c r="G498" s="375">
        <v>2</v>
      </c>
      <c r="H498" s="375">
        <v>3</v>
      </c>
      <c r="I498" s="375">
        <v>4</v>
      </c>
      <c r="J498" s="375">
        <v>5</v>
      </c>
      <c r="K498" s="375" t="s">
        <v>703</v>
      </c>
      <c r="L498" s="375" t="s">
        <v>30</v>
      </c>
      <c r="M498" s="375" t="s">
        <v>704</v>
      </c>
      <c r="N498" s="375" t="s">
        <v>705</v>
      </c>
      <c r="P498" s="258"/>
      <c r="Q498" s="258"/>
      <c r="R498" s="258"/>
      <c r="S498" s="258"/>
      <c r="T498" s="258"/>
      <c r="U498" s="258"/>
    </row>
    <row r="499" spans="2:23" x14ac:dyDescent="0.25">
      <c r="B499" s="377" t="s">
        <v>706</v>
      </c>
      <c r="C499" s="378" t="s">
        <v>222</v>
      </c>
      <c r="D499" s="379" t="s">
        <v>707</v>
      </c>
      <c r="E499" s="378" t="s">
        <v>238</v>
      </c>
      <c r="F499" s="380">
        <v>8</v>
      </c>
      <c r="G499" s="380">
        <v>-4</v>
      </c>
      <c r="H499" s="380">
        <v>8</v>
      </c>
      <c r="I499" s="380">
        <v>8</v>
      </c>
      <c r="J499" s="380"/>
      <c r="K499" s="380"/>
      <c r="L499" s="380"/>
      <c r="M499" s="381">
        <f>IF(OR(U499=1,U499=2,U499=3),1,0)</f>
        <v>1</v>
      </c>
      <c r="N499" s="381">
        <f>IF(OR(U499=-1,U499=-2,U499=-3),1,0)</f>
        <v>0</v>
      </c>
      <c r="P499" s="382">
        <f t="shared" ref="P499:T503" si="44">SIGN(F499)</f>
        <v>1</v>
      </c>
      <c r="Q499" s="382">
        <f t="shared" si="44"/>
        <v>-1</v>
      </c>
      <c r="R499" s="382">
        <f t="shared" si="44"/>
        <v>1</v>
      </c>
      <c r="S499" s="382">
        <f t="shared" si="44"/>
        <v>1</v>
      </c>
      <c r="T499" s="382">
        <f t="shared" si="44"/>
        <v>0</v>
      </c>
      <c r="U499" s="382">
        <f>P499+Q499+R499+S499+T499</f>
        <v>2</v>
      </c>
    </row>
    <row r="500" spans="2:23" x14ac:dyDescent="0.25">
      <c r="B500" s="377" t="s">
        <v>708</v>
      </c>
      <c r="C500" s="383" t="s">
        <v>276</v>
      </c>
      <c r="D500" s="379" t="s">
        <v>709</v>
      </c>
      <c r="E500" s="383" t="s">
        <v>214</v>
      </c>
      <c r="F500" s="380">
        <v>-8</v>
      </c>
      <c r="G500" s="380">
        <v>-7</v>
      </c>
      <c r="H500" s="380">
        <v>-5</v>
      </c>
      <c r="I500" s="380"/>
      <c r="J500" s="380"/>
      <c r="K500" s="380"/>
      <c r="L500" s="380"/>
      <c r="M500" s="381">
        <f>IF(OR(U500=1,U500=2,U500=3),1,0)</f>
        <v>0</v>
      </c>
      <c r="N500" s="381">
        <f>IF(OR(U500=-1,U500=-2,U500=-3),1,0)</f>
        <v>1</v>
      </c>
      <c r="P500" s="382">
        <f t="shared" si="44"/>
        <v>-1</v>
      </c>
      <c r="Q500" s="382">
        <f t="shared" si="44"/>
        <v>-1</v>
      </c>
      <c r="R500" s="382">
        <f t="shared" si="44"/>
        <v>-1</v>
      </c>
      <c r="S500" s="382">
        <f t="shared" si="44"/>
        <v>0</v>
      </c>
      <c r="T500" s="382">
        <f t="shared" si="44"/>
        <v>0</v>
      </c>
      <c r="U500" s="382">
        <f>P500+Q500+R500+S500+T500</f>
        <v>-3</v>
      </c>
    </row>
    <row r="501" spans="2:23" x14ac:dyDescent="0.25">
      <c r="B501" s="384" t="s">
        <v>710</v>
      </c>
      <c r="C501" s="383" t="s">
        <v>270</v>
      </c>
      <c r="D501" s="379" t="s">
        <v>711</v>
      </c>
      <c r="E501" s="378" t="s">
        <v>74</v>
      </c>
      <c r="F501" s="386">
        <v>-7</v>
      </c>
      <c r="G501" s="386">
        <v>-10</v>
      </c>
      <c r="H501" s="386">
        <v>7</v>
      </c>
      <c r="I501" s="386">
        <v>-11</v>
      </c>
      <c r="J501" s="386"/>
      <c r="K501" s="386"/>
      <c r="L501" s="386"/>
      <c r="M501" s="386">
        <f>IF(OR(U501=1,U501=2,U501=3),1,0)</f>
        <v>0</v>
      </c>
      <c r="N501" s="386">
        <f>IF(OR(U501=-1,U501=-2,U501=-3),1,0)</f>
        <v>1</v>
      </c>
      <c r="P501" s="382">
        <f t="shared" si="44"/>
        <v>-1</v>
      </c>
      <c r="Q501" s="382">
        <f t="shared" si="44"/>
        <v>-1</v>
      </c>
      <c r="R501" s="382">
        <f t="shared" si="44"/>
        <v>1</v>
      </c>
      <c r="S501" s="382">
        <f t="shared" si="44"/>
        <v>-1</v>
      </c>
      <c r="T501" s="382">
        <f t="shared" si="44"/>
        <v>0</v>
      </c>
      <c r="U501" s="382">
        <f>P501+Q501+R501+S501+T501</f>
        <v>-2</v>
      </c>
    </row>
    <row r="502" spans="2:23" x14ac:dyDescent="0.25">
      <c r="B502" s="377" t="s">
        <v>706</v>
      </c>
      <c r="C502" s="383" t="str">
        <f>C499</f>
        <v>ТОЛСУБАЕВ</v>
      </c>
      <c r="D502" s="379" t="str">
        <f>D500</f>
        <v>Y</v>
      </c>
      <c r="E502" s="383" t="str">
        <f>E500</f>
        <v>МУХАНБЕТ АЛИ</v>
      </c>
      <c r="F502" s="380">
        <v>-8</v>
      </c>
      <c r="G502" s="380">
        <v>-5</v>
      </c>
      <c r="H502" s="380">
        <v>11</v>
      </c>
      <c r="I502" s="380">
        <v>4</v>
      </c>
      <c r="J502" s="380">
        <v>-6</v>
      </c>
      <c r="K502" s="380"/>
      <c r="L502" s="380"/>
      <c r="M502" s="381">
        <f>IF(OR(U502=1,U502=2,U502=3),1,0)</f>
        <v>0</v>
      </c>
      <c r="N502" s="381">
        <f>IF(OR(U502=-1,U502=-2,U502=-3),1,0)</f>
        <v>1</v>
      </c>
      <c r="P502" s="382">
        <f t="shared" si="44"/>
        <v>-1</v>
      </c>
      <c r="Q502" s="382">
        <f t="shared" si="44"/>
        <v>-1</v>
      </c>
      <c r="R502" s="382">
        <f t="shared" si="44"/>
        <v>1</v>
      </c>
      <c r="S502" s="382">
        <f t="shared" si="44"/>
        <v>1</v>
      </c>
      <c r="T502" s="382">
        <f t="shared" si="44"/>
        <v>-1</v>
      </c>
      <c r="U502" s="382">
        <f>P502+Q502+R502+S502+T502</f>
        <v>-1</v>
      </c>
    </row>
    <row r="503" spans="2:23" ht="14.25" thickBot="1" x14ac:dyDescent="0.3">
      <c r="B503" s="377" t="s">
        <v>708</v>
      </c>
      <c r="C503" s="383" t="str">
        <f>C500</f>
        <v>БЕКЕН</v>
      </c>
      <c r="D503" s="379" t="str">
        <f>D499</f>
        <v>X</v>
      </c>
      <c r="E503" s="383" t="str">
        <f>E499</f>
        <v>НАЗИР</v>
      </c>
      <c r="F503" s="380"/>
      <c r="G503" s="380"/>
      <c r="H503" s="380"/>
      <c r="I503" s="380"/>
      <c r="J503" s="380"/>
      <c r="K503" s="380"/>
      <c r="L503" s="380"/>
      <c r="M503" s="381">
        <f>IF(OR(U503=1,U503=2,U503=3),1,0)</f>
        <v>0</v>
      </c>
      <c r="N503" s="381">
        <f>IF(OR(U503=-1,U503=-2,U503=-3),1,0)</f>
        <v>0</v>
      </c>
      <c r="P503" s="382">
        <f t="shared" si="44"/>
        <v>0</v>
      </c>
      <c r="Q503" s="382">
        <f t="shared" si="44"/>
        <v>0</v>
      </c>
      <c r="R503" s="382">
        <f t="shared" si="44"/>
        <v>0</v>
      </c>
      <c r="S503" s="382">
        <f t="shared" si="44"/>
        <v>0</v>
      </c>
      <c r="T503" s="382">
        <f t="shared" si="44"/>
        <v>0</v>
      </c>
      <c r="U503" s="400">
        <f>P503+Q503+R503+S503+T503</f>
        <v>0</v>
      </c>
      <c r="V503" s="397"/>
      <c r="W503" s="402"/>
    </row>
    <row r="504" spans="2:23" ht="14.25" thickBot="1" x14ac:dyDescent="0.3">
      <c r="B504" s="300"/>
      <c r="D504" s="387"/>
      <c r="F504" s="300"/>
      <c r="G504" s="300"/>
      <c r="H504" s="300"/>
      <c r="I504" s="388" t="s">
        <v>712</v>
      </c>
      <c r="J504" s="300"/>
      <c r="K504" s="300"/>
      <c r="L504" s="300"/>
      <c r="M504" s="389">
        <f>SUM(M499,M500,M501,M502,M503)</f>
        <v>1</v>
      </c>
      <c r="N504" s="390">
        <f>SUM(N499,N500,N501,N502,N503,)</f>
        <v>3</v>
      </c>
      <c r="P504" s="258"/>
      <c r="Q504" s="258"/>
      <c r="R504" s="258"/>
      <c r="S504" s="258"/>
      <c r="T504" s="258"/>
      <c r="U504" s="258"/>
      <c r="V504" s="163"/>
      <c r="W504" s="406"/>
    </row>
    <row r="505" spans="2:23" ht="15.75" x14ac:dyDescent="0.25">
      <c r="B505" s="300"/>
      <c r="C505" s="391" t="s">
        <v>713</v>
      </c>
      <c r="D505" s="392"/>
      <c r="E505" s="374" t="s">
        <v>35</v>
      </c>
      <c r="F505" s="300"/>
      <c r="G505" s="300"/>
      <c r="H505" s="300"/>
      <c r="I505" s="300"/>
      <c r="J505" s="300"/>
      <c r="K505" s="300"/>
      <c r="L505" s="300"/>
      <c r="M505" s="300"/>
      <c r="N505" s="300"/>
      <c r="P505" s="258"/>
      <c r="Q505" s="258"/>
      <c r="R505" s="258"/>
      <c r="S505" s="258"/>
      <c r="T505" s="258"/>
      <c r="U505" s="258"/>
      <c r="V505" s="398"/>
      <c r="W505" s="163"/>
    </row>
    <row r="506" spans="2:23" x14ac:dyDescent="0.25">
      <c r="D506" s="396"/>
    </row>
    <row r="507" spans="2:23" x14ac:dyDescent="0.25">
      <c r="D507" s="396"/>
    </row>
    <row r="508" spans="2:23" ht="15.75" x14ac:dyDescent="0.3">
      <c r="B508" s="371" t="s">
        <v>790</v>
      </c>
      <c r="D508" s="387"/>
      <c r="F508" s="300"/>
      <c r="G508" s="300"/>
      <c r="H508" s="300"/>
      <c r="I508" s="300"/>
      <c r="J508" s="300"/>
      <c r="K508" s="300"/>
      <c r="L508" s="300"/>
      <c r="M508" s="300"/>
      <c r="N508" s="300"/>
      <c r="P508" s="258"/>
      <c r="Q508" s="258"/>
      <c r="R508" s="258"/>
      <c r="S508" s="258"/>
      <c r="T508" s="258"/>
      <c r="U508" s="258"/>
    </row>
    <row r="509" spans="2:23" x14ac:dyDescent="0.25">
      <c r="B509" s="654" t="s">
        <v>697</v>
      </c>
      <c r="C509" s="372" t="s">
        <v>698</v>
      </c>
      <c r="D509" s="656" t="s">
        <v>697</v>
      </c>
      <c r="E509" s="372" t="s">
        <v>699</v>
      </c>
      <c r="F509" s="658" t="s">
        <v>700</v>
      </c>
      <c r="G509" s="659"/>
      <c r="H509" s="659"/>
      <c r="I509" s="659"/>
      <c r="J509" s="659"/>
      <c r="K509" s="658" t="s">
        <v>701</v>
      </c>
      <c r="L509" s="660"/>
      <c r="M509" s="658" t="s">
        <v>702</v>
      </c>
      <c r="N509" s="660"/>
      <c r="P509" s="258"/>
      <c r="Q509" s="258"/>
      <c r="R509" s="258"/>
      <c r="S509" s="258"/>
      <c r="T509" s="258"/>
      <c r="U509" s="258"/>
    </row>
    <row r="510" spans="2:23" ht="15.75" x14ac:dyDescent="0.25">
      <c r="B510" s="655"/>
      <c r="C510" s="374" t="s">
        <v>17</v>
      </c>
      <c r="D510" s="657"/>
      <c r="E510" s="407" t="s">
        <v>141</v>
      </c>
      <c r="F510" s="375">
        <v>1</v>
      </c>
      <c r="G510" s="375">
        <v>2</v>
      </c>
      <c r="H510" s="375">
        <v>3</v>
      </c>
      <c r="I510" s="375">
        <v>4</v>
      </c>
      <c r="J510" s="375">
        <v>5</v>
      </c>
      <c r="K510" s="375" t="s">
        <v>703</v>
      </c>
      <c r="L510" s="375" t="s">
        <v>30</v>
      </c>
      <c r="M510" s="375" t="s">
        <v>704</v>
      </c>
      <c r="N510" s="375" t="s">
        <v>705</v>
      </c>
      <c r="P510" s="258"/>
      <c r="Q510" s="258"/>
      <c r="R510" s="258"/>
      <c r="S510" s="258"/>
      <c r="T510" s="258"/>
      <c r="U510" s="258"/>
    </row>
    <row r="511" spans="2:23" x14ac:dyDescent="0.25">
      <c r="B511" s="377" t="s">
        <v>706</v>
      </c>
      <c r="C511" s="383" t="s">
        <v>248</v>
      </c>
      <c r="D511" s="408" t="s">
        <v>707</v>
      </c>
      <c r="E511" s="383" t="s">
        <v>265</v>
      </c>
      <c r="F511" s="409">
        <v>11</v>
      </c>
      <c r="G511" s="380">
        <v>9</v>
      </c>
      <c r="H511" s="380">
        <v>9</v>
      </c>
      <c r="I511" s="380"/>
      <c r="J511" s="380"/>
      <c r="K511" s="380"/>
      <c r="L511" s="380"/>
      <c r="M511" s="381">
        <f>IF(OR(U511=1,U511=2,U511=3),1,0)</f>
        <v>1</v>
      </c>
      <c r="N511" s="381">
        <f>IF(OR(U511=-1,U511=-2,U511=-3),1,0)</f>
        <v>0</v>
      </c>
      <c r="P511" s="382">
        <f t="shared" ref="P511:T515" si="45">SIGN(F511)</f>
        <v>1</v>
      </c>
      <c r="Q511" s="382">
        <f t="shared" si="45"/>
        <v>1</v>
      </c>
      <c r="R511" s="382">
        <f t="shared" si="45"/>
        <v>1</v>
      </c>
      <c r="S511" s="382">
        <f t="shared" si="45"/>
        <v>0</v>
      </c>
      <c r="T511" s="382">
        <f t="shared" si="45"/>
        <v>0</v>
      </c>
      <c r="U511" s="382">
        <f>P511+Q511+R511+S511+T511</f>
        <v>3</v>
      </c>
    </row>
    <row r="512" spans="2:23" x14ac:dyDescent="0.25">
      <c r="B512" s="377" t="s">
        <v>708</v>
      </c>
      <c r="C512" s="383" t="s">
        <v>286</v>
      </c>
      <c r="D512" s="379" t="s">
        <v>709</v>
      </c>
      <c r="E512" s="410" t="s">
        <v>216</v>
      </c>
      <c r="F512" s="380">
        <v>2</v>
      </c>
      <c r="G512" s="380">
        <v>8</v>
      </c>
      <c r="H512" s="380">
        <v>9</v>
      </c>
      <c r="I512" s="380"/>
      <c r="J512" s="380"/>
      <c r="K512" s="380"/>
      <c r="L512" s="380"/>
      <c r="M512" s="381">
        <f>IF(OR(U512=1,U512=2,U512=3),1,0)</f>
        <v>1</v>
      </c>
      <c r="N512" s="381">
        <f>IF(OR(U512=-1,U512=-2,U512=-3),1,0)</f>
        <v>0</v>
      </c>
      <c r="P512" s="382">
        <f t="shared" si="45"/>
        <v>1</v>
      </c>
      <c r="Q512" s="382">
        <f t="shared" si="45"/>
        <v>1</v>
      </c>
      <c r="R512" s="382">
        <f t="shared" si="45"/>
        <v>1</v>
      </c>
      <c r="S512" s="382">
        <f t="shared" si="45"/>
        <v>0</v>
      </c>
      <c r="T512" s="382">
        <f t="shared" si="45"/>
        <v>0</v>
      </c>
      <c r="U512" s="382">
        <f>P512+Q512+R512+S512+T512</f>
        <v>3</v>
      </c>
    </row>
    <row r="513" spans="2:25" x14ac:dyDescent="0.25">
      <c r="B513" s="384" t="s">
        <v>710</v>
      </c>
      <c r="C513" s="383" t="s">
        <v>233</v>
      </c>
      <c r="D513" s="379" t="s">
        <v>711</v>
      </c>
      <c r="E513" s="385" t="s">
        <v>275</v>
      </c>
      <c r="F513" s="386">
        <v>8</v>
      </c>
      <c r="G513" s="386">
        <v>-7</v>
      </c>
      <c r="H513" s="386">
        <v>11</v>
      </c>
      <c r="I513" s="386">
        <v>8</v>
      </c>
      <c r="J513" s="386"/>
      <c r="K513" s="386"/>
      <c r="L513" s="386"/>
      <c r="M513" s="386">
        <f>IF(OR(U513=1,U513=2,U513=3),1,0)</f>
        <v>1</v>
      </c>
      <c r="N513" s="386">
        <f>IF(OR(U513=-1,U513=-2,U513=-3),1,0)</f>
        <v>0</v>
      </c>
      <c r="P513" s="382">
        <f t="shared" si="45"/>
        <v>1</v>
      </c>
      <c r="Q513" s="382">
        <f t="shared" si="45"/>
        <v>-1</v>
      </c>
      <c r="R513" s="382">
        <f t="shared" si="45"/>
        <v>1</v>
      </c>
      <c r="S513" s="382">
        <f t="shared" si="45"/>
        <v>1</v>
      </c>
      <c r="T513" s="382">
        <f t="shared" si="45"/>
        <v>0</v>
      </c>
      <c r="U513" s="382">
        <f>P513+Q513+R513+S513+T513</f>
        <v>2</v>
      </c>
    </row>
    <row r="514" spans="2:25" x14ac:dyDescent="0.25">
      <c r="B514" s="377" t="s">
        <v>706</v>
      </c>
      <c r="C514" s="383" t="str">
        <f>C511</f>
        <v>ЛАГУТЦЕВ</v>
      </c>
      <c r="D514" s="379" t="str">
        <f>D512</f>
        <v>Y</v>
      </c>
      <c r="E514" s="383" t="str">
        <f>E512</f>
        <v>САЛАМАТОВ</v>
      </c>
      <c r="F514" s="380"/>
      <c r="G514" s="380"/>
      <c r="H514" s="380"/>
      <c r="I514" s="380"/>
      <c r="J514" s="380"/>
      <c r="K514" s="380"/>
      <c r="L514" s="380"/>
      <c r="M514" s="381">
        <f>IF(OR(U514=1,U514=2,U514=3),1,0)</f>
        <v>0</v>
      </c>
      <c r="N514" s="381">
        <f>IF(OR(U514=-1,U514=-2,U514=-3),1,0)</f>
        <v>0</v>
      </c>
      <c r="P514" s="382">
        <f t="shared" si="45"/>
        <v>0</v>
      </c>
      <c r="Q514" s="382">
        <f t="shared" si="45"/>
        <v>0</v>
      </c>
      <c r="R514" s="382">
        <f t="shared" si="45"/>
        <v>0</v>
      </c>
      <c r="S514" s="382">
        <f t="shared" si="45"/>
        <v>0</v>
      </c>
      <c r="T514" s="382">
        <f t="shared" si="45"/>
        <v>0</v>
      </c>
      <c r="U514" s="382">
        <f>P514+Q514+R514+S514+T514</f>
        <v>0</v>
      </c>
    </row>
    <row r="515" spans="2:25" ht="14.25" thickBot="1" x14ac:dyDescent="0.3">
      <c r="B515" s="377" t="s">
        <v>708</v>
      </c>
      <c r="C515" s="383" t="str">
        <f>C512</f>
        <v>ГОЛОДОВ</v>
      </c>
      <c r="D515" s="379" t="str">
        <f>D511</f>
        <v>X</v>
      </c>
      <c r="E515" s="383" t="str">
        <f>E511</f>
        <v>МУКАНОВ</v>
      </c>
      <c r="F515" s="380"/>
      <c r="G515" s="380"/>
      <c r="H515" s="380"/>
      <c r="I515" s="380"/>
      <c r="J515" s="380"/>
      <c r="K515" s="380"/>
      <c r="L515" s="380"/>
      <c r="M515" s="381">
        <f>IF(OR(U515=1,U515=2,U515=3),1,0)</f>
        <v>0</v>
      </c>
      <c r="N515" s="381">
        <f>IF(OR(U515=-1,U515=-2,U515=-3),1,0)</f>
        <v>0</v>
      </c>
      <c r="P515" s="382">
        <f t="shared" si="45"/>
        <v>0</v>
      </c>
      <c r="Q515" s="382">
        <f t="shared" si="45"/>
        <v>0</v>
      </c>
      <c r="R515" s="382">
        <f t="shared" si="45"/>
        <v>0</v>
      </c>
      <c r="S515" s="382">
        <f t="shared" si="45"/>
        <v>0</v>
      </c>
      <c r="T515" s="382">
        <f t="shared" si="45"/>
        <v>0</v>
      </c>
      <c r="U515" s="382">
        <f>P515+Q515+R515+S515+T515</f>
        <v>0</v>
      </c>
      <c r="Y515" s="397"/>
    </row>
    <row r="516" spans="2:25" ht="14.25" thickBot="1" x14ac:dyDescent="0.3">
      <c r="B516" s="300"/>
      <c r="D516" s="387"/>
      <c r="F516" s="300"/>
      <c r="G516" s="300"/>
      <c r="H516" s="300"/>
      <c r="I516" s="388" t="s">
        <v>712</v>
      </c>
      <c r="J516" s="300"/>
      <c r="K516" s="300"/>
      <c r="L516" s="300"/>
      <c r="M516" s="389">
        <f>SUM(M511,M512,M513,M514,M515)</f>
        <v>3</v>
      </c>
      <c r="N516" s="390">
        <f>SUM(N511,N512,N513,N514,N515,)</f>
        <v>0</v>
      </c>
      <c r="P516" s="258"/>
      <c r="Q516" s="258"/>
      <c r="R516" s="258"/>
      <c r="S516" s="258"/>
      <c r="T516" s="258"/>
      <c r="U516" s="258"/>
    </row>
    <row r="517" spans="2:25" ht="15.75" x14ac:dyDescent="0.25">
      <c r="B517" s="300"/>
      <c r="C517" s="391" t="s">
        <v>713</v>
      </c>
      <c r="D517" s="392"/>
      <c r="E517" s="374" t="s">
        <v>17</v>
      </c>
      <c r="F517" s="300"/>
      <c r="G517" s="300"/>
      <c r="H517" s="300"/>
      <c r="I517" s="300"/>
      <c r="J517" s="300"/>
      <c r="K517" s="300"/>
      <c r="L517" s="300"/>
      <c r="M517" s="300"/>
      <c r="N517" s="300"/>
      <c r="P517" s="258"/>
      <c r="Q517" s="258"/>
      <c r="R517" s="258"/>
      <c r="S517" s="258"/>
      <c r="T517" s="258"/>
      <c r="U517" s="258"/>
    </row>
    <row r="519" spans="2:25" ht="15.75" x14ac:dyDescent="0.3">
      <c r="B519" s="371" t="s">
        <v>791</v>
      </c>
      <c r="D519" s="387"/>
      <c r="F519" s="300"/>
      <c r="G519" s="300"/>
      <c r="H519" s="300"/>
      <c r="I519" s="300"/>
      <c r="J519" s="300"/>
      <c r="K519" s="300"/>
      <c r="L519" s="300"/>
      <c r="M519" s="300"/>
      <c r="N519" s="300"/>
      <c r="P519" s="258"/>
      <c r="Q519" s="258"/>
      <c r="R519" s="258"/>
      <c r="S519" s="258"/>
      <c r="T519" s="258"/>
      <c r="U519" s="258"/>
    </row>
    <row r="520" spans="2:25" x14ac:dyDescent="0.25">
      <c r="B520" s="654" t="s">
        <v>697</v>
      </c>
      <c r="C520" s="372" t="s">
        <v>698</v>
      </c>
      <c r="D520" s="656" t="s">
        <v>697</v>
      </c>
      <c r="E520" s="372" t="s">
        <v>699</v>
      </c>
      <c r="F520" s="658" t="s">
        <v>700</v>
      </c>
      <c r="G520" s="659"/>
      <c r="H520" s="659"/>
      <c r="I520" s="659"/>
      <c r="J520" s="659"/>
      <c r="K520" s="658" t="s">
        <v>701</v>
      </c>
      <c r="L520" s="660"/>
      <c r="M520" s="658" t="s">
        <v>702</v>
      </c>
      <c r="N520" s="660"/>
      <c r="P520" s="258"/>
      <c r="Q520" s="258"/>
      <c r="R520" s="258"/>
      <c r="S520" s="258"/>
      <c r="T520" s="258"/>
      <c r="U520" s="258"/>
    </row>
    <row r="521" spans="2:25" ht="15.75" x14ac:dyDescent="0.25">
      <c r="B521" s="655"/>
      <c r="C521" s="374" t="s">
        <v>38</v>
      </c>
      <c r="D521" s="657"/>
      <c r="E521" s="374" t="s">
        <v>37</v>
      </c>
      <c r="F521" s="375">
        <v>1</v>
      </c>
      <c r="G521" s="375">
        <v>2</v>
      </c>
      <c r="H521" s="375">
        <v>3</v>
      </c>
      <c r="I521" s="375">
        <v>4</v>
      </c>
      <c r="J521" s="375">
        <v>5</v>
      </c>
      <c r="K521" s="375" t="s">
        <v>703</v>
      </c>
      <c r="L521" s="375" t="s">
        <v>30</v>
      </c>
      <c r="M521" s="375" t="s">
        <v>704</v>
      </c>
      <c r="N521" s="375" t="s">
        <v>705</v>
      </c>
      <c r="P521" s="258"/>
      <c r="Q521" s="258"/>
      <c r="R521" s="258"/>
      <c r="S521" s="258"/>
      <c r="T521" s="258"/>
      <c r="U521" s="258"/>
    </row>
    <row r="522" spans="2:25" x14ac:dyDescent="0.25">
      <c r="B522" s="377" t="s">
        <v>706</v>
      </c>
      <c r="C522" s="378" t="s">
        <v>250</v>
      </c>
      <c r="D522" s="379" t="s">
        <v>707</v>
      </c>
      <c r="E522" s="378" t="s">
        <v>244</v>
      </c>
      <c r="F522" s="380">
        <v>-14</v>
      </c>
      <c r="G522" s="380">
        <v>-6</v>
      </c>
      <c r="H522" s="380">
        <v>-7</v>
      </c>
      <c r="I522" s="380"/>
      <c r="J522" s="380"/>
      <c r="K522" s="380"/>
      <c r="L522" s="380"/>
      <c r="M522" s="381">
        <f>IF(OR(U522=1,U522=2,U522=3),1,0)</f>
        <v>0</v>
      </c>
      <c r="N522" s="381">
        <f>IF(OR(U522=-1,U522=-2,U522=-3),1,0)</f>
        <v>1</v>
      </c>
      <c r="P522" s="382">
        <f t="shared" ref="P522:T526" si="46">SIGN(F522)</f>
        <v>-1</v>
      </c>
      <c r="Q522" s="382">
        <f t="shared" si="46"/>
        <v>-1</v>
      </c>
      <c r="R522" s="382">
        <f t="shared" si="46"/>
        <v>-1</v>
      </c>
      <c r="S522" s="382">
        <f t="shared" si="46"/>
        <v>0</v>
      </c>
      <c r="T522" s="382">
        <f t="shared" si="46"/>
        <v>0</v>
      </c>
      <c r="U522" s="382">
        <f>P522+Q522+R522+S522+T522</f>
        <v>-3</v>
      </c>
    </row>
    <row r="523" spans="2:25" x14ac:dyDescent="0.25">
      <c r="B523" s="377" t="s">
        <v>708</v>
      </c>
      <c r="C523" s="383" t="s">
        <v>772</v>
      </c>
      <c r="D523" s="379" t="s">
        <v>709</v>
      </c>
      <c r="E523" s="378" t="s">
        <v>226</v>
      </c>
      <c r="F523" s="380">
        <v>-7</v>
      </c>
      <c r="G523" s="380">
        <v>-5</v>
      </c>
      <c r="H523" s="380">
        <v>5</v>
      </c>
      <c r="I523" s="380">
        <v>-10</v>
      </c>
      <c r="J523" s="380"/>
      <c r="K523" s="380"/>
      <c r="L523" s="380"/>
      <c r="M523" s="381">
        <f>IF(OR(U523=1,U523=2,U523=3),1,0)</f>
        <v>0</v>
      </c>
      <c r="N523" s="381">
        <f>IF(OR(U523=-1,U523=-2,U523=-3),1,0)</f>
        <v>1</v>
      </c>
      <c r="P523" s="382">
        <f t="shared" si="46"/>
        <v>-1</v>
      </c>
      <c r="Q523" s="382">
        <f t="shared" si="46"/>
        <v>-1</v>
      </c>
      <c r="R523" s="382">
        <f t="shared" si="46"/>
        <v>1</v>
      </c>
      <c r="S523" s="382">
        <f t="shared" si="46"/>
        <v>-1</v>
      </c>
      <c r="T523" s="382">
        <f t="shared" si="46"/>
        <v>0</v>
      </c>
      <c r="U523" s="382">
        <f>P523+Q523+R523+S523+T523</f>
        <v>-2</v>
      </c>
    </row>
    <row r="524" spans="2:25" x14ac:dyDescent="0.25">
      <c r="B524" s="384" t="s">
        <v>710</v>
      </c>
      <c r="C524" s="383" t="s">
        <v>269</v>
      </c>
      <c r="D524" s="379" t="s">
        <v>711</v>
      </c>
      <c r="E524" s="378" t="s">
        <v>67</v>
      </c>
      <c r="F524" s="386">
        <v>-9</v>
      </c>
      <c r="G524" s="386">
        <v>-8</v>
      </c>
      <c r="H524" s="386">
        <v>-7</v>
      </c>
      <c r="I524" s="386"/>
      <c r="J524" s="386"/>
      <c r="K524" s="386"/>
      <c r="L524" s="386"/>
      <c r="M524" s="386">
        <f>IF(OR(U524=1,U524=2,U524=3),1,0)</f>
        <v>0</v>
      </c>
      <c r="N524" s="386">
        <f>IF(OR(U524=-1,U524=-2,U524=-3),1,0)</f>
        <v>1</v>
      </c>
      <c r="P524" s="382">
        <f t="shared" si="46"/>
        <v>-1</v>
      </c>
      <c r="Q524" s="382">
        <f t="shared" si="46"/>
        <v>-1</v>
      </c>
      <c r="R524" s="382">
        <f t="shared" si="46"/>
        <v>-1</v>
      </c>
      <c r="S524" s="382">
        <f t="shared" si="46"/>
        <v>0</v>
      </c>
      <c r="T524" s="382">
        <f t="shared" si="46"/>
        <v>0</v>
      </c>
      <c r="U524" s="382">
        <f>P524+Q524+R524+S524+T524</f>
        <v>-3</v>
      </c>
    </row>
    <row r="525" spans="2:25" x14ac:dyDescent="0.25">
      <c r="B525" s="377" t="s">
        <v>706</v>
      </c>
      <c r="C525" s="383" t="str">
        <f>C522</f>
        <v>МАКУЛБЕКОВ</v>
      </c>
      <c r="D525" s="379" t="str">
        <f>D523</f>
        <v>Y</v>
      </c>
      <c r="E525" s="383" t="str">
        <f>E523</f>
        <v>БУРБАСОВ</v>
      </c>
      <c r="F525" s="380"/>
      <c r="G525" s="380"/>
      <c r="H525" s="380"/>
      <c r="I525" s="380"/>
      <c r="J525" s="380"/>
      <c r="K525" s="380"/>
      <c r="L525" s="380"/>
      <c r="M525" s="381">
        <f>IF(OR(U525=1,U525=2,U525=3),1,0)</f>
        <v>0</v>
      </c>
      <c r="N525" s="381">
        <f>IF(OR(U525=-1,U525=-2,U525=-3),1,0)</f>
        <v>0</v>
      </c>
      <c r="P525" s="382">
        <f t="shared" si="46"/>
        <v>0</v>
      </c>
      <c r="Q525" s="382">
        <f t="shared" si="46"/>
        <v>0</v>
      </c>
      <c r="R525" s="382">
        <f t="shared" si="46"/>
        <v>0</v>
      </c>
      <c r="S525" s="382">
        <f t="shared" si="46"/>
        <v>0</v>
      </c>
      <c r="T525" s="382">
        <f t="shared" si="46"/>
        <v>0</v>
      </c>
      <c r="U525" s="382">
        <f>P525+Q525+R525+S525+T525</f>
        <v>0</v>
      </c>
    </row>
    <row r="526" spans="2:25" ht="14.25" thickBot="1" x14ac:dyDescent="0.3">
      <c r="B526" s="377" t="s">
        <v>708</v>
      </c>
      <c r="C526" s="383" t="str">
        <f>C523</f>
        <v>НАСЫХАН</v>
      </c>
      <c r="D526" s="379" t="str">
        <f>D522</f>
        <v>X</v>
      </c>
      <c r="E526" s="383" t="str">
        <f>E522</f>
        <v>ЖАКСЫЛЫКОВ</v>
      </c>
      <c r="F526" s="380"/>
      <c r="G526" s="380"/>
      <c r="H526" s="380"/>
      <c r="I526" s="380"/>
      <c r="J526" s="380"/>
      <c r="K526" s="380"/>
      <c r="L526" s="380"/>
      <c r="M526" s="381">
        <f>IF(OR(U526=1,U526=2,U526=3),1,0)</f>
        <v>0</v>
      </c>
      <c r="N526" s="381">
        <f>IF(OR(U526=-1,U526=-2,U526=-3),1,0)</f>
        <v>0</v>
      </c>
      <c r="P526" s="382">
        <f t="shared" si="46"/>
        <v>0</v>
      </c>
      <c r="Q526" s="382">
        <f t="shared" si="46"/>
        <v>0</v>
      </c>
      <c r="R526" s="382">
        <f t="shared" si="46"/>
        <v>0</v>
      </c>
      <c r="S526" s="382">
        <f t="shared" si="46"/>
        <v>0</v>
      </c>
      <c r="T526" s="382">
        <f t="shared" si="46"/>
        <v>0</v>
      </c>
      <c r="U526" s="400">
        <f>P526+Q526+R526+S526+T526</f>
        <v>0</v>
      </c>
      <c r="V526" s="397"/>
      <c r="W526" s="402"/>
    </row>
    <row r="527" spans="2:25" ht="14.25" thickBot="1" x14ac:dyDescent="0.3">
      <c r="B527" s="300"/>
      <c r="D527" s="387"/>
      <c r="F527" s="300"/>
      <c r="G527" s="300"/>
      <c r="H527" s="300"/>
      <c r="I527" s="388" t="s">
        <v>712</v>
      </c>
      <c r="J527" s="300"/>
      <c r="K527" s="300"/>
      <c r="L527" s="300"/>
      <c r="M527" s="389">
        <f>SUM(M522,M523,M524,M525,M526)</f>
        <v>0</v>
      </c>
      <c r="N527" s="390">
        <f>SUM(N522,N523,N524,N525,N526,)</f>
        <v>3</v>
      </c>
      <c r="P527" s="258"/>
      <c r="Q527" s="258"/>
      <c r="R527" s="258"/>
      <c r="S527" s="258"/>
      <c r="T527" s="258"/>
      <c r="U527" s="258"/>
      <c r="V527" s="163"/>
      <c r="W527" s="406"/>
    </row>
    <row r="528" spans="2:25" ht="15.75" x14ac:dyDescent="0.25">
      <c r="B528" s="300"/>
      <c r="C528" s="391" t="s">
        <v>713</v>
      </c>
      <c r="D528" s="392"/>
      <c r="E528" s="374" t="s">
        <v>37</v>
      </c>
      <c r="F528" s="300"/>
      <c r="G528" s="300"/>
      <c r="H528" s="300"/>
      <c r="I528" s="300"/>
      <c r="J528" s="300"/>
      <c r="K528" s="300"/>
      <c r="L528" s="300"/>
      <c r="M528" s="300"/>
      <c r="N528" s="300"/>
      <c r="P528" s="258"/>
      <c r="Q528" s="258"/>
      <c r="R528" s="258"/>
      <c r="S528" s="258"/>
      <c r="T528" s="258"/>
      <c r="U528" s="258"/>
      <c r="V528" s="398"/>
      <c r="W528" s="163"/>
    </row>
    <row r="529" spans="2:21" x14ac:dyDescent="0.25">
      <c r="D529" s="396"/>
    </row>
    <row r="530" spans="2:21" ht="15.75" x14ac:dyDescent="0.3">
      <c r="B530" s="371" t="s">
        <v>754</v>
      </c>
      <c r="D530" s="387"/>
      <c r="F530" s="300"/>
      <c r="G530" s="300"/>
      <c r="H530" s="300"/>
      <c r="I530" s="300"/>
      <c r="J530" s="300"/>
      <c r="K530" s="300"/>
      <c r="L530" s="300"/>
      <c r="M530" s="300"/>
      <c r="N530" s="300"/>
      <c r="P530" s="258"/>
      <c r="Q530" s="258"/>
      <c r="R530" s="258"/>
      <c r="S530" s="258"/>
      <c r="T530" s="258"/>
      <c r="U530" s="258"/>
    </row>
    <row r="531" spans="2:21" x14ac:dyDescent="0.25">
      <c r="B531" s="654" t="s">
        <v>697</v>
      </c>
      <c r="C531" s="372" t="s">
        <v>698</v>
      </c>
      <c r="D531" s="656" t="s">
        <v>697</v>
      </c>
      <c r="E531" s="372" t="s">
        <v>699</v>
      </c>
      <c r="F531" s="658" t="s">
        <v>700</v>
      </c>
      <c r="G531" s="659"/>
      <c r="H531" s="659"/>
      <c r="I531" s="659"/>
      <c r="J531" s="659"/>
      <c r="K531" s="658" t="s">
        <v>701</v>
      </c>
      <c r="L531" s="660"/>
      <c r="M531" s="658" t="s">
        <v>702</v>
      </c>
      <c r="N531" s="660"/>
      <c r="P531" s="258"/>
      <c r="Q531" s="258"/>
      <c r="R531" s="258"/>
      <c r="S531" s="258"/>
      <c r="T531" s="258"/>
      <c r="U531" s="258"/>
    </row>
    <row r="532" spans="2:21" ht="15.75" x14ac:dyDescent="0.25">
      <c r="B532" s="655"/>
      <c r="C532" s="374"/>
      <c r="D532" s="657"/>
      <c r="E532" s="374"/>
      <c r="F532" s="375">
        <v>1</v>
      </c>
      <c r="G532" s="375">
        <v>2</v>
      </c>
      <c r="H532" s="375">
        <v>3</v>
      </c>
      <c r="I532" s="375">
        <v>4</v>
      </c>
      <c r="J532" s="375">
        <v>5</v>
      </c>
      <c r="K532" s="375" t="s">
        <v>703</v>
      </c>
      <c r="L532" s="375" t="s">
        <v>30</v>
      </c>
      <c r="M532" s="375" t="s">
        <v>704</v>
      </c>
      <c r="N532" s="375" t="s">
        <v>705</v>
      </c>
      <c r="P532" s="258"/>
      <c r="Q532" s="258"/>
      <c r="R532" s="258"/>
      <c r="S532" s="258"/>
      <c r="T532" s="258"/>
      <c r="U532" s="258"/>
    </row>
    <row r="533" spans="2:21" x14ac:dyDescent="0.25">
      <c r="B533" s="377" t="s">
        <v>706</v>
      </c>
      <c r="C533" s="378"/>
      <c r="D533" s="379" t="s">
        <v>707</v>
      </c>
      <c r="E533" s="383"/>
      <c r="F533" s="380"/>
      <c r="G533" s="380"/>
      <c r="H533" s="380"/>
      <c r="I533" s="380"/>
      <c r="J533" s="380"/>
      <c r="K533" s="380"/>
      <c r="L533" s="380"/>
      <c r="M533" s="381">
        <f>IF(OR(U533=1,U533=2,U533=3),1,0)</f>
        <v>0</v>
      </c>
      <c r="N533" s="381">
        <f>IF(OR(U533=-1,U533=-2,U533=-3),1,0)</f>
        <v>0</v>
      </c>
      <c r="P533" s="382">
        <f t="shared" ref="P533:T537" si="47">SIGN(F533)</f>
        <v>0</v>
      </c>
      <c r="Q533" s="382">
        <f t="shared" si="47"/>
        <v>0</v>
      </c>
      <c r="R533" s="382">
        <f t="shared" si="47"/>
        <v>0</v>
      </c>
      <c r="S533" s="382">
        <f t="shared" si="47"/>
        <v>0</v>
      </c>
      <c r="T533" s="382">
        <f t="shared" si="47"/>
        <v>0</v>
      </c>
      <c r="U533" s="382">
        <f>P533+Q533+R533+S533+T533</f>
        <v>0</v>
      </c>
    </row>
    <row r="534" spans="2:21" x14ac:dyDescent="0.25">
      <c r="B534" s="377" t="s">
        <v>708</v>
      </c>
      <c r="C534" s="383"/>
      <c r="D534" s="379" t="s">
        <v>709</v>
      </c>
      <c r="E534" s="385"/>
      <c r="F534" s="380"/>
      <c r="G534" s="380"/>
      <c r="H534" s="380"/>
      <c r="I534" s="380"/>
      <c r="J534" s="380"/>
      <c r="K534" s="380"/>
      <c r="L534" s="380"/>
      <c r="M534" s="381">
        <f>IF(OR(U534=1,U534=2,U534=3),1,0)</f>
        <v>0</v>
      </c>
      <c r="N534" s="381">
        <f>IF(OR(U534=-1,U534=-2,U534=-3),1,0)</f>
        <v>0</v>
      </c>
      <c r="P534" s="382">
        <f t="shared" si="47"/>
        <v>0</v>
      </c>
      <c r="Q534" s="382">
        <f t="shared" si="47"/>
        <v>0</v>
      </c>
      <c r="R534" s="382">
        <f t="shared" si="47"/>
        <v>0</v>
      </c>
      <c r="S534" s="382">
        <f t="shared" si="47"/>
        <v>0</v>
      </c>
      <c r="T534" s="382">
        <f t="shared" si="47"/>
        <v>0</v>
      </c>
      <c r="U534" s="382">
        <f>P534+Q534+R534+S534+T534</f>
        <v>0</v>
      </c>
    </row>
    <row r="535" spans="2:21" x14ac:dyDescent="0.25">
      <c r="B535" s="384" t="s">
        <v>710</v>
      </c>
      <c r="C535" s="385"/>
      <c r="D535" s="379" t="s">
        <v>711</v>
      </c>
      <c r="E535" s="378"/>
      <c r="F535" s="386"/>
      <c r="G535" s="386"/>
      <c r="H535" s="386"/>
      <c r="I535" s="386"/>
      <c r="J535" s="386"/>
      <c r="K535" s="386"/>
      <c r="L535" s="386"/>
      <c r="M535" s="386">
        <f>IF(OR(U535=1,U535=2,U535=3),1,0)</f>
        <v>0</v>
      </c>
      <c r="N535" s="386">
        <f>IF(OR(U535=-1,U535=-2,U535=-3),1,0)</f>
        <v>0</v>
      </c>
      <c r="P535" s="382">
        <f t="shared" si="47"/>
        <v>0</v>
      </c>
      <c r="Q535" s="382">
        <f t="shared" si="47"/>
        <v>0</v>
      </c>
      <c r="R535" s="382">
        <f t="shared" si="47"/>
        <v>0</v>
      </c>
      <c r="S535" s="382">
        <f t="shared" si="47"/>
        <v>0</v>
      </c>
      <c r="T535" s="382">
        <f t="shared" si="47"/>
        <v>0</v>
      </c>
      <c r="U535" s="382">
        <f>P535+Q535+R535+S535+T535</f>
        <v>0</v>
      </c>
    </row>
    <row r="536" spans="2:21" x14ac:dyDescent="0.25">
      <c r="B536" s="377" t="s">
        <v>706</v>
      </c>
      <c r="C536" s="383">
        <f>C533</f>
        <v>0</v>
      </c>
      <c r="D536" s="379" t="str">
        <f>D534</f>
        <v>Y</v>
      </c>
      <c r="E536" s="383">
        <f>E534</f>
        <v>0</v>
      </c>
      <c r="F536" s="380"/>
      <c r="G536" s="380"/>
      <c r="H536" s="380"/>
      <c r="I536" s="380"/>
      <c r="J536" s="380"/>
      <c r="K536" s="380"/>
      <c r="L536" s="380"/>
      <c r="M536" s="381">
        <f>IF(OR(U536=1,U536=2,U536=3),1,0)</f>
        <v>0</v>
      </c>
      <c r="N536" s="381">
        <f>IF(OR(U536=-1,U536=-2,U536=-3),1,0)</f>
        <v>0</v>
      </c>
      <c r="P536" s="382">
        <f t="shared" si="47"/>
        <v>0</v>
      </c>
      <c r="Q536" s="382">
        <f t="shared" si="47"/>
        <v>0</v>
      </c>
      <c r="R536" s="382">
        <f t="shared" si="47"/>
        <v>0</v>
      </c>
      <c r="S536" s="382">
        <f t="shared" si="47"/>
        <v>0</v>
      </c>
      <c r="T536" s="382">
        <f t="shared" si="47"/>
        <v>0</v>
      </c>
      <c r="U536" s="382">
        <f>P536+Q536+R536+S536+T536</f>
        <v>0</v>
      </c>
    </row>
    <row r="537" spans="2:21" ht="14.25" thickBot="1" x14ac:dyDescent="0.3">
      <c r="B537" s="377" t="s">
        <v>708</v>
      </c>
      <c r="C537" s="383">
        <f>C534</f>
        <v>0</v>
      </c>
      <c r="D537" s="379" t="str">
        <f>D533</f>
        <v>X</v>
      </c>
      <c r="E537" s="383">
        <f>E533</f>
        <v>0</v>
      </c>
      <c r="F537" s="380"/>
      <c r="G537" s="380"/>
      <c r="H537" s="380"/>
      <c r="I537" s="380"/>
      <c r="J537" s="380"/>
      <c r="K537" s="380"/>
      <c r="L537" s="380"/>
      <c r="M537" s="381">
        <f>IF(OR(U537=1,U537=2,U537=3),1,0)</f>
        <v>0</v>
      </c>
      <c r="N537" s="381">
        <f>IF(OR(U537=-1,U537=-2,U537=-3),1,0)</f>
        <v>0</v>
      </c>
      <c r="P537" s="382">
        <f t="shared" si="47"/>
        <v>0</v>
      </c>
      <c r="Q537" s="382">
        <f t="shared" si="47"/>
        <v>0</v>
      </c>
      <c r="R537" s="382">
        <f t="shared" si="47"/>
        <v>0</v>
      </c>
      <c r="S537" s="382">
        <f t="shared" si="47"/>
        <v>0</v>
      </c>
      <c r="T537" s="382">
        <f t="shared" si="47"/>
        <v>0</v>
      </c>
      <c r="U537" s="382">
        <f>P537+Q537+R537+S537+T537</f>
        <v>0</v>
      </c>
    </row>
    <row r="538" spans="2:21" ht="14.25" thickBot="1" x14ac:dyDescent="0.3">
      <c r="B538" s="300"/>
      <c r="D538" s="387"/>
      <c r="F538" s="300"/>
      <c r="G538" s="300"/>
      <c r="H538" s="300"/>
      <c r="I538" s="388" t="s">
        <v>712</v>
      </c>
      <c r="J538" s="300"/>
      <c r="K538" s="300"/>
      <c r="L538" s="300"/>
      <c r="M538" s="389">
        <f>SUM(M533,M534,M535,M536,M537)</f>
        <v>0</v>
      </c>
      <c r="N538" s="390">
        <f>SUM(N533,N534,N535,N536,N537,)</f>
        <v>0</v>
      </c>
      <c r="P538" s="258"/>
      <c r="Q538" s="258"/>
      <c r="R538" s="258"/>
      <c r="S538" s="258"/>
      <c r="T538" s="258"/>
      <c r="U538" s="258"/>
    </row>
    <row r="539" spans="2:21" ht="16.5" x14ac:dyDescent="0.3">
      <c r="B539" s="300"/>
      <c r="C539" s="391" t="s">
        <v>713</v>
      </c>
      <c r="D539" s="392"/>
      <c r="E539" s="395"/>
      <c r="F539" s="300"/>
      <c r="G539" s="300"/>
      <c r="H539" s="300"/>
      <c r="I539" s="300"/>
      <c r="J539" s="300"/>
      <c r="K539" s="300"/>
      <c r="L539" s="300"/>
      <c r="M539" s="300"/>
      <c r="N539" s="300"/>
      <c r="P539" s="258"/>
      <c r="Q539" s="258"/>
      <c r="R539" s="258"/>
      <c r="S539" s="258"/>
      <c r="T539" s="258"/>
      <c r="U539" s="258"/>
    </row>
    <row r="541" spans="2:21" x14ac:dyDescent="0.25">
      <c r="D541" s="396"/>
    </row>
    <row r="542" spans="2:21" ht="16.5" x14ac:dyDescent="0.25">
      <c r="C542" s="403" t="s">
        <v>760</v>
      </c>
      <c r="I542" s="403" t="s">
        <v>228</v>
      </c>
    </row>
    <row r="543" spans="2:21" ht="16.5" x14ac:dyDescent="0.25">
      <c r="C543" s="403" t="s">
        <v>761</v>
      </c>
      <c r="I543" s="403" t="s">
        <v>230</v>
      </c>
    </row>
  </sheetData>
  <mergeCells count="243">
    <mergeCell ref="B497:B498"/>
    <mergeCell ref="D497:D498"/>
    <mergeCell ref="F497:J497"/>
    <mergeCell ref="K497:L497"/>
    <mergeCell ref="M497:N497"/>
    <mergeCell ref="B531:B532"/>
    <mergeCell ref="D531:D532"/>
    <mergeCell ref="F531:J531"/>
    <mergeCell ref="K531:L531"/>
    <mergeCell ref="M531:N531"/>
    <mergeCell ref="B509:B510"/>
    <mergeCell ref="D509:D510"/>
    <mergeCell ref="F509:J509"/>
    <mergeCell ref="K509:L509"/>
    <mergeCell ref="M509:N509"/>
    <mergeCell ref="B520:B521"/>
    <mergeCell ref="D520:D521"/>
    <mergeCell ref="F520:J520"/>
    <mergeCell ref="K520:L520"/>
    <mergeCell ref="M520:N520"/>
    <mergeCell ref="B475:B476"/>
    <mergeCell ref="D475:D476"/>
    <mergeCell ref="F475:J475"/>
    <mergeCell ref="K475:L475"/>
    <mergeCell ref="M475:N475"/>
    <mergeCell ref="B486:B487"/>
    <mergeCell ref="D486:D487"/>
    <mergeCell ref="F486:J486"/>
    <mergeCell ref="K486:L486"/>
    <mergeCell ref="M486:N486"/>
    <mergeCell ref="B453:B454"/>
    <mergeCell ref="D453:D454"/>
    <mergeCell ref="F453:J453"/>
    <mergeCell ref="K453:L453"/>
    <mergeCell ref="M453:N453"/>
    <mergeCell ref="B464:B465"/>
    <mergeCell ref="D464:D465"/>
    <mergeCell ref="F464:J464"/>
    <mergeCell ref="K464:L464"/>
    <mergeCell ref="M464:N464"/>
    <mergeCell ref="B430:B431"/>
    <mergeCell ref="D430:D431"/>
    <mergeCell ref="F430:J430"/>
    <mergeCell ref="K430:L430"/>
    <mergeCell ref="M430:N430"/>
    <mergeCell ref="B441:B442"/>
    <mergeCell ref="D441:D442"/>
    <mergeCell ref="F441:J441"/>
    <mergeCell ref="K441:L441"/>
    <mergeCell ref="M441:N441"/>
    <mergeCell ref="B408:B409"/>
    <mergeCell ref="D408:D409"/>
    <mergeCell ref="F408:J408"/>
    <mergeCell ref="K408:L408"/>
    <mergeCell ref="M408:N408"/>
    <mergeCell ref="B419:B420"/>
    <mergeCell ref="D419:D420"/>
    <mergeCell ref="F419:J419"/>
    <mergeCell ref="K419:L419"/>
    <mergeCell ref="M419:N419"/>
    <mergeCell ref="B385:B386"/>
    <mergeCell ref="D385:D386"/>
    <mergeCell ref="F385:J385"/>
    <mergeCell ref="K385:L385"/>
    <mergeCell ref="M385:N385"/>
    <mergeCell ref="B397:B398"/>
    <mergeCell ref="D397:D398"/>
    <mergeCell ref="F397:J397"/>
    <mergeCell ref="K397:L397"/>
    <mergeCell ref="M397:N397"/>
    <mergeCell ref="B363:B364"/>
    <mergeCell ref="D363:D364"/>
    <mergeCell ref="F363:J363"/>
    <mergeCell ref="K363:L363"/>
    <mergeCell ref="M363:N363"/>
    <mergeCell ref="B374:B375"/>
    <mergeCell ref="D374:D375"/>
    <mergeCell ref="F374:J374"/>
    <mergeCell ref="K374:L374"/>
    <mergeCell ref="M374:N374"/>
    <mergeCell ref="B341:B342"/>
    <mergeCell ref="D341:D342"/>
    <mergeCell ref="F341:J341"/>
    <mergeCell ref="K341:L341"/>
    <mergeCell ref="M341:N341"/>
    <mergeCell ref="B352:B353"/>
    <mergeCell ref="D352:D353"/>
    <mergeCell ref="F352:J352"/>
    <mergeCell ref="K352:L352"/>
    <mergeCell ref="M352:N352"/>
    <mergeCell ref="B318:B319"/>
    <mergeCell ref="D318:D319"/>
    <mergeCell ref="F318:J318"/>
    <mergeCell ref="K318:L318"/>
    <mergeCell ref="M318:N318"/>
    <mergeCell ref="B328:B329"/>
    <mergeCell ref="D328:D329"/>
    <mergeCell ref="F328:J328"/>
    <mergeCell ref="K328:L328"/>
    <mergeCell ref="M328:N328"/>
    <mergeCell ref="B296:B297"/>
    <mergeCell ref="D296:D297"/>
    <mergeCell ref="F296:J296"/>
    <mergeCell ref="K296:L296"/>
    <mergeCell ref="M296:N296"/>
    <mergeCell ref="B307:B308"/>
    <mergeCell ref="D307:D308"/>
    <mergeCell ref="F307:J307"/>
    <mergeCell ref="K307:L307"/>
    <mergeCell ref="M307:N307"/>
    <mergeCell ref="B272:B273"/>
    <mergeCell ref="D272:D273"/>
    <mergeCell ref="F272:J272"/>
    <mergeCell ref="K272:L272"/>
    <mergeCell ref="M272:N272"/>
    <mergeCell ref="B285:B286"/>
    <mergeCell ref="D285:D286"/>
    <mergeCell ref="F285:J285"/>
    <mergeCell ref="K285:L285"/>
    <mergeCell ref="M285:N285"/>
    <mergeCell ref="B251:B252"/>
    <mergeCell ref="D251:D252"/>
    <mergeCell ref="F251:J251"/>
    <mergeCell ref="K251:L251"/>
    <mergeCell ref="M251:N251"/>
    <mergeCell ref="B261:B262"/>
    <mergeCell ref="D261:D262"/>
    <mergeCell ref="F261:J261"/>
    <mergeCell ref="K261:L261"/>
    <mergeCell ref="M261:N261"/>
    <mergeCell ref="B229:B230"/>
    <mergeCell ref="D229:D230"/>
    <mergeCell ref="F229:J229"/>
    <mergeCell ref="K229:L229"/>
    <mergeCell ref="M229:N229"/>
    <mergeCell ref="B240:B241"/>
    <mergeCell ref="D240:D241"/>
    <mergeCell ref="F240:J240"/>
    <mergeCell ref="K240:L240"/>
    <mergeCell ref="M240:N240"/>
    <mergeCell ref="B205:B206"/>
    <mergeCell ref="D205:D206"/>
    <mergeCell ref="F205:J205"/>
    <mergeCell ref="K205:L205"/>
    <mergeCell ref="M205:N205"/>
    <mergeCell ref="B216:B217"/>
    <mergeCell ref="D216:D217"/>
    <mergeCell ref="F216:J216"/>
    <mergeCell ref="K216:L216"/>
    <mergeCell ref="M216:N216"/>
    <mergeCell ref="B184:B185"/>
    <mergeCell ref="D184:D185"/>
    <mergeCell ref="F184:J184"/>
    <mergeCell ref="K184:L184"/>
    <mergeCell ref="M184:N184"/>
    <mergeCell ref="B194:B195"/>
    <mergeCell ref="D194:D195"/>
    <mergeCell ref="F194:J194"/>
    <mergeCell ref="K194:L194"/>
    <mergeCell ref="M194:N194"/>
    <mergeCell ref="B160:B161"/>
    <mergeCell ref="D160:D161"/>
    <mergeCell ref="F160:J160"/>
    <mergeCell ref="K160:L160"/>
    <mergeCell ref="M160:N160"/>
    <mergeCell ref="B173:B174"/>
    <mergeCell ref="D173:D174"/>
    <mergeCell ref="F173:J173"/>
    <mergeCell ref="K173:L173"/>
    <mergeCell ref="M173:N173"/>
    <mergeCell ref="B138:B139"/>
    <mergeCell ref="D138:D139"/>
    <mergeCell ref="F138:J138"/>
    <mergeCell ref="K138:L138"/>
    <mergeCell ref="M138:N138"/>
    <mergeCell ref="B149:B150"/>
    <mergeCell ref="D149:D150"/>
    <mergeCell ref="F149:J149"/>
    <mergeCell ref="K149:L149"/>
    <mergeCell ref="M149:N149"/>
    <mergeCell ref="B117:B118"/>
    <mergeCell ref="D117:D118"/>
    <mergeCell ref="F117:J117"/>
    <mergeCell ref="K117:L117"/>
    <mergeCell ref="M117:N117"/>
    <mergeCell ref="B127:B128"/>
    <mergeCell ref="D127:D128"/>
    <mergeCell ref="F127:J127"/>
    <mergeCell ref="K127:L127"/>
    <mergeCell ref="M127:N127"/>
    <mergeCell ref="B94:B95"/>
    <mergeCell ref="D94:D95"/>
    <mergeCell ref="F94:J94"/>
    <mergeCell ref="K94:L94"/>
    <mergeCell ref="M94:N94"/>
    <mergeCell ref="B105:B106"/>
    <mergeCell ref="D105:D106"/>
    <mergeCell ref="F105:J105"/>
    <mergeCell ref="K105:L105"/>
    <mergeCell ref="M105:N105"/>
    <mergeCell ref="B72:B73"/>
    <mergeCell ref="D72:D73"/>
    <mergeCell ref="F72:J72"/>
    <mergeCell ref="K72:L72"/>
    <mergeCell ref="M72:N72"/>
    <mergeCell ref="B83:B84"/>
    <mergeCell ref="D83:D84"/>
    <mergeCell ref="F83:J83"/>
    <mergeCell ref="K83:L83"/>
    <mergeCell ref="M83:N83"/>
    <mergeCell ref="B50:B51"/>
    <mergeCell ref="D50:D51"/>
    <mergeCell ref="F50:J50"/>
    <mergeCell ref="K50:L50"/>
    <mergeCell ref="M50:N50"/>
    <mergeCell ref="B61:B62"/>
    <mergeCell ref="D61:D62"/>
    <mergeCell ref="F61:J61"/>
    <mergeCell ref="K61:L61"/>
    <mergeCell ref="M61:N61"/>
    <mergeCell ref="B28:B29"/>
    <mergeCell ref="D28:D29"/>
    <mergeCell ref="F28:J28"/>
    <mergeCell ref="K28:L28"/>
    <mergeCell ref="M28:N28"/>
    <mergeCell ref="B39:B40"/>
    <mergeCell ref="D39:D40"/>
    <mergeCell ref="F39:J39"/>
    <mergeCell ref="K39:L39"/>
    <mergeCell ref="M39:N39"/>
    <mergeCell ref="B1:N1"/>
    <mergeCell ref="B3:N3"/>
    <mergeCell ref="B4:N4"/>
    <mergeCell ref="B6:B7"/>
    <mergeCell ref="D6:D7"/>
    <mergeCell ref="F6:J6"/>
    <mergeCell ref="K6:L6"/>
    <mergeCell ref="M6:N6"/>
    <mergeCell ref="B17:B18"/>
    <mergeCell ref="D17:D18"/>
    <mergeCell ref="F17:J17"/>
    <mergeCell ref="K17:L17"/>
    <mergeCell ref="M17: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9"/>
  <sheetViews>
    <sheetView zoomScale="70" zoomScaleNormal="70" workbookViewId="0"/>
  </sheetViews>
  <sheetFormatPr defaultColWidth="9.140625" defaultRowHeight="15" x14ac:dyDescent="0.25"/>
  <cols>
    <col min="1" max="1" width="2.85546875" customWidth="1"/>
    <col min="2" max="2" width="25.7109375" customWidth="1"/>
    <col min="3" max="3" width="2.85546875" customWidth="1"/>
    <col min="4" max="4" width="25.7109375" customWidth="1"/>
    <col min="5" max="5" width="2.85546875" customWidth="1"/>
    <col min="6" max="6" width="25.140625" customWidth="1"/>
    <col min="7" max="7" width="3.42578125" customWidth="1"/>
    <col min="8" max="8" width="23.85546875" customWidth="1"/>
    <col min="9" max="9" width="3.5703125" customWidth="1"/>
    <col min="10" max="10" width="2.85546875" customWidth="1"/>
    <col min="11" max="11" width="25.7109375" customWidth="1"/>
    <col min="12" max="12" width="2.85546875" customWidth="1"/>
    <col min="13" max="13" width="24.7109375" customWidth="1"/>
    <col min="14" max="14" width="2.85546875" customWidth="1"/>
    <col min="15" max="15" width="24.7109375" customWidth="1"/>
    <col min="16" max="16" width="2.85546875" customWidth="1"/>
    <col min="17" max="17" width="24.7109375" customWidth="1"/>
    <col min="18" max="18" width="3.5703125" customWidth="1"/>
  </cols>
  <sheetData>
    <row r="2" spans="1:25" ht="20.100000000000001" customHeight="1" x14ac:dyDescent="0.35">
      <c r="A2" s="421" t="s">
        <v>93</v>
      </c>
      <c r="B2" s="421"/>
      <c r="C2" s="421"/>
      <c r="D2" s="421"/>
      <c r="E2" s="421"/>
      <c r="F2" s="421"/>
      <c r="G2" s="421"/>
      <c r="H2" s="421"/>
      <c r="I2" s="421"/>
      <c r="J2" s="421" t="s">
        <v>93</v>
      </c>
      <c r="K2" s="421"/>
      <c r="L2" s="421"/>
      <c r="M2" s="421"/>
      <c r="N2" s="421"/>
      <c r="O2" s="421"/>
      <c r="P2" s="421"/>
      <c r="Q2" s="421"/>
      <c r="R2" s="421"/>
      <c r="S2" s="291"/>
      <c r="T2" s="291"/>
      <c r="U2" s="291"/>
      <c r="V2" s="291"/>
      <c r="W2" s="291"/>
      <c r="X2" s="291"/>
      <c r="Y2" s="291"/>
    </row>
    <row r="3" spans="1:25" ht="20.100000000000001" customHeight="1" x14ac:dyDescent="0.25">
      <c r="A3" s="422" t="s">
        <v>0</v>
      </c>
      <c r="B3" s="422"/>
      <c r="C3" s="422"/>
      <c r="D3" s="422"/>
      <c r="E3" s="422"/>
      <c r="F3" s="422"/>
      <c r="G3" s="422"/>
      <c r="H3" s="422"/>
      <c r="I3" s="422"/>
      <c r="J3" s="422" t="s">
        <v>0</v>
      </c>
      <c r="K3" s="422"/>
      <c r="L3" s="422"/>
      <c r="M3" s="422"/>
      <c r="N3" s="422"/>
      <c r="O3" s="422"/>
      <c r="P3" s="422"/>
      <c r="Q3" s="422"/>
      <c r="R3" s="422"/>
      <c r="S3" s="292"/>
      <c r="T3" s="292"/>
      <c r="U3" s="292"/>
      <c r="V3" s="292"/>
      <c r="W3" s="292"/>
      <c r="X3" s="292"/>
      <c r="Y3" s="292"/>
    </row>
    <row r="4" spans="1:25" ht="13.5" customHeight="1" x14ac:dyDescent="0.3">
      <c r="A4" s="423" t="s">
        <v>94</v>
      </c>
      <c r="B4" s="423"/>
      <c r="C4" s="423"/>
      <c r="D4" s="8"/>
      <c r="E4" s="293"/>
      <c r="F4" s="293"/>
      <c r="G4" s="293"/>
      <c r="H4" s="142" t="s">
        <v>95</v>
      </c>
      <c r="I4" s="293"/>
      <c r="J4" s="423" t="s">
        <v>94</v>
      </c>
      <c r="K4" s="423"/>
      <c r="L4" s="423"/>
      <c r="M4" s="8"/>
      <c r="N4" s="293"/>
      <c r="O4" s="293"/>
      <c r="P4" s="293"/>
      <c r="Q4" s="142" t="s">
        <v>95</v>
      </c>
      <c r="R4" s="293"/>
      <c r="S4" s="8"/>
      <c r="T4" s="8"/>
      <c r="U4" s="423"/>
      <c r="V4" s="423"/>
      <c r="W4" s="423"/>
      <c r="X4" s="423"/>
      <c r="Y4" s="423"/>
    </row>
    <row r="5" spans="1:25" ht="13.5" customHeight="1" x14ac:dyDescent="0.25">
      <c r="A5" s="570" t="s">
        <v>142</v>
      </c>
      <c r="B5" s="570"/>
      <c r="C5" s="570"/>
      <c r="D5" s="570"/>
      <c r="E5" s="570"/>
      <c r="F5" s="570"/>
      <c r="G5" s="570"/>
      <c r="H5" s="570"/>
      <c r="I5" s="21"/>
      <c r="K5" s="570" t="s">
        <v>143</v>
      </c>
      <c r="L5" s="570"/>
      <c r="M5" s="570"/>
      <c r="N5" s="570"/>
      <c r="O5" s="570"/>
      <c r="P5" s="570"/>
      <c r="Q5" s="570"/>
      <c r="R5" s="21"/>
    </row>
    <row r="6" spans="1:25" ht="13.5" customHeight="1" x14ac:dyDescent="0.25">
      <c r="B6" s="6"/>
      <c r="D6" s="145"/>
      <c r="E6" s="145"/>
      <c r="F6" s="145"/>
      <c r="G6" s="145"/>
      <c r="H6" s="145"/>
      <c r="I6" s="145"/>
      <c r="K6" s="6"/>
      <c r="M6" s="145"/>
      <c r="N6" s="145"/>
      <c r="O6" s="145"/>
      <c r="P6" s="145"/>
      <c r="Q6" s="145"/>
      <c r="R6" s="145"/>
      <c r="S6" s="1"/>
    </row>
    <row r="7" spans="1:25" ht="13.5" customHeight="1" x14ac:dyDescent="0.25">
      <c r="A7" s="9">
        <v>1</v>
      </c>
      <c r="B7" s="35" t="s">
        <v>29</v>
      </c>
      <c r="C7" s="10"/>
      <c r="D7" s="9"/>
      <c r="E7" s="10"/>
      <c r="F7" s="10"/>
      <c r="G7" s="10"/>
      <c r="H7" s="10"/>
      <c r="I7" s="571"/>
      <c r="J7" s="9">
        <v>1</v>
      </c>
      <c r="K7" s="35" t="s">
        <v>29</v>
      </c>
      <c r="L7" s="10"/>
      <c r="M7" s="9"/>
      <c r="N7" s="10"/>
      <c r="O7" s="10"/>
      <c r="P7" s="10"/>
      <c r="Q7" s="10"/>
      <c r="R7" s="571"/>
      <c r="S7" s="29"/>
      <c r="V7" s="29"/>
    </row>
    <row r="8" spans="1:25" ht="13.5" customHeight="1" x14ac:dyDescent="0.25">
      <c r="A8" s="9"/>
      <c r="B8" s="36"/>
      <c r="C8" s="567">
        <v>1</v>
      </c>
      <c r="D8" s="35" t="s">
        <v>29</v>
      </c>
      <c r="E8" s="10"/>
      <c r="F8" s="14"/>
      <c r="G8" s="14"/>
      <c r="H8" s="14"/>
      <c r="I8" s="571"/>
      <c r="J8" s="9"/>
      <c r="K8" s="36"/>
      <c r="L8" s="567">
        <v>1</v>
      </c>
      <c r="M8" s="35" t="s">
        <v>29</v>
      </c>
      <c r="N8" s="10"/>
      <c r="O8" s="14"/>
      <c r="P8" s="14"/>
      <c r="Q8" s="14"/>
      <c r="R8" s="571"/>
      <c r="S8" s="29"/>
      <c r="V8" s="29"/>
    </row>
    <row r="9" spans="1:25" ht="13.5" customHeight="1" x14ac:dyDescent="0.25">
      <c r="A9" s="9">
        <v>2</v>
      </c>
      <c r="B9" s="37" t="s">
        <v>14</v>
      </c>
      <c r="C9" s="568"/>
      <c r="D9" s="15"/>
      <c r="E9" s="567">
        <v>5</v>
      </c>
      <c r="F9" s="14"/>
      <c r="G9" s="14"/>
      <c r="H9" s="14"/>
      <c r="I9" s="34"/>
      <c r="J9" s="9">
        <v>2</v>
      </c>
      <c r="K9" s="37" t="s">
        <v>34</v>
      </c>
      <c r="L9" s="568"/>
      <c r="M9" s="15"/>
      <c r="N9" s="567">
        <v>5</v>
      </c>
      <c r="O9" s="14"/>
      <c r="P9" s="14"/>
      <c r="Q9" s="14"/>
      <c r="R9" s="34"/>
      <c r="S9" s="29"/>
      <c r="T9" s="143"/>
      <c r="U9" s="143"/>
      <c r="V9" s="29"/>
    </row>
    <row r="10" spans="1:25" ht="13.5" customHeight="1" x14ac:dyDescent="0.25">
      <c r="A10" s="9"/>
      <c r="B10" s="35"/>
      <c r="C10" s="10"/>
      <c r="D10" s="14"/>
      <c r="E10" s="569"/>
      <c r="F10" s="37" t="s">
        <v>36</v>
      </c>
      <c r="G10" s="158"/>
      <c r="H10" s="158"/>
      <c r="I10" s="25"/>
      <c r="J10" s="9"/>
      <c r="K10" s="35"/>
      <c r="L10" s="10"/>
      <c r="M10" s="14"/>
      <c r="N10" s="569"/>
      <c r="O10" s="37" t="s">
        <v>36</v>
      </c>
      <c r="P10" s="158"/>
      <c r="Q10" s="158"/>
      <c r="R10" s="25"/>
      <c r="S10" s="29"/>
      <c r="V10" s="29"/>
    </row>
    <row r="11" spans="1:25" ht="13.5" customHeight="1" x14ac:dyDescent="0.25">
      <c r="A11" s="9">
        <v>3</v>
      </c>
      <c r="B11" s="37" t="s">
        <v>34</v>
      </c>
      <c r="C11" s="62"/>
      <c r="D11" s="14"/>
      <c r="E11" s="569"/>
      <c r="F11" s="15"/>
      <c r="G11" s="564">
        <v>7</v>
      </c>
      <c r="H11" s="30"/>
      <c r="I11" s="26"/>
      <c r="J11" s="9">
        <v>3</v>
      </c>
      <c r="K11" s="37" t="s">
        <v>131</v>
      </c>
      <c r="L11" s="62"/>
      <c r="M11" s="14"/>
      <c r="N11" s="569"/>
      <c r="O11" s="15"/>
      <c r="P11" s="564">
        <v>7</v>
      </c>
      <c r="Q11" s="30"/>
      <c r="R11" s="26"/>
      <c r="S11" s="29"/>
      <c r="V11" s="29"/>
    </row>
    <row r="12" spans="1:25" ht="13.5" customHeight="1" x14ac:dyDescent="0.25">
      <c r="A12" s="9"/>
      <c r="B12" s="36"/>
      <c r="C12" s="567">
        <v>2</v>
      </c>
      <c r="D12" s="37" t="s">
        <v>36</v>
      </c>
      <c r="E12" s="568"/>
      <c r="F12" s="14"/>
      <c r="G12" s="566"/>
      <c r="H12" s="30"/>
      <c r="I12" s="26"/>
      <c r="J12" s="9"/>
      <c r="K12" s="36"/>
      <c r="L12" s="567">
        <v>2</v>
      </c>
      <c r="M12" s="37" t="s">
        <v>36</v>
      </c>
      <c r="N12" s="568"/>
      <c r="O12" s="14"/>
      <c r="P12" s="566"/>
      <c r="Q12" s="30"/>
      <c r="R12" s="26"/>
      <c r="S12" s="29"/>
      <c r="V12" s="29"/>
    </row>
    <row r="13" spans="1:25" ht="13.5" customHeight="1" x14ac:dyDescent="0.25">
      <c r="A13" s="9">
        <v>4</v>
      </c>
      <c r="B13" s="37" t="s">
        <v>36</v>
      </c>
      <c r="C13" s="568"/>
      <c r="D13" s="9"/>
      <c r="E13" s="10"/>
      <c r="F13" s="14"/>
      <c r="G13" s="566"/>
      <c r="H13" s="30"/>
      <c r="I13" s="26"/>
      <c r="J13" s="9">
        <v>4</v>
      </c>
      <c r="K13" s="37" t="s">
        <v>36</v>
      </c>
      <c r="L13" s="568"/>
      <c r="M13" s="9"/>
      <c r="N13" s="10"/>
      <c r="O13" s="14"/>
      <c r="P13" s="566"/>
      <c r="Q13" s="30"/>
      <c r="R13" s="26"/>
      <c r="S13" s="29"/>
      <c r="V13" s="29"/>
    </row>
    <row r="14" spans="1:25" ht="13.5" customHeight="1" x14ac:dyDescent="0.25">
      <c r="A14" s="9"/>
      <c r="B14" s="35"/>
      <c r="C14" s="10"/>
      <c r="D14" s="9"/>
      <c r="E14" s="10"/>
      <c r="F14" s="14"/>
      <c r="G14" s="566"/>
      <c r="H14" s="37" t="s">
        <v>36</v>
      </c>
      <c r="I14" s="563" t="s">
        <v>47</v>
      </c>
      <c r="J14" s="9"/>
      <c r="K14" s="35"/>
      <c r="L14" s="10"/>
      <c r="M14" s="9"/>
      <c r="N14" s="10"/>
      <c r="O14" s="14"/>
      <c r="P14" s="566"/>
      <c r="Q14" s="37" t="s">
        <v>36</v>
      </c>
      <c r="R14" s="563" t="s">
        <v>47</v>
      </c>
      <c r="S14" s="29"/>
      <c r="V14" s="29"/>
    </row>
    <row r="15" spans="1:25" ht="13.5" customHeight="1" x14ac:dyDescent="0.25">
      <c r="A15" s="9">
        <v>5</v>
      </c>
      <c r="B15" s="37" t="s">
        <v>131</v>
      </c>
      <c r="C15" s="10"/>
      <c r="D15" s="9"/>
      <c r="E15" s="10"/>
      <c r="F15" s="14"/>
      <c r="G15" s="566"/>
      <c r="H15" s="30"/>
      <c r="I15" s="563"/>
      <c r="J15" s="9">
        <v>5</v>
      </c>
      <c r="K15" s="37" t="s">
        <v>14</v>
      </c>
      <c r="L15" s="10"/>
      <c r="M15" s="9"/>
      <c r="N15" s="10"/>
      <c r="O15" s="14"/>
      <c r="P15" s="566"/>
      <c r="Q15" s="30"/>
      <c r="R15" s="563"/>
      <c r="S15" s="29"/>
      <c r="V15" s="29"/>
    </row>
    <row r="16" spans="1:25" ht="13.5" customHeight="1" x14ac:dyDescent="0.25">
      <c r="A16" s="9"/>
      <c r="B16" s="35"/>
      <c r="C16" s="567">
        <v>3</v>
      </c>
      <c r="D16" s="37" t="s">
        <v>15</v>
      </c>
      <c r="E16" s="10"/>
      <c r="F16" s="14"/>
      <c r="G16" s="566"/>
      <c r="H16" s="30"/>
      <c r="I16" s="26"/>
      <c r="J16" s="9"/>
      <c r="K16" s="35"/>
      <c r="L16" s="567">
        <v>3</v>
      </c>
      <c r="M16" s="37" t="s">
        <v>14</v>
      </c>
      <c r="N16" s="10"/>
      <c r="O16" s="14"/>
      <c r="P16" s="566"/>
      <c r="Q16" s="30"/>
      <c r="R16" s="26"/>
      <c r="S16" s="29"/>
      <c r="V16" s="29"/>
    </row>
    <row r="17" spans="1:22" ht="12.95" customHeight="1" x14ac:dyDescent="0.25">
      <c r="A17" s="9">
        <v>6</v>
      </c>
      <c r="B17" s="37" t="s">
        <v>15</v>
      </c>
      <c r="C17" s="568"/>
      <c r="D17" s="15"/>
      <c r="E17" s="567">
        <v>6</v>
      </c>
      <c r="F17" s="14"/>
      <c r="G17" s="566"/>
      <c r="H17" s="30"/>
      <c r="I17" s="26"/>
      <c r="J17" s="9">
        <v>6</v>
      </c>
      <c r="K17" s="37" t="s">
        <v>44</v>
      </c>
      <c r="L17" s="568"/>
      <c r="M17" s="15"/>
      <c r="N17" s="567">
        <v>6</v>
      </c>
      <c r="O17" s="14"/>
      <c r="P17" s="566"/>
      <c r="Q17" s="30"/>
      <c r="R17" s="26"/>
      <c r="S17" s="29"/>
      <c r="V17" s="29"/>
    </row>
    <row r="18" spans="1:22" ht="12.95" customHeight="1" x14ac:dyDescent="0.25">
      <c r="A18" s="9"/>
      <c r="B18" s="35"/>
      <c r="C18" s="10"/>
      <c r="D18" s="14"/>
      <c r="E18" s="569"/>
      <c r="G18" s="566"/>
      <c r="H18" s="31"/>
      <c r="I18" s="26"/>
      <c r="J18" s="9"/>
      <c r="K18" s="35"/>
      <c r="L18" s="10"/>
      <c r="M18" s="14"/>
      <c r="N18" s="569"/>
      <c r="O18" s="37" t="s">
        <v>14</v>
      </c>
      <c r="P18" s="565"/>
      <c r="Q18" s="31"/>
      <c r="R18" s="26"/>
      <c r="S18" s="29"/>
      <c r="V18" s="29"/>
    </row>
    <row r="19" spans="1:22" ht="12.95" customHeight="1" x14ac:dyDescent="0.25">
      <c r="A19" s="9">
        <v>7</v>
      </c>
      <c r="B19" s="37" t="s">
        <v>37</v>
      </c>
      <c r="C19" s="62"/>
      <c r="D19" s="14"/>
      <c r="E19" s="569"/>
      <c r="F19" s="37" t="s">
        <v>33</v>
      </c>
      <c r="G19" s="137"/>
      <c r="H19" s="9"/>
      <c r="I19" s="34"/>
      <c r="J19" s="9">
        <v>7</v>
      </c>
      <c r="K19" s="37" t="s">
        <v>33</v>
      </c>
      <c r="L19" s="62"/>
      <c r="M19" s="14"/>
      <c r="N19" s="569"/>
      <c r="O19" s="9"/>
      <c r="P19" s="9"/>
      <c r="Q19" s="9"/>
      <c r="R19" s="34"/>
      <c r="S19" s="29"/>
      <c r="V19" s="29"/>
    </row>
    <row r="20" spans="1:22" ht="12.95" customHeight="1" x14ac:dyDescent="0.25">
      <c r="A20" s="9"/>
      <c r="B20" s="36"/>
      <c r="C20" s="567">
        <v>4</v>
      </c>
      <c r="D20" s="37" t="s">
        <v>33</v>
      </c>
      <c r="E20" s="568"/>
      <c r="F20" s="9"/>
      <c r="G20" s="9">
        <v>-7</v>
      </c>
      <c r="H20" s="37" t="s">
        <v>33</v>
      </c>
      <c r="I20" s="563" t="s">
        <v>48</v>
      </c>
      <c r="J20" s="9"/>
      <c r="K20" s="36"/>
      <c r="L20" s="567">
        <v>4</v>
      </c>
      <c r="M20" s="37" t="s">
        <v>15</v>
      </c>
      <c r="N20" s="568"/>
      <c r="O20" s="9"/>
      <c r="P20" s="9">
        <v>-7</v>
      </c>
      <c r="Q20" s="37" t="s">
        <v>14</v>
      </c>
      <c r="R20" s="563" t="s">
        <v>48</v>
      </c>
      <c r="S20" s="29"/>
      <c r="V20" s="29"/>
    </row>
    <row r="21" spans="1:22" ht="12.95" customHeight="1" x14ac:dyDescent="0.25">
      <c r="A21" s="9">
        <v>8</v>
      </c>
      <c r="B21" s="37" t="s">
        <v>33</v>
      </c>
      <c r="C21" s="568"/>
      <c r="D21" s="9"/>
      <c r="E21" s="10"/>
      <c r="F21" s="9"/>
      <c r="G21" s="9"/>
      <c r="H21" s="9"/>
      <c r="I21" s="563"/>
      <c r="J21" s="9">
        <v>8</v>
      </c>
      <c r="K21" s="37" t="s">
        <v>15</v>
      </c>
      <c r="L21" s="568"/>
      <c r="M21" s="9"/>
      <c r="N21" s="10"/>
      <c r="O21" s="9"/>
      <c r="P21" s="9"/>
      <c r="Q21" s="9"/>
      <c r="R21" s="563"/>
      <c r="S21" s="29"/>
      <c r="V21" s="29"/>
    </row>
    <row r="22" spans="1:22" ht="12.95" customHeight="1" x14ac:dyDescent="0.25">
      <c r="A22" s="9"/>
      <c r="B22" s="294"/>
      <c r="C22" s="62"/>
      <c r="D22" s="9"/>
      <c r="E22" s="10"/>
      <c r="F22" s="9"/>
      <c r="G22" s="9">
        <v>-5</v>
      </c>
      <c r="H22" s="37" t="s">
        <v>29</v>
      </c>
      <c r="I22" s="563" t="s">
        <v>49</v>
      </c>
      <c r="J22" s="9"/>
      <c r="K22" s="29"/>
      <c r="L22" s="62"/>
      <c r="M22" s="9"/>
      <c r="N22" s="10"/>
      <c r="O22" s="9"/>
      <c r="P22" s="9">
        <v>-5</v>
      </c>
      <c r="Q22" s="37" t="s">
        <v>29</v>
      </c>
      <c r="R22" s="563" t="s">
        <v>49</v>
      </c>
      <c r="S22" s="1"/>
      <c r="V22" s="1"/>
    </row>
    <row r="23" spans="1:22" ht="12.95" customHeight="1" x14ac:dyDescent="0.25">
      <c r="A23" s="9"/>
      <c r="B23" s="29"/>
      <c r="C23" s="62"/>
      <c r="D23" s="9"/>
      <c r="E23" s="10"/>
      <c r="F23" s="9"/>
      <c r="G23" s="9"/>
      <c r="H23" s="9"/>
      <c r="I23" s="563"/>
      <c r="J23" s="9"/>
      <c r="K23" s="29"/>
      <c r="L23" s="62"/>
      <c r="M23" s="9"/>
      <c r="N23" s="10"/>
      <c r="O23" s="9"/>
      <c r="P23" s="9"/>
      <c r="Q23" s="9"/>
      <c r="R23" s="563"/>
    </row>
    <row r="24" spans="1:22" ht="12.95" customHeight="1" x14ac:dyDescent="0.25">
      <c r="A24" s="9"/>
      <c r="B24" s="29"/>
      <c r="C24" s="62"/>
      <c r="D24" s="9"/>
      <c r="E24" s="10"/>
      <c r="F24" s="9"/>
      <c r="G24" s="9">
        <v>-6</v>
      </c>
      <c r="H24" s="37" t="s">
        <v>15</v>
      </c>
      <c r="I24" s="563" t="s">
        <v>49</v>
      </c>
      <c r="J24" s="9"/>
      <c r="K24" s="29"/>
      <c r="L24" s="62"/>
      <c r="M24" s="9"/>
      <c r="N24" s="10"/>
      <c r="O24" s="9"/>
      <c r="P24" s="9">
        <v>-6</v>
      </c>
      <c r="Q24" s="37" t="s">
        <v>15</v>
      </c>
      <c r="R24" s="563" t="s">
        <v>49</v>
      </c>
    </row>
    <row r="25" spans="1:22" ht="12.95" customHeight="1" x14ac:dyDescent="0.25">
      <c r="A25" s="9"/>
      <c r="B25" s="29"/>
      <c r="C25" s="62"/>
      <c r="D25" s="9"/>
      <c r="E25" s="10"/>
      <c r="F25" s="9"/>
      <c r="G25" s="9"/>
      <c r="H25" s="9"/>
      <c r="I25" s="563"/>
      <c r="J25" s="9"/>
      <c r="K25" s="29"/>
      <c r="L25" s="62"/>
      <c r="M25" s="9"/>
      <c r="N25" s="10"/>
      <c r="O25" s="9"/>
      <c r="P25" s="9"/>
      <c r="Q25" s="9"/>
      <c r="R25" s="563"/>
    </row>
    <row r="26" spans="1:22" ht="12.95" customHeight="1" x14ac:dyDescent="0.25">
      <c r="A26" s="32"/>
      <c r="B26" s="29"/>
      <c r="C26" s="17">
        <v>-1</v>
      </c>
      <c r="D26" s="37" t="s">
        <v>14</v>
      </c>
      <c r="E26" s="10"/>
      <c r="F26" s="14"/>
      <c r="G26" s="62"/>
      <c r="H26" s="29"/>
      <c r="I26" s="146"/>
      <c r="J26" s="32"/>
      <c r="K26" s="29"/>
      <c r="L26" s="17">
        <v>-1</v>
      </c>
      <c r="M26" s="37" t="s">
        <v>34</v>
      </c>
      <c r="N26" s="10"/>
      <c r="O26" s="14"/>
      <c r="P26" s="62"/>
      <c r="Q26" s="29"/>
      <c r="R26" s="146"/>
    </row>
    <row r="27" spans="1:22" ht="12.95" customHeight="1" x14ac:dyDescent="0.25">
      <c r="A27" s="32"/>
      <c r="B27" s="16"/>
      <c r="C27" s="17"/>
      <c r="D27" s="13"/>
      <c r="E27" s="140">
        <v>8</v>
      </c>
      <c r="F27" s="37" t="s">
        <v>34</v>
      </c>
      <c r="G27" s="62"/>
      <c r="H27" s="14"/>
      <c r="I27" s="146"/>
      <c r="J27" s="32"/>
      <c r="K27" s="16"/>
      <c r="L27" s="17"/>
      <c r="M27" s="13"/>
      <c r="N27" s="140">
        <v>8</v>
      </c>
      <c r="O27" s="37" t="s">
        <v>34</v>
      </c>
      <c r="P27" s="62"/>
      <c r="Q27" s="14"/>
      <c r="R27" s="146"/>
    </row>
    <row r="28" spans="1:22" ht="12.95" customHeight="1" x14ac:dyDescent="0.25">
      <c r="A28" s="32"/>
      <c r="B28" s="29"/>
      <c r="C28" s="17">
        <v>-2</v>
      </c>
      <c r="D28" s="37" t="s">
        <v>34</v>
      </c>
      <c r="E28" s="141"/>
      <c r="F28" s="9"/>
      <c r="G28" s="564">
        <v>10</v>
      </c>
      <c r="H28" s="30"/>
      <c r="I28" s="34"/>
      <c r="J28" s="32"/>
      <c r="K28" s="29"/>
      <c r="L28" s="17">
        <v>-2</v>
      </c>
      <c r="M28" s="37" t="s">
        <v>131</v>
      </c>
      <c r="N28" s="141"/>
      <c r="O28" s="9"/>
      <c r="P28" s="564">
        <v>10</v>
      </c>
      <c r="Q28" s="30"/>
      <c r="R28" s="34"/>
    </row>
    <row r="29" spans="1:22" ht="12.95" customHeight="1" x14ac:dyDescent="0.25">
      <c r="A29" s="32"/>
      <c r="B29" s="16"/>
      <c r="C29" s="17"/>
      <c r="D29" s="12"/>
      <c r="E29" s="10"/>
      <c r="F29" s="29"/>
      <c r="G29" s="566"/>
      <c r="H29" s="37" t="s">
        <v>34</v>
      </c>
      <c r="I29" s="563" t="s">
        <v>50</v>
      </c>
      <c r="J29" s="32"/>
      <c r="K29" s="16"/>
      <c r="L29" s="17"/>
      <c r="M29" s="12"/>
      <c r="N29" s="10"/>
      <c r="O29" s="29"/>
      <c r="P29" s="566"/>
      <c r="Q29" s="37" t="s">
        <v>33</v>
      </c>
      <c r="R29" s="563" t="s">
        <v>50</v>
      </c>
    </row>
    <row r="30" spans="1:22" ht="12.95" customHeight="1" x14ac:dyDescent="0.25">
      <c r="A30" s="32"/>
      <c r="B30" s="29"/>
      <c r="C30" s="17">
        <v>-3</v>
      </c>
      <c r="D30" s="37" t="s">
        <v>131</v>
      </c>
      <c r="E30" s="10"/>
      <c r="F30" s="14"/>
      <c r="G30" s="566"/>
      <c r="H30" s="31"/>
      <c r="I30" s="563"/>
      <c r="J30" s="32"/>
      <c r="K30" s="29"/>
      <c r="L30" s="17">
        <v>-3</v>
      </c>
      <c r="M30" s="37" t="s">
        <v>44</v>
      </c>
      <c r="N30" s="10"/>
      <c r="O30" s="14"/>
      <c r="P30" s="566"/>
      <c r="Q30" s="31"/>
      <c r="R30" s="563"/>
    </row>
    <row r="31" spans="1:22" ht="12.95" customHeight="1" x14ac:dyDescent="0.25">
      <c r="A31" s="32"/>
      <c r="B31" s="16"/>
      <c r="C31" s="17"/>
      <c r="D31" s="13"/>
      <c r="E31" s="140">
        <v>9</v>
      </c>
      <c r="F31" s="37" t="s">
        <v>131</v>
      </c>
      <c r="G31" s="565"/>
      <c r="H31" s="30"/>
      <c r="I31" s="146"/>
      <c r="J31" s="32"/>
      <c r="K31" s="16"/>
      <c r="L31" s="17"/>
      <c r="M31" s="13"/>
      <c r="N31" s="140">
        <v>9</v>
      </c>
      <c r="O31" s="37" t="s">
        <v>33</v>
      </c>
      <c r="P31" s="565"/>
      <c r="Q31" s="30"/>
      <c r="R31" s="146"/>
    </row>
    <row r="32" spans="1:22" ht="12.95" customHeight="1" x14ac:dyDescent="0.25">
      <c r="A32" s="32"/>
      <c r="B32" s="29"/>
      <c r="C32" s="17">
        <v>-4</v>
      </c>
      <c r="D32" s="37" t="s">
        <v>37</v>
      </c>
      <c r="E32" s="141"/>
      <c r="F32" s="9"/>
      <c r="G32" s="62"/>
      <c r="H32" s="14"/>
      <c r="I32" s="34"/>
      <c r="J32" s="32"/>
      <c r="K32" s="29"/>
      <c r="L32" s="17">
        <v>-4</v>
      </c>
      <c r="M32" s="37" t="s">
        <v>33</v>
      </c>
      <c r="N32" s="141"/>
      <c r="O32" s="9"/>
      <c r="P32" s="62"/>
      <c r="Q32" s="14"/>
      <c r="R32" s="34"/>
    </row>
    <row r="33" spans="1:18" ht="12.95" customHeight="1" x14ac:dyDescent="0.25">
      <c r="A33" s="32"/>
      <c r="B33" s="29"/>
      <c r="C33" s="17"/>
      <c r="D33" s="29"/>
      <c r="E33" s="62"/>
      <c r="F33" s="9"/>
      <c r="G33" s="62">
        <v>-10</v>
      </c>
      <c r="H33" s="37" t="s">
        <v>131</v>
      </c>
      <c r="I33" s="563" t="s">
        <v>51</v>
      </c>
      <c r="J33" s="32"/>
      <c r="K33" s="29"/>
      <c r="L33" s="17"/>
      <c r="M33" s="29"/>
      <c r="N33" s="62"/>
      <c r="O33" s="9"/>
      <c r="P33" s="62">
        <v>-10</v>
      </c>
      <c r="Q33" s="37" t="s">
        <v>34</v>
      </c>
      <c r="R33" s="563" t="s">
        <v>51</v>
      </c>
    </row>
    <row r="34" spans="1:18" ht="12.95" customHeight="1" x14ac:dyDescent="0.25">
      <c r="A34" s="17"/>
      <c r="B34" s="16"/>
      <c r="C34" s="62"/>
      <c r="D34" s="9"/>
      <c r="E34" s="10">
        <v>-8</v>
      </c>
      <c r="F34" s="37" t="s">
        <v>14</v>
      </c>
      <c r="G34" s="14"/>
      <c r="H34" s="9"/>
      <c r="I34" s="563"/>
      <c r="J34" s="17"/>
      <c r="K34" s="16"/>
      <c r="L34" s="62"/>
      <c r="M34" s="9"/>
      <c r="N34" s="10">
        <v>-8</v>
      </c>
      <c r="O34" s="37" t="s">
        <v>131</v>
      </c>
      <c r="P34" s="14"/>
      <c r="Q34" s="9"/>
      <c r="R34" s="563"/>
    </row>
    <row r="35" spans="1:18" ht="12.95" customHeight="1" x14ac:dyDescent="0.25">
      <c r="A35" s="17"/>
      <c r="B35" s="14"/>
      <c r="C35" s="62"/>
      <c r="D35" s="29"/>
      <c r="E35" s="10"/>
      <c r="F35" s="15"/>
      <c r="G35" s="564">
        <v>11</v>
      </c>
      <c r="H35" s="37" t="s">
        <v>37</v>
      </c>
      <c r="I35" s="563" t="s">
        <v>52</v>
      </c>
      <c r="J35" s="17"/>
      <c r="K35" s="14"/>
      <c r="L35" s="62"/>
      <c r="M35" s="29"/>
      <c r="N35" s="10"/>
      <c r="O35" s="15"/>
      <c r="P35" s="564">
        <v>11</v>
      </c>
      <c r="Q35" s="37" t="s">
        <v>44</v>
      </c>
      <c r="R35" s="563" t="s">
        <v>52</v>
      </c>
    </row>
    <row r="36" spans="1:18" ht="12.95" customHeight="1" x14ac:dyDescent="0.25">
      <c r="A36" s="17"/>
      <c r="B36" s="29"/>
      <c r="C36" s="62"/>
      <c r="D36" s="14"/>
      <c r="E36" s="10">
        <v>-9</v>
      </c>
      <c r="F36" s="37" t="s">
        <v>37</v>
      </c>
      <c r="G36" s="565"/>
      <c r="H36" s="9"/>
      <c r="I36" s="563"/>
      <c r="J36" s="17"/>
      <c r="K36" s="29"/>
      <c r="L36" s="62"/>
      <c r="M36" s="14"/>
      <c r="N36" s="10">
        <v>-9</v>
      </c>
      <c r="O36" s="37" t="s">
        <v>44</v>
      </c>
      <c r="P36" s="565"/>
      <c r="Q36" s="9"/>
      <c r="R36" s="563"/>
    </row>
    <row r="37" spans="1:18" ht="12.95" customHeight="1" x14ac:dyDescent="0.25">
      <c r="A37" s="17"/>
      <c r="B37" s="29"/>
      <c r="C37" s="62"/>
      <c r="D37" s="14"/>
      <c r="E37" s="10"/>
      <c r="F37" s="29"/>
      <c r="G37" s="62">
        <v>-11</v>
      </c>
      <c r="H37" s="37" t="s">
        <v>14</v>
      </c>
      <c r="I37" s="563" t="s">
        <v>53</v>
      </c>
      <c r="J37" s="17"/>
      <c r="K37" s="29"/>
      <c r="L37" s="62"/>
      <c r="M37" s="14"/>
      <c r="N37" s="10"/>
      <c r="O37" s="29"/>
      <c r="P37" s="62">
        <v>-11</v>
      </c>
      <c r="Q37" s="37" t="s">
        <v>131</v>
      </c>
      <c r="R37" s="563" t="s">
        <v>53</v>
      </c>
    </row>
    <row r="38" spans="1:18" ht="12.95" customHeight="1" x14ac:dyDescent="0.25">
      <c r="A38" s="148"/>
      <c r="B38" s="12"/>
      <c r="C38" s="10"/>
      <c r="D38" s="9"/>
      <c r="E38" s="10"/>
      <c r="F38" s="9"/>
      <c r="G38" s="9"/>
      <c r="H38" s="9"/>
      <c r="I38" s="563"/>
      <c r="J38" s="148"/>
      <c r="K38" s="12"/>
      <c r="L38" s="10"/>
      <c r="M38" s="9"/>
      <c r="N38" s="10"/>
      <c r="O38" s="9"/>
      <c r="P38" s="9"/>
      <c r="Q38" s="9"/>
      <c r="R38" s="563"/>
    </row>
    <row r="39" spans="1:18" ht="12.95" customHeight="1" x14ac:dyDescent="0.25">
      <c r="A39" s="148"/>
      <c r="B39" s="12"/>
      <c r="C39" s="10"/>
      <c r="D39" s="9"/>
      <c r="E39" s="10"/>
      <c r="F39" s="9"/>
      <c r="G39" s="9"/>
      <c r="H39" s="9"/>
      <c r="I39" s="146"/>
      <c r="J39" s="148"/>
      <c r="K39" s="12"/>
      <c r="L39" s="10"/>
      <c r="M39" s="9"/>
      <c r="N39" s="10"/>
      <c r="O39" s="9"/>
      <c r="P39" s="9"/>
      <c r="Q39" s="9"/>
      <c r="R39" s="146"/>
    </row>
    <row r="40" spans="1:18" ht="12.95" customHeight="1" x14ac:dyDescent="0.25">
      <c r="A40" s="148"/>
      <c r="B40" s="12"/>
      <c r="C40" s="10"/>
      <c r="D40" s="9"/>
      <c r="E40" s="10"/>
      <c r="F40" s="9"/>
      <c r="G40" s="9"/>
      <c r="H40" s="9"/>
      <c r="I40" s="146"/>
      <c r="J40" s="148"/>
      <c r="K40" s="12"/>
      <c r="L40" s="10"/>
      <c r="M40" s="9"/>
      <c r="N40" s="10"/>
      <c r="O40" s="9"/>
      <c r="P40" s="9"/>
      <c r="Q40" s="9"/>
      <c r="R40" s="146"/>
    </row>
    <row r="41" spans="1:18" ht="12.95" customHeight="1" x14ac:dyDescent="0.25">
      <c r="A41" s="148"/>
      <c r="B41" s="570" t="s">
        <v>144</v>
      </c>
      <c r="C41" s="570"/>
      <c r="D41" s="570"/>
      <c r="E41" s="570"/>
      <c r="F41" s="570"/>
      <c r="G41" s="570"/>
      <c r="H41" s="570"/>
      <c r="I41" s="34"/>
      <c r="J41" s="148"/>
      <c r="K41" s="570" t="s">
        <v>145</v>
      </c>
      <c r="L41" s="570"/>
      <c r="M41" s="570"/>
      <c r="N41" s="570"/>
      <c r="O41" s="570"/>
      <c r="P41" s="570"/>
      <c r="Q41" s="570"/>
      <c r="R41" s="34"/>
    </row>
    <row r="42" spans="1:18" ht="12.95" customHeight="1" x14ac:dyDescent="0.25">
      <c r="A42" s="9">
        <v>1</v>
      </c>
      <c r="B42" s="37" t="s">
        <v>35</v>
      </c>
      <c r="C42" s="10"/>
      <c r="D42" s="9"/>
      <c r="E42" s="10"/>
      <c r="F42" s="10"/>
      <c r="G42" s="10"/>
      <c r="H42" s="10"/>
      <c r="I42" s="571"/>
      <c r="J42" s="9">
        <v>1</v>
      </c>
      <c r="K42" s="37" t="s">
        <v>31</v>
      </c>
      <c r="L42" s="10"/>
      <c r="M42" s="9"/>
      <c r="N42" s="10"/>
      <c r="O42" s="10"/>
      <c r="P42" s="10"/>
      <c r="Q42" s="10"/>
      <c r="R42" s="571"/>
    </row>
    <row r="43" spans="1:18" ht="12.95" customHeight="1" x14ac:dyDescent="0.25">
      <c r="A43" s="9"/>
      <c r="B43" s="36"/>
      <c r="C43" s="567">
        <v>1</v>
      </c>
      <c r="D43" s="37" t="s">
        <v>35</v>
      </c>
      <c r="E43" s="10"/>
      <c r="F43" s="14"/>
      <c r="G43" s="14"/>
      <c r="H43" s="14"/>
      <c r="I43" s="571"/>
      <c r="J43" s="9"/>
      <c r="K43" s="36"/>
      <c r="L43" s="567">
        <v>1</v>
      </c>
      <c r="M43" s="37" t="s">
        <v>31</v>
      </c>
      <c r="N43" s="10"/>
      <c r="O43" s="14"/>
      <c r="P43" s="14"/>
      <c r="Q43" s="14"/>
      <c r="R43" s="571"/>
    </row>
    <row r="44" spans="1:18" ht="12.95" customHeight="1" x14ac:dyDescent="0.25">
      <c r="A44" s="9">
        <v>2</v>
      </c>
      <c r="B44" s="37" t="s">
        <v>30</v>
      </c>
      <c r="C44" s="568"/>
      <c r="D44" s="15"/>
      <c r="E44" s="567">
        <v>5</v>
      </c>
      <c r="F44" s="14"/>
      <c r="G44" s="14"/>
      <c r="H44" s="14"/>
      <c r="I44" s="34"/>
      <c r="J44" s="9">
        <v>2</v>
      </c>
      <c r="K44" s="37" t="s">
        <v>17</v>
      </c>
      <c r="L44" s="568"/>
      <c r="M44" s="15"/>
      <c r="N44" s="567">
        <v>5</v>
      </c>
      <c r="O44" s="14"/>
      <c r="P44" s="14"/>
      <c r="Q44" s="14"/>
      <c r="R44" s="34"/>
    </row>
    <row r="45" spans="1:18" ht="12.95" customHeight="1" x14ac:dyDescent="0.25">
      <c r="A45" s="9"/>
      <c r="B45" s="35"/>
      <c r="C45" s="10"/>
      <c r="D45" s="14"/>
      <c r="E45" s="569"/>
      <c r="F45" s="37" t="s">
        <v>35</v>
      </c>
      <c r="G45" s="158"/>
      <c r="H45" s="158"/>
      <c r="I45" s="25"/>
      <c r="J45" s="9"/>
      <c r="K45" s="35"/>
      <c r="L45" s="10"/>
      <c r="M45" s="14"/>
      <c r="N45" s="569"/>
      <c r="O45" s="37" t="s">
        <v>31</v>
      </c>
      <c r="P45" s="158"/>
      <c r="Q45" s="158"/>
      <c r="R45" s="25"/>
    </row>
    <row r="46" spans="1:18" ht="12.95" customHeight="1" x14ac:dyDescent="0.25">
      <c r="A46" s="9">
        <v>3</v>
      </c>
      <c r="B46" s="37" t="s">
        <v>45</v>
      </c>
      <c r="C46" s="62"/>
      <c r="D46" s="14"/>
      <c r="E46" s="569"/>
      <c r="F46" s="15"/>
      <c r="G46" s="564">
        <v>7</v>
      </c>
      <c r="H46" s="30"/>
      <c r="I46" s="26"/>
      <c r="J46" s="9">
        <v>3</v>
      </c>
      <c r="K46" s="37" t="s">
        <v>38</v>
      </c>
      <c r="L46" s="62"/>
      <c r="M46" s="14"/>
      <c r="N46" s="569"/>
      <c r="O46" s="15"/>
      <c r="P46" s="564">
        <v>7</v>
      </c>
      <c r="Q46" s="30"/>
      <c r="R46" s="26"/>
    </row>
    <row r="47" spans="1:18" ht="12.95" customHeight="1" x14ac:dyDescent="0.25">
      <c r="A47" s="9"/>
      <c r="B47" s="36"/>
      <c r="C47" s="567">
        <v>2</v>
      </c>
      <c r="D47" s="37" t="s">
        <v>44</v>
      </c>
      <c r="E47" s="568"/>
      <c r="F47" s="14"/>
      <c r="G47" s="566"/>
      <c r="H47" s="30"/>
      <c r="I47" s="26"/>
      <c r="J47" s="9"/>
      <c r="K47" s="36"/>
      <c r="L47" s="567">
        <v>2</v>
      </c>
      <c r="M47" s="37" t="s">
        <v>35</v>
      </c>
      <c r="N47" s="568"/>
      <c r="O47" s="14"/>
      <c r="P47" s="566"/>
      <c r="Q47" s="30"/>
      <c r="R47" s="26"/>
    </row>
    <row r="48" spans="1:18" ht="12.95" customHeight="1" x14ac:dyDescent="0.25">
      <c r="A48" s="9">
        <v>4</v>
      </c>
      <c r="B48" s="37" t="s">
        <v>44</v>
      </c>
      <c r="C48" s="568"/>
      <c r="D48" s="9"/>
      <c r="E48" s="10"/>
      <c r="F48" s="14"/>
      <c r="G48" s="566"/>
      <c r="H48" s="30"/>
      <c r="I48" s="26"/>
      <c r="J48" s="9">
        <v>4</v>
      </c>
      <c r="K48" s="37" t="s">
        <v>35</v>
      </c>
      <c r="L48" s="568"/>
      <c r="M48" s="9"/>
      <c r="N48" s="10"/>
      <c r="O48" s="14"/>
      <c r="P48" s="566"/>
      <c r="Q48" s="30"/>
      <c r="R48" s="26"/>
    </row>
    <row r="49" spans="1:19" ht="12.95" customHeight="1" x14ac:dyDescent="0.25">
      <c r="A49" s="9"/>
      <c r="B49" s="35"/>
      <c r="C49" s="10"/>
      <c r="D49" s="9"/>
      <c r="E49" s="10"/>
      <c r="F49" s="14"/>
      <c r="G49" s="566"/>
      <c r="H49" s="37" t="s">
        <v>35</v>
      </c>
      <c r="I49" s="563" t="s">
        <v>54</v>
      </c>
      <c r="J49" s="9"/>
      <c r="K49" s="35"/>
      <c r="L49" s="10"/>
      <c r="M49" s="9"/>
      <c r="N49" s="10"/>
      <c r="O49" s="14"/>
      <c r="P49" s="566"/>
      <c r="Q49" s="37" t="s">
        <v>32</v>
      </c>
      <c r="R49" s="563" t="s">
        <v>54</v>
      </c>
    </row>
    <row r="50" spans="1:19" ht="12.95" customHeight="1" x14ac:dyDescent="0.25">
      <c r="A50" s="9">
        <v>5</v>
      </c>
      <c r="B50" s="37" t="s">
        <v>17</v>
      </c>
      <c r="C50" s="10"/>
      <c r="D50" s="9"/>
      <c r="E50" s="10"/>
      <c r="F50" s="14"/>
      <c r="G50" s="566"/>
      <c r="H50" s="30"/>
      <c r="I50" s="563"/>
      <c r="J50" s="9">
        <v>5</v>
      </c>
      <c r="K50" s="37" t="s">
        <v>45</v>
      </c>
      <c r="L50" s="10"/>
      <c r="M50" s="9"/>
      <c r="N50" s="10"/>
      <c r="O50" s="14"/>
      <c r="P50" s="566"/>
      <c r="Q50" s="30"/>
      <c r="R50" s="563"/>
    </row>
    <row r="51" spans="1:19" ht="12.95" customHeight="1" x14ac:dyDescent="0.25">
      <c r="A51" s="9"/>
      <c r="B51" s="35"/>
      <c r="C51" s="567">
        <v>3</v>
      </c>
      <c r="D51" s="37" t="s">
        <v>17</v>
      </c>
      <c r="E51" s="10"/>
      <c r="F51" s="14"/>
      <c r="G51" s="566"/>
      <c r="H51" s="30"/>
      <c r="I51" s="26"/>
      <c r="J51" s="9"/>
      <c r="K51" s="35"/>
      <c r="L51" s="567">
        <v>3</v>
      </c>
      <c r="M51" s="37" t="s">
        <v>45</v>
      </c>
      <c r="N51" s="10"/>
      <c r="O51" s="14"/>
      <c r="P51" s="566"/>
      <c r="Q51" s="30"/>
      <c r="R51" s="26"/>
    </row>
    <row r="52" spans="1:19" ht="12.95" customHeight="1" x14ac:dyDescent="0.25">
      <c r="A52" s="9">
        <v>6</v>
      </c>
      <c r="B52" s="37" t="s">
        <v>32</v>
      </c>
      <c r="C52" s="568"/>
      <c r="D52" s="15"/>
      <c r="E52" s="567">
        <v>6</v>
      </c>
      <c r="F52" s="14"/>
      <c r="G52" s="566"/>
      <c r="H52" s="30"/>
      <c r="I52" s="26"/>
      <c r="J52" s="9">
        <v>6</v>
      </c>
      <c r="K52" s="37" t="s">
        <v>146</v>
      </c>
      <c r="L52" s="568"/>
      <c r="M52" s="15"/>
      <c r="N52" s="567">
        <v>6</v>
      </c>
      <c r="O52" s="14"/>
      <c r="P52" s="566"/>
      <c r="Q52" s="30"/>
      <c r="R52" s="26"/>
    </row>
    <row r="53" spans="1:19" ht="12.95" customHeight="1" x14ac:dyDescent="0.25">
      <c r="A53" s="9"/>
      <c r="B53" s="35"/>
      <c r="C53" s="10"/>
      <c r="D53" s="14"/>
      <c r="E53" s="569"/>
      <c r="F53" s="37" t="s">
        <v>31</v>
      </c>
      <c r="G53" s="565"/>
      <c r="H53" s="31"/>
      <c r="I53" s="26"/>
      <c r="J53" s="9"/>
      <c r="K53" s="35"/>
      <c r="L53" s="10"/>
      <c r="M53" s="14"/>
      <c r="N53" s="569"/>
      <c r="O53" s="37" t="s">
        <v>32</v>
      </c>
      <c r="P53" s="565"/>
      <c r="Q53" s="31"/>
      <c r="R53" s="26"/>
    </row>
    <row r="54" spans="1:19" ht="12.95" customHeight="1" x14ac:dyDescent="0.25">
      <c r="A54" s="9">
        <v>7</v>
      </c>
      <c r="B54" s="37" t="s">
        <v>30</v>
      </c>
      <c r="C54" s="62"/>
      <c r="D54" s="14"/>
      <c r="E54" s="569"/>
      <c r="F54" s="9"/>
      <c r="G54" s="9"/>
      <c r="H54" s="9"/>
      <c r="I54" s="34"/>
      <c r="J54" s="9">
        <v>7</v>
      </c>
      <c r="K54" s="37" t="s">
        <v>37</v>
      </c>
      <c r="L54" s="62"/>
      <c r="M54" s="14"/>
      <c r="N54" s="569"/>
      <c r="O54" s="9"/>
      <c r="P54" s="9"/>
      <c r="Q54" s="9"/>
      <c r="R54" s="34"/>
    </row>
    <row r="55" spans="1:19" ht="12.95" customHeight="1" x14ac:dyDescent="0.25">
      <c r="A55" s="9"/>
      <c r="B55" s="36"/>
      <c r="C55" s="567">
        <v>4</v>
      </c>
      <c r="D55" s="37" t="s">
        <v>31</v>
      </c>
      <c r="E55" s="568"/>
      <c r="F55" s="9"/>
      <c r="G55" s="9">
        <v>-7</v>
      </c>
      <c r="H55" s="37" t="s">
        <v>31</v>
      </c>
      <c r="I55" s="563" t="s">
        <v>55</v>
      </c>
      <c r="J55" s="9"/>
      <c r="K55" s="36"/>
      <c r="L55" s="567">
        <v>4</v>
      </c>
      <c r="M55" s="37" t="s">
        <v>32</v>
      </c>
      <c r="N55" s="568"/>
      <c r="O55" s="9"/>
      <c r="P55" s="9">
        <v>-7</v>
      </c>
      <c r="Q55" s="37" t="s">
        <v>31</v>
      </c>
      <c r="R55" s="563" t="s">
        <v>55</v>
      </c>
    </row>
    <row r="56" spans="1:19" ht="12.95" customHeight="1" x14ac:dyDescent="0.25">
      <c r="A56" s="9">
        <v>8</v>
      </c>
      <c r="B56" s="37" t="s">
        <v>31</v>
      </c>
      <c r="C56" s="568"/>
      <c r="D56" s="9"/>
      <c r="E56" s="10"/>
      <c r="F56" s="9"/>
      <c r="G56" s="9"/>
      <c r="H56" s="9"/>
      <c r="I56" s="563"/>
      <c r="J56" s="9">
        <v>8</v>
      </c>
      <c r="K56" s="37" t="s">
        <v>32</v>
      </c>
      <c r="L56" s="568"/>
      <c r="M56" s="9"/>
      <c r="N56" s="10"/>
      <c r="O56" s="9"/>
      <c r="P56" s="9"/>
      <c r="Q56" s="9"/>
      <c r="R56" s="563"/>
    </row>
    <row r="57" spans="1:19" ht="12.95" customHeight="1" x14ac:dyDescent="0.25">
      <c r="A57" s="9"/>
      <c r="B57" s="29"/>
      <c r="C57" s="62"/>
      <c r="D57" s="9"/>
      <c r="E57" s="10">
        <v>-5</v>
      </c>
      <c r="F57" s="37" t="s">
        <v>44</v>
      </c>
      <c r="G57" s="14"/>
      <c r="H57" s="14"/>
      <c r="I57" s="146"/>
      <c r="J57" s="9"/>
      <c r="K57" s="29"/>
      <c r="L57" s="62"/>
      <c r="M57" s="9"/>
      <c r="N57" s="10">
        <v>-5</v>
      </c>
      <c r="O57" s="37" t="s">
        <v>35</v>
      </c>
      <c r="P57" s="14"/>
      <c r="Q57" s="14"/>
      <c r="R57" s="146"/>
      <c r="S57" s="1"/>
    </row>
    <row r="58" spans="1:19" ht="12.95" customHeight="1" x14ac:dyDescent="0.25">
      <c r="A58" s="9"/>
      <c r="B58" s="29"/>
      <c r="C58" s="62"/>
      <c r="D58" s="9"/>
      <c r="E58" s="10"/>
      <c r="F58" s="15"/>
      <c r="G58" s="564">
        <v>8</v>
      </c>
      <c r="H58" s="37" t="s">
        <v>44</v>
      </c>
      <c r="I58" s="563" t="s">
        <v>56</v>
      </c>
      <c r="J58" s="9"/>
      <c r="K58" s="29"/>
      <c r="L58" s="62"/>
      <c r="M58" s="9"/>
      <c r="N58" s="10"/>
      <c r="O58" s="41"/>
      <c r="P58" s="564">
        <v>8</v>
      </c>
      <c r="Q58" s="37" t="s">
        <v>35</v>
      </c>
      <c r="R58" s="563" t="s">
        <v>56</v>
      </c>
      <c r="S58" s="1"/>
    </row>
    <row r="59" spans="1:19" ht="12.95" customHeight="1" x14ac:dyDescent="0.25">
      <c r="A59" s="9"/>
      <c r="B59" s="29"/>
      <c r="C59" s="62"/>
      <c r="D59" s="9"/>
      <c r="E59" s="10">
        <v>-6</v>
      </c>
      <c r="F59" s="37" t="s">
        <v>17</v>
      </c>
      <c r="G59" s="565"/>
      <c r="H59" s="14"/>
      <c r="I59" s="563"/>
      <c r="J59" s="9"/>
      <c r="K59" s="29"/>
      <c r="L59" s="62"/>
      <c r="M59" s="9"/>
      <c r="N59" s="10">
        <v>-6</v>
      </c>
      <c r="O59" s="37" t="s">
        <v>45</v>
      </c>
      <c r="P59" s="565"/>
      <c r="Q59" s="14"/>
      <c r="R59" s="563"/>
      <c r="S59" s="1"/>
    </row>
    <row r="60" spans="1:19" ht="12.95" customHeight="1" x14ac:dyDescent="0.25">
      <c r="A60" s="9"/>
      <c r="B60" s="29"/>
      <c r="C60" s="62"/>
      <c r="D60" s="9"/>
      <c r="E60" s="10"/>
      <c r="F60" s="9"/>
      <c r="G60" s="14">
        <v>-8</v>
      </c>
      <c r="H60" s="37" t="s">
        <v>17</v>
      </c>
      <c r="I60" s="563" t="s">
        <v>57</v>
      </c>
      <c r="J60" s="9"/>
      <c r="K60" s="29"/>
      <c r="L60" s="62"/>
      <c r="M60" s="9"/>
      <c r="N60" s="10"/>
      <c r="O60" s="9"/>
      <c r="P60" s="14">
        <v>-8</v>
      </c>
      <c r="Q60" s="37" t="s">
        <v>45</v>
      </c>
      <c r="R60" s="563" t="s">
        <v>57</v>
      </c>
      <c r="S60" s="1"/>
    </row>
    <row r="61" spans="1:19" ht="12.95" customHeight="1" x14ac:dyDescent="0.25">
      <c r="A61" s="32"/>
      <c r="B61" s="29"/>
      <c r="C61" s="17">
        <v>-1</v>
      </c>
      <c r="D61" s="37" t="s">
        <v>30</v>
      </c>
      <c r="E61" s="10"/>
      <c r="F61" s="14"/>
      <c r="G61" s="62"/>
      <c r="H61" s="27"/>
      <c r="I61" s="563"/>
      <c r="J61" s="32"/>
      <c r="K61" s="29"/>
      <c r="L61" s="17">
        <v>-1</v>
      </c>
      <c r="M61" s="37" t="s">
        <v>17</v>
      </c>
      <c r="N61" s="10"/>
      <c r="O61" s="14"/>
      <c r="P61" s="62"/>
      <c r="Q61" s="27"/>
      <c r="R61" s="563"/>
    </row>
    <row r="62" spans="1:19" ht="12.95" customHeight="1" x14ac:dyDescent="0.25">
      <c r="A62" s="32"/>
      <c r="B62" s="16"/>
      <c r="C62" s="17"/>
      <c r="D62" s="13"/>
      <c r="E62" s="564">
        <v>9</v>
      </c>
      <c r="F62" s="37" t="s">
        <v>45</v>
      </c>
      <c r="G62" s="62"/>
      <c r="H62" s="14"/>
      <c r="I62" s="146"/>
      <c r="J62" s="32"/>
      <c r="K62" s="16"/>
      <c r="L62" s="17"/>
      <c r="M62" s="13"/>
      <c r="N62" s="564">
        <v>9</v>
      </c>
      <c r="O62" s="37" t="s">
        <v>17</v>
      </c>
      <c r="P62" s="62"/>
      <c r="Q62" s="14"/>
      <c r="R62" s="146"/>
    </row>
    <row r="63" spans="1:19" ht="12.95" customHeight="1" x14ac:dyDescent="0.25">
      <c r="A63" s="32"/>
      <c r="B63" s="29"/>
      <c r="C63" s="17">
        <v>-2</v>
      </c>
      <c r="D63" s="37" t="s">
        <v>45</v>
      </c>
      <c r="E63" s="565"/>
      <c r="F63" s="9"/>
      <c r="G63" s="564">
        <v>11</v>
      </c>
      <c r="H63" s="30"/>
      <c r="I63" s="34"/>
      <c r="J63" s="32"/>
      <c r="K63" s="29"/>
      <c r="L63" s="17">
        <v>-2</v>
      </c>
      <c r="M63" s="37" t="s">
        <v>38</v>
      </c>
      <c r="N63" s="565"/>
      <c r="O63" s="9"/>
      <c r="P63" s="564">
        <v>11</v>
      </c>
      <c r="Q63" s="30"/>
      <c r="R63" s="34"/>
    </row>
    <row r="64" spans="1:19" ht="12.95" customHeight="1" x14ac:dyDescent="0.25">
      <c r="A64" s="32"/>
      <c r="B64" s="16"/>
      <c r="C64" s="17"/>
      <c r="D64" s="12"/>
      <c r="E64" s="10"/>
      <c r="F64" s="29"/>
      <c r="G64" s="566"/>
      <c r="H64" s="37" t="s">
        <v>32</v>
      </c>
      <c r="I64" s="563" t="s">
        <v>58</v>
      </c>
      <c r="J64" s="32"/>
      <c r="K64" s="16"/>
      <c r="L64" s="17"/>
      <c r="M64" s="12"/>
      <c r="N64" s="10"/>
      <c r="O64" s="29"/>
      <c r="P64" s="566"/>
      <c r="Q64" s="37" t="s">
        <v>17</v>
      </c>
      <c r="R64" s="563" t="s">
        <v>58</v>
      </c>
    </row>
    <row r="65" spans="1:18" ht="12.95" customHeight="1" x14ac:dyDescent="0.25">
      <c r="A65" s="32"/>
      <c r="B65" s="29"/>
      <c r="C65" s="17">
        <v>-3</v>
      </c>
      <c r="D65" s="37" t="s">
        <v>32</v>
      </c>
      <c r="E65" s="10"/>
      <c r="F65" s="14"/>
      <c r="G65" s="566"/>
      <c r="H65" s="31"/>
      <c r="I65" s="563"/>
      <c r="J65" s="32"/>
      <c r="K65" s="29"/>
      <c r="L65" s="17">
        <v>-3</v>
      </c>
      <c r="M65" s="37" t="s">
        <v>146</v>
      </c>
      <c r="N65" s="10"/>
      <c r="O65" s="14"/>
      <c r="P65" s="566"/>
      <c r="Q65" s="31"/>
      <c r="R65" s="563"/>
    </row>
    <row r="66" spans="1:18" ht="12.95" customHeight="1" x14ac:dyDescent="0.25">
      <c r="A66" s="32"/>
      <c r="B66" s="16"/>
      <c r="C66" s="17"/>
      <c r="D66" s="13"/>
      <c r="E66" s="564">
        <v>10</v>
      </c>
      <c r="F66" s="37" t="s">
        <v>32</v>
      </c>
      <c r="G66" s="565"/>
      <c r="H66" s="30"/>
      <c r="I66" s="146"/>
      <c r="J66" s="32"/>
      <c r="K66" s="16"/>
      <c r="L66" s="17"/>
      <c r="M66" s="13"/>
      <c r="N66" s="564">
        <v>10</v>
      </c>
      <c r="O66" s="37" t="s">
        <v>146</v>
      </c>
      <c r="P66" s="565"/>
      <c r="Q66" s="30"/>
      <c r="R66" s="146"/>
    </row>
    <row r="67" spans="1:18" ht="12.95" customHeight="1" x14ac:dyDescent="0.25">
      <c r="A67" s="32"/>
      <c r="B67" s="29"/>
      <c r="C67" s="17">
        <v>-4</v>
      </c>
      <c r="D67" s="37" t="s">
        <v>30</v>
      </c>
      <c r="E67" s="565"/>
      <c r="F67" s="9"/>
      <c r="G67" s="62"/>
      <c r="H67" s="14"/>
      <c r="I67" s="34"/>
      <c r="J67" s="32"/>
      <c r="K67" s="29"/>
      <c r="L67" s="17">
        <v>-4</v>
      </c>
      <c r="M67" s="37" t="s">
        <v>37</v>
      </c>
      <c r="N67" s="565"/>
      <c r="O67" s="9"/>
      <c r="P67" s="62"/>
      <c r="Q67" s="14"/>
      <c r="R67" s="34"/>
    </row>
    <row r="68" spans="1:18" ht="12.95" customHeight="1" x14ac:dyDescent="0.25">
      <c r="A68" s="32"/>
      <c r="B68" s="29"/>
      <c r="C68" s="17"/>
      <c r="D68" s="29"/>
      <c r="E68" s="62"/>
      <c r="F68" s="9"/>
      <c r="G68" s="62">
        <v>-11</v>
      </c>
      <c r="H68" s="37" t="s">
        <v>45</v>
      </c>
      <c r="I68" s="563" t="s">
        <v>59</v>
      </c>
      <c r="J68" s="32"/>
      <c r="K68" s="29"/>
      <c r="L68" s="17"/>
      <c r="M68" s="29"/>
      <c r="N68" s="62"/>
      <c r="O68" s="9"/>
      <c r="P68" s="62">
        <v>-11</v>
      </c>
      <c r="Q68" s="37" t="s">
        <v>146</v>
      </c>
      <c r="R68" s="563" t="s">
        <v>59</v>
      </c>
    </row>
    <row r="69" spans="1:18" ht="12.95" customHeight="1" x14ac:dyDescent="0.25">
      <c r="A69" s="17"/>
      <c r="B69" s="16"/>
      <c r="C69" s="62"/>
      <c r="D69" s="9"/>
      <c r="E69" s="10">
        <v>-9</v>
      </c>
      <c r="F69" s="37"/>
      <c r="G69" s="14"/>
      <c r="H69" s="9"/>
      <c r="I69" s="563"/>
      <c r="J69" s="17"/>
      <c r="K69" s="16"/>
      <c r="L69" s="62"/>
      <c r="M69" s="9"/>
      <c r="N69" s="10">
        <v>-9</v>
      </c>
      <c r="O69" s="37" t="s">
        <v>38</v>
      </c>
      <c r="P69" s="14"/>
      <c r="Q69" s="9"/>
      <c r="R69" s="563"/>
    </row>
    <row r="70" spans="1:18" ht="12.95" customHeight="1" x14ac:dyDescent="0.25">
      <c r="A70" s="17"/>
      <c r="B70" s="14"/>
      <c r="C70" s="62"/>
      <c r="D70" s="29"/>
      <c r="E70" s="10"/>
      <c r="F70" s="15"/>
      <c r="G70" s="564">
        <v>12</v>
      </c>
      <c r="H70" s="37"/>
      <c r="I70" s="563" t="s">
        <v>60</v>
      </c>
      <c r="J70" s="17"/>
      <c r="K70" s="14"/>
      <c r="L70" s="62"/>
      <c r="M70" s="29"/>
      <c r="N70" s="10"/>
      <c r="O70" s="15"/>
      <c r="P70" s="564">
        <v>12</v>
      </c>
      <c r="Q70" s="37" t="s">
        <v>37</v>
      </c>
      <c r="R70" s="563" t="s">
        <v>60</v>
      </c>
    </row>
    <row r="71" spans="1:18" ht="12.95" customHeight="1" x14ac:dyDescent="0.25">
      <c r="A71" s="17"/>
      <c r="B71" s="29"/>
      <c r="C71" s="62"/>
      <c r="D71" s="14"/>
      <c r="E71" s="10">
        <v>-10</v>
      </c>
      <c r="F71" s="37"/>
      <c r="G71" s="565"/>
      <c r="H71" s="9"/>
      <c r="I71" s="563"/>
      <c r="J71" s="17"/>
      <c r="K71" s="29"/>
      <c r="L71" s="62"/>
      <c r="M71" s="14"/>
      <c r="N71" s="10">
        <v>-10</v>
      </c>
      <c r="O71" s="37" t="s">
        <v>37</v>
      </c>
      <c r="P71" s="565"/>
      <c r="Q71" s="9"/>
      <c r="R71" s="563"/>
    </row>
    <row r="72" spans="1:18" ht="12.95" customHeight="1" x14ac:dyDescent="0.25">
      <c r="A72" s="17"/>
      <c r="B72" s="29"/>
      <c r="C72" s="62"/>
      <c r="D72" s="14"/>
      <c r="E72" s="10"/>
      <c r="F72" s="29"/>
      <c r="G72" s="62">
        <v>-12</v>
      </c>
      <c r="H72" s="33"/>
      <c r="I72" s="563" t="s">
        <v>61</v>
      </c>
      <c r="J72" s="17"/>
      <c r="K72" s="29"/>
      <c r="L72" s="62"/>
      <c r="M72" s="14"/>
      <c r="N72" s="10"/>
      <c r="O72" s="29"/>
      <c r="P72" s="62">
        <v>-12</v>
      </c>
      <c r="Q72" s="37" t="s">
        <v>38</v>
      </c>
      <c r="R72" s="563" t="s">
        <v>61</v>
      </c>
    </row>
    <row r="73" spans="1:18" ht="12.95" customHeight="1" x14ac:dyDescent="0.25">
      <c r="A73" s="148"/>
      <c r="B73" s="12"/>
      <c r="C73" s="10"/>
      <c r="D73" s="9"/>
      <c r="E73" s="10"/>
      <c r="F73" s="9"/>
      <c r="G73" s="9"/>
      <c r="H73" s="9"/>
      <c r="I73" s="563"/>
      <c r="J73" s="148"/>
      <c r="K73" s="12"/>
      <c r="L73" s="10"/>
      <c r="M73" s="9"/>
      <c r="N73" s="10"/>
      <c r="O73" s="9"/>
      <c r="P73" s="9"/>
      <c r="Q73" s="9"/>
      <c r="R73" s="563"/>
    </row>
    <row r="74" spans="1:18" ht="12.95" customHeight="1" x14ac:dyDescent="0.25">
      <c r="A74" s="148"/>
      <c r="B74" s="12"/>
      <c r="C74" s="10"/>
      <c r="D74" s="9"/>
      <c r="E74" s="10"/>
      <c r="F74" s="9"/>
      <c r="G74" s="9"/>
      <c r="H74" s="9"/>
      <c r="I74" s="146"/>
      <c r="J74" s="148"/>
      <c r="K74" s="12"/>
      <c r="L74" s="10"/>
      <c r="M74" s="9"/>
      <c r="N74" s="10"/>
      <c r="O74" s="9"/>
      <c r="P74" s="9"/>
      <c r="Q74" s="9"/>
      <c r="R74" s="146"/>
    </row>
    <row r="75" spans="1:18" ht="12.95" customHeight="1" x14ac:dyDescent="0.25">
      <c r="B75" s="38" t="s">
        <v>147</v>
      </c>
      <c r="C75" s="38"/>
      <c r="D75" s="38"/>
      <c r="E75" s="38"/>
      <c r="F75" s="38"/>
      <c r="G75" s="38"/>
      <c r="H75" s="38"/>
      <c r="I75" s="39"/>
      <c r="J75" s="40"/>
      <c r="K75" s="38" t="s">
        <v>147</v>
      </c>
      <c r="L75" s="38"/>
      <c r="M75" s="38"/>
      <c r="N75" s="38"/>
      <c r="O75" s="38"/>
      <c r="P75" s="38"/>
      <c r="Q75" s="38"/>
      <c r="R75" s="24"/>
    </row>
    <row r="76" spans="1:18" ht="12.95" customHeight="1" x14ac:dyDescent="0.25">
      <c r="B76" s="38" t="s">
        <v>148</v>
      </c>
      <c r="C76" s="38"/>
      <c r="D76" s="38"/>
      <c r="E76" s="38"/>
      <c r="F76" s="38"/>
      <c r="G76" s="38"/>
      <c r="H76" s="38"/>
      <c r="I76" s="39"/>
      <c r="J76" s="40"/>
      <c r="K76" s="38" t="s">
        <v>148</v>
      </c>
      <c r="L76" s="38"/>
      <c r="M76" s="38"/>
      <c r="N76" s="38"/>
      <c r="O76" s="38"/>
      <c r="P76" s="38"/>
      <c r="Q76" s="38"/>
      <c r="R76" s="24"/>
    </row>
    <row r="77" spans="1:18" ht="12.95" customHeight="1" x14ac:dyDescent="0.25">
      <c r="B77" s="6"/>
      <c r="D77" s="144"/>
      <c r="E77" s="144"/>
      <c r="F77" s="144"/>
      <c r="G77" s="144"/>
      <c r="H77" s="144"/>
      <c r="I77" s="144"/>
    </row>
    <row r="78" spans="1:18" ht="12.95" customHeight="1" x14ac:dyDescent="0.25"/>
    <row r="79" spans="1:18" ht="12.95" customHeight="1" x14ac:dyDescent="0.25"/>
  </sheetData>
  <mergeCells count="89">
    <mergeCell ref="E62:E63"/>
    <mergeCell ref="N62:N63"/>
    <mergeCell ref="G63:G66"/>
    <mergeCell ref="P63:P66"/>
    <mergeCell ref="I64:I65"/>
    <mergeCell ref="E66:E67"/>
    <mergeCell ref="N66:N67"/>
    <mergeCell ref="E52:E55"/>
    <mergeCell ref="N52:N55"/>
    <mergeCell ref="C55:C56"/>
    <mergeCell ref="I55:I56"/>
    <mergeCell ref="L55:L56"/>
    <mergeCell ref="B41:H41"/>
    <mergeCell ref="K41:Q41"/>
    <mergeCell ref="I42:I43"/>
    <mergeCell ref="R42:R43"/>
    <mergeCell ref="C43:C44"/>
    <mergeCell ref="L43:L44"/>
    <mergeCell ref="E44:E47"/>
    <mergeCell ref="N44:N47"/>
    <mergeCell ref="G46:G53"/>
    <mergeCell ref="P46:P53"/>
    <mergeCell ref="C47:C48"/>
    <mergeCell ref="L47:L48"/>
    <mergeCell ref="I49:I50"/>
    <mergeCell ref="R49:R50"/>
    <mergeCell ref="C51:C52"/>
    <mergeCell ref="L51:L52"/>
    <mergeCell ref="U4:Y4"/>
    <mergeCell ref="A5:H5"/>
    <mergeCell ref="K5:Q5"/>
    <mergeCell ref="I7:I8"/>
    <mergeCell ref="R7:R8"/>
    <mergeCell ref="C8:C9"/>
    <mergeCell ref="L8:L9"/>
    <mergeCell ref="E9:E12"/>
    <mergeCell ref="N9:N12"/>
    <mergeCell ref="G11:G18"/>
    <mergeCell ref="P11:P18"/>
    <mergeCell ref="C12:C13"/>
    <mergeCell ref="L12:L13"/>
    <mergeCell ref="I14:I15"/>
    <mergeCell ref="R14:R15"/>
    <mergeCell ref="C16:C17"/>
    <mergeCell ref="A2:I2"/>
    <mergeCell ref="J2:R2"/>
    <mergeCell ref="A3:I3"/>
    <mergeCell ref="J3:R3"/>
    <mergeCell ref="A4:C4"/>
    <mergeCell ref="J4:L4"/>
    <mergeCell ref="L16:L17"/>
    <mergeCell ref="E17:E20"/>
    <mergeCell ref="N17:N20"/>
    <mergeCell ref="C20:C21"/>
    <mergeCell ref="I20:I21"/>
    <mergeCell ref="L20:L21"/>
    <mergeCell ref="R20:R21"/>
    <mergeCell ref="I22:I23"/>
    <mergeCell ref="R22:R23"/>
    <mergeCell ref="I24:I25"/>
    <mergeCell ref="G28:G31"/>
    <mergeCell ref="I29:I30"/>
    <mergeCell ref="I33:I34"/>
    <mergeCell ref="G35:G36"/>
    <mergeCell ref="I35:I36"/>
    <mergeCell ref="I37:I38"/>
    <mergeCell ref="R24:R25"/>
    <mergeCell ref="P28:P31"/>
    <mergeCell ref="R29:R30"/>
    <mergeCell ref="R33:R34"/>
    <mergeCell ref="P35:P36"/>
    <mergeCell ref="R35:R36"/>
    <mergeCell ref="R37:R38"/>
    <mergeCell ref="R55:R56"/>
    <mergeCell ref="I68:I69"/>
    <mergeCell ref="R68:R69"/>
    <mergeCell ref="G70:G71"/>
    <mergeCell ref="I70:I71"/>
    <mergeCell ref="P70:P71"/>
    <mergeCell ref="R70:R71"/>
    <mergeCell ref="I60:I61"/>
    <mergeCell ref="R60:R61"/>
    <mergeCell ref="R64:R65"/>
    <mergeCell ref="I72:I73"/>
    <mergeCell ref="R72:R73"/>
    <mergeCell ref="G58:G59"/>
    <mergeCell ref="I58:I59"/>
    <mergeCell ref="P58:P59"/>
    <mergeCell ref="R58:R59"/>
  </mergeCells>
  <pageMargins left="0.7" right="0.7" top="0.75" bottom="0.7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0"/>
  <sheetViews>
    <sheetView zoomScaleNormal="100" workbookViewId="0">
      <selection activeCell="Q87" sqref="Q87"/>
    </sheetView>
  </sheetViews>
  <sheetFormatPr defaultColWidth="9.140625" defaultRowHeight="15" x14ac:dyDescent="0.25"/>
  <cols>
    <col min="1" max="1" width="2.85546875" customWidth="1"/>
    <col min="2" max="2" width="14.140625" customWidth="1"/>
    <col min="3" max="3" width="2.85546875" customWidth="1"/>
    <col min="4" max="4" width="13.85546875" customWidth="1"/>
    <col min="5" max="5" width="2.85546875" customWidth="1"/>
    <col min="6" max="6" width="12.7109375" customWidth="1"/>
    <col min="7" max="7" width="2.85546875" customWidth="1"/>
    <col min="8" max="8" width="12.28515625" customWidth="1"/>
    <col min="9" max="9" width="3.28515625" customWidth="1"/>
    <col min="10" max="10" width="2.85546875" customWidth="1"/>
    <col min="11" max="11" width="14.28515625" customWidth="1"/>
    <col min="12" max="12" width="2.85546875" customWidth="1"/>
    <col min="13" max="13" width="14" customWidth="1"/>
    <col min="14" max="14" width="2.85546875" customWidth="1"/>
    <col min="15" max="15" width="14.7109375" customWidth="1"/>
    <col min="16" max="16" width="2.85546875" customWidth="1"/>
    <col min="17" max="17" width="12.28515625" customWidth="1"/>
    <col min="18" max="18" width="2.7109375" customWidth="1"/>
  </cols>
  <sheetData>
    <row r="1" spans="1:30" ht="11.1" customHeight="1" x14ac:dyDescent="0.25">
      <c r="B1" s="6"/>
      <c r="D1" s="574" t="s">
        <v>149</v>
      </c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7"/>
      <c r="Q1" s="7"/>
      <c r="R1" s="7"/>
      <c r="S1" s="7"/>
      <c r="T1" s="7"/>
      <c r="U1" s="7"/>
      <c r="V1" s="7"/>
      <c r="W1" s="7"/>
      <c r="X1" s="7"/>
    </row>
    <row r="2" spans="1:30" ht="11.1" customHeight="1" x14ac:dyDescent="0.3">
      <c r="B2" s="6"/>
      <c r="D2" s="575" t="s">
        <v>150</v>
      </c>
      <c r="E2" s="575"/>
      <c r="F2" s="575"/>
      <c r="G2" s="295"/>
      <c r="H2" s="296"/>
      <c r="I2" s="296"/>
      <c r="J2" s="296"/>
      <c r="K2" s="296"/>
      <c r="L2" s="296"/>
      <c r="M2" s="296"/>
      <c r="N2" s="297"/>
      <c r="O2" s="297" t="s">
        <v>151</v>
      </c>
      <c r="P2" s="8"/>
      <c r="Q2" s="8"/>
      <c r="R2" s="8"/>
      <c r="S2" s="8"/>
      <c r="T2" s="8"/>
      <c r="U2" s="8"/>
      <c r="V2" s="423"/>
      <c r="W2" s="423"/>
      <c r="X2" s="423"/>
    </row>
    <row r="3" spans="1:30" ht="11.1" customHeight="1" x14ac:dyDescent="0.3">
      <c r="B3" s="6"/>
      <c r="D3" s="578" t="s">
        <v>62</v>
      </c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8"/>
      <c r="Q3" s="8"/>
      <c r="R3" s="8"/>
      <c r="S3" s="8"/>
      <c r="T3" s="8"/>
      <c r="U3" s="8"/>
      <c r="V3" s="142"/>
      <c r="W3" s="142"/>
      <c r="X3" s="142"/>
    </row>
    <row r="4" spans="1:30" ht="9" customHeight="1" x14ac:dyDescent="0.3">
      <c r="B4" s="6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8"/>
      <c r="Q4" s="8"/>
      <c r="R4" s="8"/>
      <c r="S4" s="8"/>
      <c r="T4" s="8"/>
      <c r="U4" s="8"/>
      <c r="V4" s="142"/>
      <c r="W4" s="142"/>
      <c r="X4" s="142"/>
    </row>
    <row r="5" spans="1:30" ht="9" customHeight="1" x14ac:dyDescent="0.25">
      <c r="A5" s="9">
        <v>1</v>
      </c>
      <c r="B5" s="12" t="s">
        <v>69</v>
      </c>
      <c r="C5" s="10"/>
      <c r="D5" s="9"/>
      <c r="E5" s="10"/>
      <c r="F5" s="10" t="s">
        <v>41</v>
      </c>
      <c r="G5" s="576">
        <v>1</v>
      </c>
      <c r="H5" s="9"/>
      <c r="I5" s="11"/>
      <c r="J5" s="9">
        <v>1</v>
      </c>
      <c r="K5" s="12" t="s">
        <v>152</v>
      </c>
      <c r="L5" s="10"/>
      <c r="M5" s="9"/>
      <c r="N5" s="10"/>
      <c r="O5" s="10" t="s">
        <v>41</v>
      </c>
      <c r="P5" s="576">
        <v>2</v>
      </c>
      <c r="Q5" s="9"/>
      <c r="R5" s="11"/>
    </row>
    <row r="6" spans="1:30" ht="9" customHeight="1" x14ac:dyDescent="0.25">
      <c r="A6" s="9"/>
      <c r="B6" s="13"/>
      <c r="C6" s="567">
        <v>1</v>
      </c>
      <c r="D6" s="12" t="s">
        <v>69</v>
      </c>
      <c r="E6" s="10"/>
      <c r="F6" s="14"/>
      <c r="G6" s="576"/>
      <c r="H6" s="9"/>
      <c r="I6" s="11"/>
      <c r="J6" s="9"/>
      <c r="K6" s="13"/>
      <c r="L6" s="567">
        <v>1</v>
      </c>
      <c r="M6" s="12" t="s">
        <v>152</v>
      </c>
      <c r="N6" s="10"/>
      <c r="O6" s="14"/>
      <c r="P6" s="576"/>
      <c r="Q6" s="9"/>
      <c r="R6" s="11"/>
    </row>
    <row r="7" spans="1:30" ht="9" customHeight="1" x14ac:dyDescent="0.25">
      <c r="A7" s="9">
        <v>2</v>
      </c>
      <c r="B7" s="42" t="s">
        <v>30</v>
      </c>
      <c r="C7" s="568"/>
      <c r="D7" s="15"/>
      <c r="E7" s="567">
        <v>5</v>
      </c>
      <c r="F7" s="14"/>
      <c r="G7" s="62"/>
      <c r="H7" s="9"/>
      <c r="I7" s="11"/>
      <c r="J7" s="9">
        <v>2</v>
      </c>
      <c r="K7" s="42" t="s">
        <v>153</v>
      </c>
      <c r="L7" s="568"/>
      <c r="M7" s="15"/>
      <c r="N7" s="567">
        <v>5</v>
      </c>
      <c r="O7" s="14"/>
      <c r="P7" s="62"/>
      <c r="Q7" s="9"/>
      <c r="R7" s="11"/>
      <c r="S7" s="577"/>
      <c r="T7" s="577"/>
      <c r="U7" s="577"/>
      <c r="V7" s="577"/>
      <c r="W7" s="577"/>
      <c r="X7" s="577"/>
      <c r="Y7" s="577"/>
      <c r="Z7" s="577"/>
      <c r="AA7" s="577"/>
      <c r="AB7" s="577"/>
      <c r="AC7" s="577"/>
      <c r="AD7" s="577"/>
    </row>
    <row r="8" spans="1:30" ht="9" customHeight="1" x14ac:dyDescent="0.25">
      <c r="A8" s="9"/>
      <c r="B8" s="12"/>
      <c r="C8" s="10"/>
      <c r="D8" s="14"/>
      <c r="E8" s="569"/>
      <c r="F8" s="12" t="s">
        <v>69</v>
      </c>
      <c r="G8" s="62"/>
      <c r="H8" s="9"/>
      <c r="I8" s="11"/>
      <c r="J8" s="9"/>
      <c r="K8" s="12"/>
      <c r="L8" s="10"/>
      <c r="M8" s="14"/>
      <c r="N8" s="569"/>
      <c r="O8" s="12" t="s">
        <v>152</v>
      </c>
      <c r="P8" s="62"/>
      <c r="Q8" s="9"/>
      <c r="R8" s="11"/>
    </row>
    <row r="9" spans="1:30" ht="9" customHeight="1" x14ac:dyDescent="0.25">
      <c r="A9" s="9">
        <v>3</v>
      </c>
      <c r="B9" s="42" t="s">
        <v>154</v>
      </c>
      <c r="C9" s="62"/>
      <c r="D9" s="14"/>
      <c r="E9" s="569"/>
      <c r="F9" s="15"/>
      <c r="G9" s="567">
        <v>7</v>
      </c>
      <c r="H9" s="14"/>
      <c r="I9" s="11"/>
      <c r="J9" s="9">
        <v>3</v>
      </c>
      <c r="K9" s="42" t="s">
        <v>155</v>
      </c>
      <c r="L9" s="62"/>
      <c r="M9" s="14"/>
      <c r="N9" s="569"/>
      <c r="O9" s="15"/>
      <c r="P9" s="567">
        <v>7</v>
      </c>
      <c r="Q9" s="14"/>
      <c r="R9" s="11"/>
    </row>
    <row r="10" spans="1:30" ht="9" customHeight="1" x14ac:dyDescent="0.25">
      <c r="A10" s="9"/>
      <c r="B10" s="13"/>
      <c r="C10" s="567">
        <v>2</v>
      </c>
      <c r="D10" s="42" t="s">
        <v>156</v>
      </c>
      <c r="E10" s="568"/>
      <c r="F10" s="14"/>
      <c r="G10" s="569"/>
      <c r="H10" s="14"/>
      <c r="I10" s="11"/>
      <c r="J10" s="9"/>
      <c r="K10" s="13"/>
      <c r="L10" s="567">
        <v>2</v>
      </c>
      <c r="M10" s="42" t="s">
        <v>157</v>
      </c>
      <c r="N10" s="568"/>
      <c r="O10" s="14"/>
      <c r="P10" s="569"/>
      <c r="Q10" s="14"/>
      <c r="R10" s="11"/>
    </row>
    <row r="11" spans="1:30" ht="9" customHeight="1" x14ac:dyDescent="0.25">
      <c r="A11" s="9">
        <v>4</v>
      </c>
      <c r="B11" s="42" t="s">
        <v>156</v>
      </c>
      <c r="C11" s="568"/>
      <c r="D11" s="9"/>
      <c r="E11" s="10"/>
      <c r="F11" s="14"/>
      <c r="G11" s="569"/>
      <c r="H11" s="14"/>
      <c r="I11" s="11"/>
      <c r="J11" s="9">
        <v>4</v>
      </c>
      <c r="K11" s="42" t="s">
        <v>157</v>
      </c>
      <c r="L11" s="568"/>
      <c r="M11" s="9"/>
      <c r="N11" s="10"/>
      <c r="O11" s="14"/>
      <c r="P11" s="569"/>
      <c r="Q11" s="14"/>
      <c r="R11" s="11"/>
    </row>
    <row r="12" spans="1:30" ht="9" customHeight="1" x14ac:dyDescent="0.25">
      <c r="A12" s="9"/>
      <c r="B12" s="12"/>
      <c r="C12" s="10"/>
      <c r="D12" s="9"/>
      <c r="E12" s="10"/>
      <c r="F12" s="14"/>
      <c r="G12" s="569"/>
      <c r="H12" s="43" t="s">
        <v>69</v>
      </c>
      <c r="I12" s="572">
        <v>1</v>
      </c>
      <c r="J12" s="9"/>
      <c r="K12" s="12"/>
      <c r="L12" s="10"/>
      <c r="M12" s="9"/>
      <c r="N12" s="10"/>
      <c r="O12" s="14"/>
      <c r="P12" s="569"/>
      <c r="Q12" s="42" t="s">
        <v>158</v>
      </c>
      <c r="R12" s="572">
        <v>1</v>
      </c>
    </row>
    <row r="13" spans="1:30" ht="9" customHeight="1" x14ac:dyDescent="0.25">
      <c r="A13" s="9">
        <v>5</v>
      </c>
      <c r="B13" s="42" t="s">
        <v>159</v>
      </c>
      <c r="C13" s="10"/>
      <c r="D13" s="9"/>
      <c r="E13" s="10"/>
      <c r="F13" s="14"/>
      <c r="G13" s="569"/>
      <c r="H13" s="14"/>
      <c r="I13" s="572"/>
      <c r="J13" s="9">
        <v>5</v>
      </c>
      <c r="K13" s="42" t="s">
        <v>63</v>
      </c>
      <c r="L13" s="10"/>
      <c r="M13" s="9"/>
      <c r="N13" s="10"/>
      <c r="O13" s="14"/>
      <c r="P13" s="569"/>
      <c r="Q13" s="14"/>
      <c r="R13" s="572"/>
    </row>
    <row r="14" spans="1:30" ht="9" customHeight="1" x14ac:dyDescent="0.25">
      <c r="A14" s="9"/>
      <c r="B14" s="12"/>
      <c r="C14" s="567">
        <v>3</v>
      </c>
      <c r="D14" s="42" t="s">
        <v>159</v>
      </c>
      <c r="E14" s="10"/>
      <c r="F14" s="14"/>
      <c r="G14" s="569"/>
      <c r="H14" s="14"/>
      <c r="I14" s="11"/>
      <c r="J14" s="9"/>
      <c r="K14" s="12"/>
      <c r="L14" s="567">
        <v>3</v>
      </c>
      <c r="M14" s="42" t="s">
        <v>63</v>
      </c>
      <c r="N14" s="10"/>
      <c r="O14" s="14"/>
      <c r="P14" s="569"/>
      <c r="Q14" s="14"/>
      <c r="R14" s="11"/>
    </row>
    <row r="15" spans="1:30" ht="9" customHeight="1" x14ac:dyDescent="0.25">
      <c r="A15" s="9">
        <v>6</v>
      </c>
      <c r="B15" s="42" t="s">
        <v>160</v>
      </c>
      <c r="C15" s="568"/>
      <c r="D15" s="15"/>
      <c r="E15" s="567">
        <v>6</v>
      </c>
      <c r="F15" s="14"/>
      <c r="G15" s="569"/>
      <c r="H15" s="14"/>
      <c r="I15" s="11"/>
      <c r="J15" s="9">
        <v>6</v>
      </c>
      <c r="K15" s="42" t="s">
        <v>161</v>
      </c>
      <c r="L15" s="568"/>
      <c r="M15" s="15"/>
      <c r="N15" s="567">
        <v>6</v>
      </c>
      <c r="O15" s="14"/>
      <c r="P15" s="569"/>
      <c r="Q15" s="14"/>
      <c r="R15" s="11"/>
    </row>
    <row r="16" spans="1:30" ht="9" customHeight="1" x14ac:dyDescent="0.25">
      <c r="A16" s="9"/>
      <c r="B16" s="12"/>
      <c r="C16" s="10"/>
      <c r="D16" s="14"/>
      <c r="E16" s="569"/>
      <c r="F16" s="42" t="s">
        <v>159</v>
      </c>
      <c r="G16" s="568"/>
      <c r="H16" s="14"/>
      <c r="I16" s="11"/>
      <c r="J16" s="9"/>
      <c r="K16" s="12"/>
      <c r="L16" s="10"/>
      <c r="M16" s="14"/>
      <c r="N16" s="569"/>
      <c r="O16" s="42" t="s">
        <v>158</v>
      </c>
      <c r="P16" s="568"/>
      <c r="Q16" s="14"/>
      <c r="R16" s="11"/>
    </row>
    <row r="17" spans="1:18" ht="9.9499999999999993" customHeight="1" x14ac:dyDescent="0.25">
      <c r="A17" s="9">
        <v>7</v>
      </c>
      <c r="B17" s="42" t="s">
        <v>162</v>
      </c>
      <c r="C17" s="62"/>
      <c r="D17" s="14"/>
      <c r="E17" s="569"/>
      <c r="F17" s="9"/>
      <c r="G17" s="23">
        <v>-7</v>
      </c>
      <c r="H17" s="42" t="s">
        <v>159</v>
      </c>
      <c r="I17" s="11"/>
      <c r="J17" s="9">
        <v>7</v>
      </c>
      <c r="K17" s="42" t="s">
        <v>163</v>
      </c>
      <c r="L17" s="62"/>
      <c r="M17" s="14"/>
      <c r="N17" s="569"/>
      <c r="O17" s="9"/>
      <c r="P17" s="23">
        <v>-7</v>
      </c>
      <c r="Q17" s="12" t="s">
        <v>152</v>
      </c>
      <c r="R17" s="11"/>
    </row>
    <row r="18" spans="1:18" ht="9.9499999999999993" customHeight="1" x14ac:dyDescent="0.25">
      <c r="A18" s="9"/>
      <c r="B18" s="13"/>
      <c r="C18" s="567">
        <v>4</v>
      </c>
      <c r="D18" s="42" t="s">
        <v>164</v>
      </c>
      <c r="E18" s="568"/>
      <c r="F18" s="9"/>
      <c r="G18" s="10"/>
      <c r="H18" s="82"/>
      <c r="I18" s="11"/>
      <c r="J18" s="9"/>
      <c r="K18" s="13"/>
      <c r="L18" s="567">
        <v>4</v>
      </c>
      <c r="M18" s="42" t="s">
        <v>158</v>
      </c>
      <c r="N18" s="568"/>
      <c r="O18" s="9"/>
      <c r="P18" s="10"/>
      <c r="Q18" s="82"/>
      <c r="R18" s="11"/>
    </row>
    <row r="19" spans="1:18" ht="9.9499999999999993" customHeight="1" x14ac:dyDescent="0.25">
      <c r="A19" s="9">
        <v>8</v>
      </c>
      <c r="B19" s="42" t="s">
        <v>164</v>
      </c>
      <c r="C19" s="568"/>
      <c r="D19" s="9"/>
      <c r="E19" s="10"/>
      <c r="F19" s="9"/>
      <c r="G19" s="10"/>
      <c r="H19" s="136"/>
      <c r="I19" s="11"/>
      <c r="J19" s="9">
        <v>8</v>
      </c>
      <c r="K19" s="42" t="s">
        <v>158</v>
      </c>
      <c r="L19" s="568"/>
      <c r="M19" s="9"/>
      <c r="N19" s="10"/>
      <c r="O19" s="9"/>
      <c r="P19" s="10"/>
      <c r="Q19" s="136"/>
      <c r="R19" s="11"/>
    </row>
    <row r="20" spans="1:18" ht="9.9499999999999993" customHeight="1" x14ac:dyDescent="0.25">
      <c r="A20" s="9"/>
      <c r="B20" s="16"/>
      <c r="C20" s="62"/>
      <c r="D20" s="9"/>
      <c r="E20" s="10"/>
      <c r="F20" s="9"/>
      <c r="G20" s="572">
        <v>2</v>
      </c>
      <c r="H20" s="83" t="s">
        <v>156</v>
      </c>
      <c r="I20" s="11"/>
      <c r="J20" s="9"/>
      <c r="K20" s="16"/>
      <c r="L20" s="62"/>
      <c r="M20" s="9"/>
      <c r="N20" s="10"/>
      <c r="O20" s="9"/>
      <c r="P20" s="572">
        <v>2</v>
      </c>
      <c r="Q20" s="83" t="s">
        <v>152</v>
      </c>
      <c r="R20" s="11"/>
    </row>
    <row r="21" spans="1:18" ht="9.9499999999999993" customHeight="1" x14ac:dyDescent="0.25">
      <c r="A21" s="9"/>
      <c r="B21" s="12"/>
      <c r="C21" s="10">
        <v>-6</v>
      </c>
      <c r="D21" s="42" t="s">
        <v>164</v>
      </c>
      <c r="E21" s="10"/>
      <c r="F21" s="9"/>
      <c r="G21" s="572"/>
      <c r="H21" s="298">
        <v>13</v>
      </c>
      <c r="I21" s="11"/>
      <c r="J21" s="9"/>
      <c r="K21" s="12"/>
      <c r="L21" s="10">
        <v>-6</v>
      </c>
      <c r="M21" s="42" t="s">
        <v>63</v>
      </c>
      <c r="N21" s="10"/>
      <c r="O21" s="9"/>
      <c r="P21" s="572"/>
      <c r="Q21" s="298">
        <v>13</v>
      </c>
      <c r="R21" s="11"/>
    </row>
    <row r="22" spans="1:18" ht="9.9499999999999993" customHeight="1" x14ac:dyDescent="0.25">
      <c r="A22" s="17">
        <v>-1</v>
      </c>
      <c r="B22" s="42" t="s">
        <v>30</v>
      </c>
      <c r="C22" s="10"/>
      <c r="D22" s="15"/>
      <c r="E22" s="567">
        <v>10</v>
      </c>
      <c r="F22" s="42" t="s">
        <v>164</v>
      </c>
      <c r="G22" s="10"/>
      <c r="H22" s="136"/>
      <c r="I22" s="11"/>
      <c r="J22" s="17">
        <v>-1</v>
      </c>
      <c r="K22" s="42" t="s">
        <v>153</v>
      </c>
      <c r="L22" s="10"/>
      <c r="M22" s="15"/>
      <c r="N22" s="567">
        <v>10</v>
      </c>
      <c r="O22" s="42" t="s">
        <v>63</v>
      </c>
      <c r="P22" s="10"/>
      <c r="Q22" s="136"/>
      <c r="R22" s="11"/>
    </row>
    <row r="23" spans="1:18" ht="9.9499999999999993" customHeight="1" x14ac:dyDescent="0.25">
      <c r="A23" s="17"/>
      <c r="B23" s="13"/>
      <c r="C23" s="567">
        <v>8</v>
      </c>
      <c r="D23" s="42" t="s">
        <v>154</v>
      </c>
      <c r="E23" s="568"/>
      <c r="F23" s="15"/>
      <c r="G23" s="567">
        <v>12</v>
      </c>
      <c r="H23" s="136"/>
      <c r="I23" s="11"/>
      <c r="J23" s="17"/>
      <c r="K23" s="13"/>
      <c r="L23" s="567">
        <v>8</v>
      </c>
      <c r="M23" s="42" t="s">
        <v>155</v>
      </c>
      <c r="N23" s="568"/>
      <c r="O23" s="15"/>
      <c r="P23" s="567">
        <v>12</v>
      </c>
      <c r="Q23" s="136"/>
      <c r="R23" s="11"/>
    </row>
    <row r="24" spans="1:18" ht="9.9499999999999993" customHeight="1" x14ac:dyDescent="0.25">
      <c r="A24" s="17">
        <v>-2</v>
      </c>
      <c r="B24" s="42" t="s">
        <v>154</v>
      </c>
      <c r="C24" s="568"/>
      <c r="D24" s="9"/>
      <c r="E24" s="10"/>
      <c r="F24" s="14"/>
      <c r="G24" s="569"/>
      <c r="H24" s="299" t="s">
        <v>156</v>
      </c>
      <c r="I24" s="11"/>
      <c r="J24" s="17">
        <v>-2</v>
      </c>
      <c r="K24" s="42" t="s">
        <v>155</v>
      </c>
      <c r="L24" s="568"/>
      <c r="M24" s="9"/>
      <c r="N24" s="10"/>
      <c r="O24" s="14"/>
      <c r="P24" s="569"/>
      <c r="Q24" s="299" t="s">
        <v>63</v>
      </c>
      <c r="R24" s="11"/>
    </row>
    <row r="25" spans="1:18" ht="9.9499999999999993" customHeight="1" x14ac:dyDescent="0.25">
      <c r="A25" s="17"/>
      <c r="B25" s="12"/>
      <c r="C25" s="10">
        <v>-5</v>
      </c>
      <c r="D25" s="42" t="s">
        <v>156</v>
      </c>
      <c r="E25" s="10"/>
      <c r="F25" s="14"/>
      <c r="G25" s="569"/>
      <c r="H25" s="9"/>
      <c r="I25" s="11"/>
      <c r="J25" s="17"/>
      <c r="K25" s="12"/>
      <c r="L25" s="10">
        <v>-5</v>
      </c>
      <c r="M25" s="42" t="s">
        <v>157</v>
      </c>
      <c r="N25" s="10"/>
      <c r="O25" s="14"/>
      <c r="P25" s="569"/>
      <c r="Q25" s="9"/>
      <c r="R25" s="11"/>
    </row>
    <row r="26" spans="1:18" ht="9.9499999999999993" customHeight="1" x14ac:dyDescent="0.25">
      <c r="A26" s="17">
        <v>-3</v>
      </c>
      <c r="B26" s="42" t="s">
        <v>160</v>
      </c>
      <c r="C26" s="10"/>
      <c r="D26" s="15"/>
      <c r="E26" s="567">
        <v>11</v>
      </c>
      <c r="F26" s="42" t="s">
        <v>156</v>
      </c>
      <c r="G26" s="568"/>
      <c r="H26" s="9"/>
      <c r="I26" s="11"/>
      <c r="J26" s="17">
        <v>-3</v>
      </c>
      <c r="K26" s="42" t="s">
        <v>161</v>
      </c>
      <c r="L26" s="10"/>
      <c r="M26" s="15"/>
      <c r="N26" s="567">
        <v>11</v>
      </c>
      <c r="O26" s="42" t="s">
        <v>157</v>
      </c>
      <c r="P26" s="568"/>
      <c r="Q26" s="9"/>
      <c r="R26" s="11"/>
    </row>
    <row r="27" spans="1:18" ht="9.9499999999999993" customHeight="1" x14ac:dyDescent="0.25">
      <c r="A27" s="17"/>
      <c r="B27" s="13"/>
      <c r="C27" s="567">
        <v>9</v>
      </c>
      <c r="D27" s="42" t="s">
        <v>160</v>
      </c>
      <c r="E27" s="568"/>
      <c r="F27" s="9"/>
      <c r="G27" s="62"/>
      <c r="H27" s="16"/>
      <c r="I27" s="11"/>
      <c r="J27" s="17"/>
      <c r="K27" s="16"/>
      <c r="L27" s="573">
        <v>9</v>
      </c>
      <c r="M27" s="43" t="s">
        <v>161</v>
      </c>
      <c r="N27" s="568"/>
      <c r="O27" s="9"/>
      <c r="P27" s="62"/>
      <c r="Q27" s="16"/>
      <c r="R27" s="11"/>
    </row>
    <row r="28" spans="1:18" ht="9.9499999999999993" customHeight="1" x14ac:dyDescent="0.25">
      <c r="A28" s="17">
        <v>-4</v>
      </c>
      <c r="B28" s="42" t="s">
        <v>162</v>
      </c>
      <c r="C28" s="568"/>
      <c r="D28" s="9"/>
      <c r="E28" s="10"/>
      <c r="F28" s="9"/>
      <c r="G28" s="62"/>
      <c r="H28" s="14"/>
      <c r="I28" s="11"/>
      <c r="J28" s="17">
        <v>-4</v>
      </c>
      <c r="K28" s="42" t="s">
        <v>163</v>
      </c>
      <c r="L28" s="568"/>
      <c r="M28" s="9"/>
      <c r="N28" s="10"/>
      <c r="O28" s="9"/>
      <c r="P28" s="62"/>
      <c r="Q28" s="14"/>
      <c r="R28" s="11"/>
    </row>
    <row r="29" spans="1:18" ht="9.9499999999999993" customHeight="1" x14ac:dyDescent="0.25">
      <c r="A29" s="17"/>
      <c r="B29" s="16"/>
      <c r="C29" s="62"/>
      <c r="D29" s="9"/>
      <c r="E29" s="10"/>
      <c r="F29" s="9"/>
      <c r="G29" s="62"/>
      <c r="H29" s="14"/>
      <c r="I29" s="11"/>
      <c r="J29" s="17"/>
      <c r="K29" s="16"/>
      <c r="L29" s="62"/>
      <c r="M29" s="9"/>
      <c r="N29" s="10"/>
      <c r="O29" s="9"/>
      <c r="P29" s="62"/>
      <c r="Q29" s="14"/>
      <c r="R29" s="11"/>
    </row>
    <row r="30" spans="1:18" ht="9.9499999999999993" customHeight="1" x14ac:dyDescent="0.25">
      <c r="A30" s="18"/>
      <c r="B30" s="12"/>
      <c r="C30" s="10"/>
      <c r="D30" s="19"/>
      <c r="E30" s="10"/>
      <c r="F30" s="9"/>
      <c r="G30" s="10"/>
      <c r="H30" s="9"/>
      <c r="I30" s="11"/>
      <c r="J30" s="11"/>
      <c r="K30" s="12"/>
      <c r="L30" s="10"/>
      <c r="M30" s="19"/>
      <c r="N30" s="10"/>
      <c r="O30" s="9"/>
      <c r="P30" s="10"/>
      <c r="Q30" s="9"/>
      <c r="R30" s="11"/>
    </row>
    <row r="31" spans="1:18" ht="9.9499999999999993" customHeight="1" x14ac:dyDescent="0.25">
      <c r="A31" s="9">
        <v>1</v>
      </c>
      <c r="B31" s="12" t="s">
        <v>165</v>
      </c>
      <c r="C31" s="10"/>
      <c r="D31" s="9"/>
      <c r="E31" s="10"/>
      <c r="F31" s="10" t="s">
        <v>41</v>
      </c>
      <c r="G31" s="572">
        <v>3</v>
      </c>
      <c r="H31" s="9"/>
      <c r="I31" s="11"/>
      <c r="J31" s="9">
        <v>1</v>
      </c>
      <c r="K31" s="12" t="s">
        <v>166</v>
      </c>
      <c r="L31" s="10"/>
      <c r="M31" s="9"/>
      <c r="N31" s="10"/>
      <c r="O31" s="10" t="s">
        <v>41</v>
      </c>
      <c r="P31" s="572">
        <v>4</v>
      </c>
      <c r="Q31" s="9"/>
      <c r="R31" s="11"/>
    </row>
    <row r="32" spans="1:18" ht="9.9499999999999993" customHeight="1" x14ac:dyDescent="0.25">
      <c r="A32" s="9"/>
      <c r="B32" s="13"/>
      <c r="C32" s="567">
        <v>1</v>
      </c>
      <c r="D32" s="12" t="s">
        <v>165</v>
      </c>
      <c r="E32" s="10"/>
      <c r="F32" s="14"/>
      <c r="G32" s="572"/>
      <c r="H32" s="9"/>
      <c r="I32" s="11"/>
      <c r="J32" s="9"/>
      <c r="K32" s="13"/>
      <c r="L32" s="567">
        <v>1</v>
      </c>
      <c r="M32" s="12" t="s">
        <v>166</v>
      </c>
      <c r="N32" s="10"/>
      <c r="O32" s="14"/>
      <c r="P32" s="572"/>
      <c r="Q32" s="9"/>
      <c r="R32" s="11"/>
    </row>
    <row r="33" spans="1:18" ht="9.9499999999999993" customHeight="1" x14ac:dyDescent="0.25">
      <c r="A33" s="9">
        <v>2</v>
      </c>
      <c r="B33" s="42" t="s">
        <v>167</v>
      </c>
      <c r="C33" s="568"/>
      <c r="D33" s="15"/>
      <c r="E33" s="567">
        <v>5</v>
      </c>
      <c r="F33" s="14"/>
      <c r="G33" s="62"/>
      <c r="H33" s="9"/>
      <c r="I33" s="11"/>
      <c r="J33" s="9">
        <v>2</v>
      </c>
      <c r="K33" s="42" t="s">
        <v>168</v>
      </c>
      <c r="L33" s="568"/>
      <c r="M33" s="15"/>
      <c r="N33" s="567">
        <v>5</v>
      </c>
      <c r="O33" s="14"/>
      <c r="P33" s="62"/>
      <c r="Q33" s="9"/>
      <c r="R33" s="11"/>
    </row>
    <row r="34" spans="1:18" ht="9.9499999999999993" customHeight="1" x14ac:dyDescent="0.25">
      <c r="A34" s="9"/>
      <c r="B34" s="12"/>
      <c r="C34" s="10"/>
      <c r="D34" s="14"/>
      <c r="E34" s="569"/>
      <c r="F34" s="42" t="s">
        <v>169</v>
      </c>
      <c r="G34" s="62"/>
      <c r="H34" s="9"/>
      <c r="I34" s="11"/>
      <c r="J34" s="9"/>
      <c r="K34" s="12"/>
      <c r="L34" s="10"/>
      <c r="M34" s="14"/>
      <c r="N34" s="569"/>
      <c r="O34" s="12" t="s">
        <v>166</v>
      </c>
      <c r="P34" s="62"/>
      <c r="Q34" s="9"/>
      <c r="R34" s="11"/>
    </row>
    <row r="35" spans="1:18" ht="9.9499999999999993" customHeight="1" x14ac:dyDescent="0.25">
      <c r="A35" s="9">
        <v>3</v>
      </c>
      <c r="B35" s="42" t="s">
        <v>170</v>
      </c>
      <c r="C35" s="62"/>
      <c r="D35" s="14"/>
      <c r="E35" s="569"/>
      <c r="F35" s="15"/>
      <c r="G35" s="567">
        <v>7</v>
      </c>
      <c r="H35" s="14"/>
      <c r="I35" s="11"/>
      <c r="J35" s="9">
        <v>3</v>
      </c>
      <c r="K35" s="42" t="s">
        <v>171</v>
      </c>
      <c r="L35" s="62"/>
      <c r="M35" s="14"/>
      <c r="N35" s="569"/>
      <c r="O35" s="15"/>
      <c r="P35" s="567">
        <v>7</v>
      </c>
      <c r="Q35" s="14"/>
      <c r="R35" s="11"/>
    </row>
    <row r="36" spans="1:18" ht="9.9499999999999993" customHeight="1" x14ac:dyDescent="0.25">
      <c r="A36" s="9"/>
      <c r="B36" s="13"/>
      <c r="C36" s="567">
        <v>2</v>
      </c>
      <c r="D36" s="42" t="s">
        <v>169</v>
      </c>
      <c r="E36" s="568"/>
      <c r="F36" s="14"/>
      <c r="G36" s="569"/>
      <c r="H36" s="14"/>
      <c r="I36" s="11"/>
      <c r="J36" s="9"/>
      <c r="K36" s="13"/>
      <c r="L36" s="567">
        <v>2</v>
      </c>
      <c r="M36" s="42" t="s">
        <v>172</v>
      </c>
      <c r="N36" s="568"/>
      <c r="O36" s="14"/>
      <c r="P36" s="569"/>
      <c r="Q36" s="14"/>
      <c r="R36" s="11"/>
    </row>
    <row r="37" spans="1:18" ht="9.9499999999999993" customHeight="1" x14ac:dyDescent="0.25">
      <c r="A37" s="9">
        <v>4</v>
      </c>
      <c r="B37" s="42" t="s">
        <v>169</v>
      </c>
      <c r="C37" s="568"/>
      <c r="D37" s="9"/>
      <c r="E37" s="10"/>
      <c r="F37" s="14"/>
      <c r="G37" s="569"/>
      <c r="H37" s="14"/>
      <c r="I37" s="11"/>
      <c r="J37" s="9">
        <v>4</v>
      </c>
      <c r="K37" s="42" t="s">
        <v>172</v>
      </c>
      <c r="L37" s="568"/>
      <c r="M37" s="9"/>
      <c r="N37" s="10"/>
      <c r="O37" s="14"/>
      <c r="P37" s="569"/>
      <c r="Q37" s="14"/>
      <c r="R37" s="11"/>
    </row>
    <row r="38" spans="1:18" ht="9.9499999999999993" customHeight="1" x14ac:dyDescent="0.25">
      <c r="A38" s="9"/>
      <c r="B38" s="12"/>
      <c r="C38" s="10"/>
      <c r="D38" s="9"/>
      <c r="E38" s="10"/>
      <c r="F38" s="14"/>
      <c r="G38" s="569"/>
      <c r="H38" s="42" t="s">
        <v>169</v>
      </c>
      <c r="I38" s="572">
        <v>1</v>
      </c>
      <c r="J38" s="9"/>
      <c r="K38" s="12"/>
      <c r="L38" s="10"/>
      <c r="M38" s="9"/>
      <c r="N38" s="10"/>
      <c r="O38" s="14"/>
      <c r="P38" s="569"/>
      <c r="Q38" s="42" t="s">
        <v>173</v>
      </c>
      <c r="R38" s="572">
        <v>1</v>
      </c>
    </row>
    <row r="39" spans="1:18" ht="9.9499999999999993" customHeight="1" x14ac:dyDescent="0.25">
      <c r="A39" s="9">
        <v>5</v>
      </c>
      <c r="B39" s="42" t="s">
        <v>174</v>
      </c>
      <c r="C39" s="10"/>
      <c r="D39" s="9"/>
      <c r="E39" s="10"/>
      <c r="F39" s="14"/>
      <c r="G39" s="569"/>
      <c r="H39" s="14"/>
      <c r="I39" s="572"/>
      <c r="J39" s="9">
        <v>5</v>
      </c>
      <c r="K39" s="42" t="s">
        <v>175</v>
      </c>
      <c r="L39" s="10"/>
      <c r="M39" s="9"/>
      <c r="N39" s="10"/>
      <c r="O39" s="14"/>
      <c r="P39" s="569"/>
      <c r="Q39" s="14"/>
      <c r="R39" s="572"/>
    </row>
    <row r="40" spans="1:18" ht="9.9499999999999993" customHeight="1" x14ac:dyDescent="0.25">
      <c r="A40" s="9"/>
      <c r="B40" s="12"/>
      <c r="C40" s="567">
        <v>3</v>
      </c>
      <c r="D40" s="42" t="s">
        <v>174</v>
      </c>
      <c r="E40" s="10"/>
      <c r="F40" s="14"/>
      <c r="G40" s="569"/>
      <c r="H40" s="14"/>
      <c r="I40" s="11"/>
      <c r="J40" s="9"/>
      <c r="K40" s="12"/>
      <c r="L40" s="567">
        <v>3</v>
      </c>
      <c r="M40" s="42" t="s">
        <v>175</v>
      </c>
      <c r="N40" s="10"/>
      <c r="O40" s="14"/>
      <c r="P40" s="569"/>
      <c r="Q40" s="14"/>
      <c r="R40" s="11"/>
    </row>
    <row r="41" spans="1:18" ht="9.9499999999999993" customHeight="1" x14ac:dyDescent="0.25">
      <c r="A41" s="9">
        <v>6</v>
      </c>
      <c r="B41" s="42" t="s">
        <v>65</v>
      </c>
      <c r="C41" s="568"/>
      <c r="D41" s="15"/>
      <c r="E41" s="567">
        <v>6</v>
      </c>
      <c r="F41" s="14"/>
      <c r="G41" s="569"/>
      <c r="H41" s="14"/>
      <c r="I41" s="11"/>
      <c r="J41" s="9">
        <v>6</v>
      </c>
      <c r="K41" s="42" t="s">
        <v>176</v>
      </c>
      <c r="L41" s="568"/>
      <c r="M41" s="15"/>
      <c r="N41" s="567">
        <v>6</v>
      </c>
      <c r="O41" s="14"/>
      <c r="P41" s="569"/>
      <c r="Q41" s="14"/>
      <c r="R41" s="11"/>
    </row>
    <row r="42" spans="1:18" ht="9.9499999999999993" customHeight="1" x14ac:dyDescent="0.25">
      <c r="A42" s="9"/>
      <c r="B42" s="12"/>
      <c r="C42" s="10"/>
      <c r="D42" s="14"/>
      <c r="E42" s="569"/>
      <c r="F42" s="42" t="s">
        <v>174</v>
      </c>
      <c r="G42" s="568"/>
      <c r="H42" s="14"/>
      <c r="I42" s="11"/>
      <c r="J42" s="9"/>
      <c r="K42" s="12"/>
      <c r="L42" s="10"/>
      <c r="M42" s="14"/>
      <c r="N42" s="569"/>
      <c r="O42" s="42" t="s">
        <v>173</v>
      </c>
      <c r="P42" s="568"/>
      <c r="Q42" s="14"/>
      <c r="R42" s="11"/>
    </row>
    <row r="43" spans="1:18" ht="9.9499999999999993" customHeight="1" x14ac:dyDescent="0.25">
      <c r="A43" s="9">
        <v>7</v>
      </c>
      <c r="B43" s="42" t="s">
        <v>177</v>
      </c>
      <c r="C43" s="62"/>
      <c r="D43" s="14"/>
      <c r="E43" s="569"/>
      <c r="F43" s="9"/>
      <c r="G43" s="23">
        <v>-7</v>
      </c>
      <c r="H43" s="42" t="s">
        <v>174</v>
      </c>
      <c r="I43" s="11"/>
      <c r="J43" s="9">
        <v>7</v>
      </c>
      <c r="K43" s="42" t="s">
        <v>178</v>
      </c>
      <c r="L43" s="62"/>
      <c r="M43" s="14"/>
      <c r="N43" s="569"/>
      <c r="O43" s="9"/>
      <c r="P43" s="23">
        <v>-7</v>
      </c>
      <c r="Q43" s="12" t="s">
        <v>166</v>
      </c>
      <c r="R43" s="11"/>
    </row>
    <row r="44" spans="1:18" ht="9.9499999999999993" customHeight="1" x14ac:dyDescent="0.25">
      <c r="A44" s="9"/>
      <c r="B44" s="13"/>
      <c r="C44" s="567">
        <v>4</v>
      </c>
      <c r="D44" s="42" t="s">
        <v>68</v>
      </c>
      <c r="E44" s="568"/>
      <c r="F44" s="9"/>
      <c r="G44" s="10"/>
      <c r="H44" s="82"/>
      <c r="I44" s="11"/>
      <c r="J44" s="9"/>
      <c r="K44" s="13"/>
      <c r="L44" s="567">
        <v>4</v>
      </c>
      <c r="M44" s="42" t="s">
        <v>173</v>
      </c>
      <c r="N44" s="568"/>
      <c r="O44" s="9"/>
      <c r="P44" s="10"/>
      <c r="Q44" s="82"/>
      <c r="R44" s="11"/>
    </row>
    <row r="45" spans="1:18" ht="9.9499999999999993" customHeight="1" x14ac:dyDescent="0.25">
      <c r="A45" s="9">
        <v>8</v>
      </c>
      <c r="B45" s="42" t="s">
        <v>68</v>
      </c>
      <c r="C45" s="568"/>
      <c r="D45" s="9"/>
      <c r="E45" s="10"/>
      <c r="F45" s="9"/>
      <c r="G45" s="10"/>
      <c r="H45" s="136"/>
      <c r="I45" s="11"/>
      <c r="J45" s="9">
        <v>8</v>
      </c>
      <c r="K45" s="42" t="s">
        <v>173</v>
      </c>
      <c r="L45" s="568"/>
      <c r="M45" s="9"/>
      <c r="N45" s="10"/>
      <c r="O45" s="9"/>
      <c r="P45" s="10"/>
      <c r="Q45" s="136"/>
      <c r="R45" s="11"/>
    </row>
    <row r="46" spans="1:18" ht="9.9499999999999993" customHeight="1" x14ac:dyDescent="0.25">
      <c r="A46" s="9"/>
      <c r="B46" s="16"/>
      <c r="C46" s="62"/>
      <c r="D46" s="9"/>
      <c r="E46" s="10"/>
      <c r="F46" s="9"/>
      <c r="G46" s="572">
        <v>2</v>
      </c>
      <c r="H46" s="83" t="s">
        <v>165</v>
      </c>
      <c r="I46" s="11"/>
      <c r="J46" s="9"/>
      <c r="K46" s="16"/>
      <c r="L46" s="62"/>
      <c r="M46" s="9"/>
      <c r="N46" s="10"/>
      <c r="O46" s="9"/>
      <c r="P46" s="572">
        <v>2</v>
      </c>
      <c r="Q46" s="83" t="s">
        <v>166</v>
      </c>
      <c r="R46" s="11"/>
    </row>
    <row r="47" spans="1:18" ht="9.9499999999999993" customHeight="1" x14ac:dyDescent="0.25">
      <c r="A47" s="9"/>
      <c r="B47" s="12"/>
      <c r="C47" s="10">
        <v>-6</v>
      </c>
      <c r="D47" s="42" t="s">
        <v>68</v>
      </c>
      <c r="E47" s="10"/>
      <c r="F47" s="9"/>
      <c r="G47" s="572"/>
      <c r="H47" s="298">
        <v>13</v>
      </c>
      <c r="I47" s="11"/>
      <c r="J47" s="9"/>
      <c r="K47" s="12"/>
      <c r="L47" s="10">
        <v>-6</v>
      </c>
      <c r="M47" s="42" t="s">
        <v>175</v>
      </c>
      <c r="N47" s="10"/>
      <c r="O47" s="9"/>
      <c r="P47" s="572"/>
      <c r="Q47" s="298">
        <v>13</v>
      </c>
      <c r="R47" s="11"/>
    </row>
    <row r="48" spans="1:18" ht="9.9499999999999993" customHeight="1" x14ac:dyDescent="0.25">
      <c r="A48" s="17">
        <v>-1</v>
      </c>
      <c r="B48" s="42" t="s">
        <v>167</v>
      </c>
      <c r="C48" s="10"/>
      <c r="D48" s="15"/>
      <c r="E48" s="567">
        <v>10</v>
      </c>
      <c r="F48" s="42" t="s">
        <v>68</v>
      </c>
      <c r="G48" s="10"/>
      <c r="H48" s="136"/>
      <c r="I48" s="11"/>
      <c r="J48" s="17">
        <v>-1</v>
      </c>
      <c r="K48" s="42" t="s">
        <v>168</v>
      </c>
      <c r="L48" s="10"/>
      <c r="M48" s="15"/>
      <c r="N48" s="567">
        <v>10</v>
      </c>
      <c r="O48" s="42" t="s">
        <v>175</v>
      </c>
      <c r="P48" s="10"/>
      <c r="Q48" s="136"/>
      <c r="R48" s="11"/>
    </row>
    <row r="49" spans="1:23" ht="9.9499999999999993" customHeight="1" x14ac:dyDescent="0.25">
      <c r="A49" s="17"/>
      <c r="B49" s="13"/>
      <c r="C49" s="567">
        <v>8</v>
      </c>
      <c r="D49" s="42" t="s">
        <v>170</v>
      </c>
      <c r="E49" s="568"/>
      <c r="F49" s="15"/>
      <c r="G49" s="567">
        <v>12</v>
      </c>
      <c r="H49" s="136"/>
      <c r="I49" s="11"/>
      <c r="J49" s="17"/>
      <c r="K49" s="13"/>
      <c r="L49" s="567">
        <v>8</v>
      </c>
      <c r="M49" s="42" t="s">
        <v>171</v>
      </c>
      <c r="N49" s="568"/>
      <c r="O49" s="15"/>
      <c r="P49" s="567">
        <v>12</v>
      </c>
      <c r="Q49" s="136"/>
      <c r="R49" s="11"/>
      <c r="W49" s="19"/>
    </row>
    <row r="50" spans="1:23" ht="9.9499999999999993" customHeight="1" x14ac:dyDescent="0.25">
      <c r="A50" s="17">
        <v>-2</v>
      </c>
      <c r="B50" s="42" t="s">
        <v>170</v>
      </c>
      <c r="C50" s="568"/>
      <c r="D50" s="9"/>
      <c r="E50" s="10"/>
      <c r="F50" s="14"/>
      <c r="G50" s="569"/>
      <c r="H50" s="299" t="s">
        <v>165</v>
      </c>
      <c r="I50" s="11"/>
      <c r="J50" s="17">
        <v>-2</v>
      </c>
      <c r="K50" s="42" t="s">
        <v>171</v>
      </c>
      <c r="L50" s="568"/>
      <c r="M50" s="9"/>
      <c r="N50" s="10"/>
      <c r="O50" s="14"/>
      <c r="P50" s="569"/>
      <c r="Q50" s="299" t="s">
        <v>172</v>
      </c>
      <c r="R50" s="11"/>
    </row>
    <row r="51" spans="1:23" ht="9.9499999999999993" customHeight="1" x14ac:dyDescent="0.25">
      <c r="A51" s="17"/>
      <c r="B51" s="12"/>
      <c r="C51" s="10">
        <v>-5</v>
      </c>
      <c r="D51" s="12" t="s">
        <v>165</v>
      </c>
      <c r="E51" s="10"/>
      <c r="F51" s="14"/>
      <c r="G51" s="569"/>
      <c r="H51" s="9"/>
      <c r="I51" s="11"/>
      <c r="J51" s="17"/>
      <c r="K51" s="12"/>
      <c r="L51" s="10">
        <v>-5</v>
      </c>
      <c r="M51" s="42" t="s">
        <v>172</v>
      </c>
      <c r="N51" s="10"/>
      <c r="O51" s="14"/>
      <c r="P51" s="569"/>
      <c r="Q51" s="9"/>
      <c r="R51" s="11"/>
    </row>
    <row r="52" spans="1:23" ht="9.9499999999999993" customHeight="1" x14ac:dyDescent="0.25">
      <c r="A52" s="17">
        <v>-3</v>
      </c>
      <c r="B52" s="42" t="s">
        <v>65</v>
      </c>
      <c r="C52" s="10"/>
      <c r="D52" s="15"/>
      <c r="E52" s="567">
        <v>11</v>
      </c>
      <c r="F52" s="43" t="s">
        <v>165</v>
      </c>
      <c r="G52" s="568"/>
      <c r="H52" s="9"/>
      <c r="I52" s="11"/>
      <c r="J52" s="17">
        <v>-3</v>
      </c>
      <c r="K52" s="42" t="s">
        <v>176</v>
      </c>
      <c r="L52" s="10"/>
      <c r="M52" s="15"/>
      <c r="N52" s="567">
        <v>11</v>
      </c>
      <c r="O52" s="42" t="s">
        <v>172</v>
      </c>
      <c r="P52" s="568"/>
      <c r="Q52" s="9"/>
      <c r="R52" s="11"/>
    </row>
    <row r="53" spans="1:23" ht="9.9499999999999993" customHeight="1" x14ac:dyDescent="0.25">
      <c r="A53" s="17"/>
      <c r="B53" s="13"/>
      <c r="C53" s="567">
        <v>9</v>
      </c>
      <c r="D53" s="42" t="s">
        <v>177</v>
      </c>
      <c r="E53" s="568"/>
      <c r="F53" s="9"/>
      <c r="G53" s="62"/>
      <c r="H53" s="16"/>
      <c r="I53" s="11"/>
      <c r="J53" s="17"/>
      <c r="K53" s="13"/>
      <c r="L53" s="567">
        <v>9</v>
      </c>
      <c r="M53" s="42" t="s">
        <v>178</v>
      </c>
      <c r="N53" s="568"/>
      <c r="O53" s="9"/>
      <c r="P53" s="62"/>
      <c r="Q53" s="16"/>
      <c r="R53" s="11"/>
    </row>
    <row r="54" spans="1:23" ht="9.9499999999999993" customHeight="1" x14ac:dyDescent="0.25">
      <c r="A54" s="17">
        <v>-4</v>
      </c>
      <c r="B54" s="42" t="s">
        <v>177</v>
      </c>
      <c r="C54" s="568"/>
      <c r="D54" s="9"/>
      <c r="E54" s="10"/>
      <c r="F54" s="9"/>
      <c r="G54" s="62"/>
      <c r="H54" s="14"/>
      <c r="I54" s="11"/>
      <c r="J54" s="17">
        <v>-4</v>
      </c>
      <c r="K54" s="42" t="s">
        <v>178</v>
      </c>
      <c r="L54" s="568"/>
      <c r="M54" s="9"/>
      <c r="N54" s="10"/>
      <c r="O54" s="9"/>
      <c r="P54" s="62"/>
      <c r="Q54" s="14"/>
      <c r="R54" s="11"/>
    </row>
    <row r="55" spans="1:23" ht="9.9499999999999993" customHeight="1" x14ac:dyDescent="0.25">
      <c r="A55" s="17"/>
      <c r="B55" s="16"/>
      <c r="C55" s="62"/>
      <c r="D55" s="9"/>
      <c r="E55" s="10"/>
      <c r="F55" s="9"/>
      <c r="G55" s="62"/>
      <c r="H55" s="14"/>
      <c r="I55" s="11"/>
      <c r="J55" s="17"/>
      <c r="K55" s="16"/>
      <c r="L55" s="62"/>
      <c r="M55" s="9"/>
      <c r="N55" s="10"/>
      <c r="O55" s="9"/>
      <c r="P55" s="62"/>
      <c r="Q55" s="14"/>
      <c r="R55" s="11"/>
    </row>
    <row r="56" spans="1:23" ht="9.9499999999999993" customHeight="1" x14ac:dyDescent="0.25">
      <c r="B56" s="12"/>
      <c r="D56" s="579" t="s">
        <v>42</v>
      </c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</row>
    <row r="57" spans="1:23" ht="9.9499999999999993" customHeight="1" x14ac:dyDescent="0.25">
      <c r="B57" s="12"/>
      <c r="D57" s="579" t="s">
        <v>43</v>
      </c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</row>
    <row r="58" spans="1:23" ht="9.9499999999999993" customHeight="1" x14ac:dyDescent="0.25">
      <c r="B58" s="12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</row>
    <row r="59" spans="1:23" ht="9.9499999999999993" customHeight="1" x14ac:dyDescent="0.3">
      <c r="B59" s="6"/>
      <c r="D59" s="574" t="s">
        <v>149</v>
      </c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8"/>
      <c r="Q59" s="8"/>
    </row>
    <row r="60" spans="1:23" ht="9.9499999999999993" customHeight="1" x14ac:dyDescent="0.3">
      <c r="B60" s="6"/>
      <c r="D60" s="575" t="s">
        <v>150</v>
      </c>
      <c r="E60" s="575"/>
      <c r="F60" s="575"/>
      <c r="G60" s="295"/>
      <c r="H60" s="296"/>
      <c r="I60" s="296"/>
      <c r="J60" s="296"/>
      <c r="K60" s="296"/>
      <c r="L60" s="296"/>
      <c r="M60" s="296"/>
      <c r="N60" s="297"/>
      <c r="O60" s="297" t="s">
        <v>151</v>
      </c>
      <c r="P60" s="8"/>
      <c r="Q60" s="8"/>
    </row>
    <row r="61" spans="1:23" ht="9.9499999999999993" customHeight="1" x14ac:dyDescent="0.3">
      <c r="B61" s="6"/>
      <c r="D61" s="578" t="s">
        <v>62</v>
      </c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8"/>
      <c r="Q61" s="8"/>
    </row>
    <row r="62" spans="1:23" ht="9.9499999999999993" customHeight="1" x14ac:dyDescent="0.25">
      <c r="A62" s="9">
        <v>1</v>
      </c>
      <c r="B62" s="12" t="s">
        <v>179</v>
      </c>
      <c r="C62" s="10"/>
      <c r="D62" s="9"/>
      <c r="E62" s="10"/>
      <c r="F62" s="10" t="s">
        <v>41</v>
      </c>
      <c r="G62" s="572">
        <v>5</v>
      </c>
      <c r="H62" s="9"/>
      <c r="I62" s="11"/>
      <c r="J62" s="9">
        <v>1</v>
      </c>
      <c r="K62" s="12" t="s">
        <v>180</v>
      </c>
      <c r="L62" s="10"/>
      <c r="M62" s="9"/>
      <c r="N62" s="10"/>
      <c r="O62" s="10" t="s">
        <v>41</v>
      </c>
      <c r="P62" s="572">
        <v>6</v>
      </c>
      <c r="Q62" s="9"/>
      <c r="R62" s="11"/>
    </row>
    <row r="63" spans="1:23" ht="9.9499999999999993" customHeight="1" x14ac:dyDescent="0.25">
      <c r="A63" s="9"/>
      <c r="B63" s="13"/>
      <c r="C63" s="567">
        <v>1</v>
      </c>
      <c r="D63" s="12" t="s">
        <v>179</v>
      </c>
      <c r="E63" s="10"/>
      <c r="F63" s="14"/>
      <c r="G63" s="572"/>
      <c r="H63" s="9"/>
      <c r="I63" s="11"/>
      <c r="J63" s="9"/>
      <c r="K63" s="13"/>
      <c r="L63" s="567">
        <v>1</v>
      </c>
      <c r="M63" s="12" t="s">
        <v>180</v>
      </c>
      <c r="N63" s="10"/>
      <c r="O63" s="14"/>
      <c r="P63" s="572"/>
      <c r="Q63" s="9"/>
      <c r="R63" s="11"/>
      <c r="S63" s="11"/>
    </row>
    <row r="64" spans="1:23" ht="9.9499999999999993" customHeight="1" x14ac:dyDescent="0.25">
      <c r="A64" s="9">
        <v>2</v>
      </c>
      <c r="B64" s="42" t="s">
        <v>181</v>
      </c>
      <c r="C64" s="568"/>
      <c r="D64" s="15"/>
      <c r="E64" s="567">
        <v>5</v>
      </c>
      <c r="F64" s="14"/>
      <c r="G64" s="62"/>
      <c r="H64" s="9"/>
      <c r="I64" s="11"/>
      <c r="J64" s="9">
        <v>2</v>
      </c>
      <c r="K64" s="42" t="s">
        <v>182</v>
      </c>
      <c r="L64" s="568"/>
      <c r="M64" s="15"/>
      <c r="N64" s="567">
        <v>5</v>
      </c>
      <c r="O64" s="14"/>
      <c r="P64" s="62"/>
      <c r="Q64" s="9"/>
      <c r="R64" s="11"/>
    </row>
    <row r="65" spans="1:18" ht="9.9499999999999993" customHeight="1" x14ac:dyDescent="0.25">
      <c r="A65" s="9"/>
      <c r="B65" s="12"/>
      <c r="C65" s="10"/>
      <c r="D65" s="14"/>
      <c r="E65" s="569"/>
      <c r="F65" s="12" t="s">
        <v>179</v>
      </c>
      <c r="G65" s="62"/>
      <c r="H65" s="9"/>
      <c r="I65" s="11"/>
      <c r="J65" s="9"/>
      <c r="K65" s="12"/>
      <c r="L65" s="10"/>
      <c r="M65" s="14"/>
      <c r="N65" s="569"/>
      <c r="O65" s="12" t="s">
        <v>180</v>
      </c>
      <c r="P65" s="62"/>
      <c r="Q65" s="9"/>
      <c r="R65" s="11"/>
    </row>
    <row r="66" spans="1:18" ht="9.9499999999999993" customHeight="1" x14ac:dyDescent="0.25">
      <c r="A66" s="9">
        <v>3</v>
      </c>
      <c r="B66" s="42" t="s">
        <v>183</v>
      </c>
      <c r="C66" s="62"/>
      <c r="D66" s="14"/>
      <c r="E66" s="569"/>
      <c r="F66" s="15"/>
      <c r="G66" s="567">
        <v>7</v>
      </c>
      <c r="H66" s="14"/>
      <c r="I66" s="11"/>
      <c r="J66" s="9">
        <v>3</v>
      </c>
      <c r="K66" s="42" t="s">
        <v>184</v>
      </c>
      <c r="L66" s="62"/>
      <c r="M66" s="14"/>
      <c r="N66" s="569"/>
      <c r="O66" s="15"/>
      <c r="P66" s="567">
        <v>7</v>
      </c>
      <c r="Q66" s="14"/>
      <c r="R66" s="11"/>
    </row>
    <row r="67" spans="1:18" ht="9.9499999999999993" customHeight="1" x14ac:dyDescent="0.25">
      <c r="A67" s="9"/>
      <c r="B67" s="13"/>
      <c r="C67" s="567">
        <v>2</v>
      </c>
      <c r="D67" s="42" t="s">
        <v>185</v>
      </c>
      <c r="E67" s="568"/>
      <c r="F67" s="14"/>
      <c r="G67" s="569"/>
      <c r="H67" s="14"/>
      <c r="I67" s="11"/>
      <c r="J67" s="9"/>
      <c r="K67" s="13"/>
      <c r="L67" s="567">
        <v>2</v>
      </c>
      <c r="M67" s="42" t="s">
        <v>75</v>
      </c>
      <c r="N67" s="568"/>
      <c r="O67" s="14"/>
      <c r="P67" s="569"/>
      <c r="Q67" s="14"/>
      <c r="R67" s="11"/>
    </row>
    <row r="68" spans="1:18" ht="9.9499999999999993" customHeight="1" x14ac:dyDescent="0.25">
      <c r="A68" s="9">
        <v>4</v>
      </c>
      <c r="B68" s="42" t="s">
        <v>185</v>
      </c>
      <c r="C68" s="568"/>
      <c r="D68" s="9"/>
      <c r="E68" s="10"/>
      <c r="F68" s="14"/>
      <c r="G68" s="569"/>
      <c r="H68" s="14"/>
      <c r="I68" s="11"/>
      <c r="J68" s="9">
        <v>4</v>
      </c>
      <c r="K68" s="42" t="s">
        <v>75</v>
      </c>
      <c r="L68" s="568"/>
      <c r="M68" s="9"/>
      <c r="N68" s="10"/>
      <c r="O68" s="14"/>
      <c r="P68" s="569"/>
      <c r="Q68" s="14"/>
      <c r="R68" s="11"/>
    </row>
    <row r="69" spans="1:18" ht="9.9499999999999993" customHeight="1" x14ac:dyDescent="0.25">
      <c r="A69" s="9"/>
      <c r="B69" s="12"/>
      <c r="C69" s="10"/>
      <c r="D69" s="9"/>
      <c r="E69" s="10"/>
      <c r="F69" s="14"/>
      <c r="G69" s="569"/>
      <c r="H69" s="42" t="s">
        <v>186</v>
      </c>
      <c r="I69" s="572">
        <v>1</v>
      </c>
      <c r="J69" s="9"/>
      <c r="K69" s="12"/>
      <c r="L69" s="10"/>
      <c r="M69" s="9"/>
      <c r="N69" s="10"/>
      <c r="O69" s="14"/>
      <c r="P69" s="569"/>
      <c r="Q69" s="42" t="s">
        <v>187</v>
      </c>
      <c r="R69" s="572">
        <v>1</v>
      </c>
    </row>
    <row r="70" spans="1:18" ht="9.9499999999999993" customHeight="1" x14ac:dyDescent="0.25">
      <c r="A70" s="9">
        <v>5</v>
      </c>
      <c r="B70" s="42" t="s">
        <v>188</v>
      </c>
      <c r="C70" s="10"/>
      <c r="D70" s="9"/>
      <c r="E70" s="10"/>
      <c r="F70" s="14"/>
      <c r="G70" s="569"/>
      <c r="H70" s="14"/>
      <c r="I70" s="572"/>
      <c r="J70" s="9">
        <v>5</v>
      </c>
      <c r="K70" s="42" t="s">
        <v>187</v>
      </c>
      <c r="L70" s="10"/>
      <c r="M70" s="9"/>
      <c r="N70" s="10"/>
      <c r="O70" s="14"/>
      <c r="P70" s="569"/>
      <c r="Q70" s="14"/>
      <c r="R70" s="572"/>
    </row>
    <row r="71" spans="1:18" ht="9.9499999999999993" customHeight="1" x14ac:dyDescent="0.25">
      <c r="A71" s="9"/>
      <c r="B71" s="12"/>
      <c r="C71" s="567">
        <v>3</v>
      </c>
      <c r="D71" s="42" t="s">
        <v>188</v>
      </c>
      <c r="E71" s="10"/>
      <c r="F71" s="14"/>
      <c r="G71" s="569"/>
      <c r="H71" s="14"/>
      <c r="I71" s="11"/>
      <c r="J71" s="9"/>
      <c r="K71" s="12"/>
      <c r="L71" s="567">
        <v>3</v>
      </c>
      <c r="M71" s="42" t="s">
        <v>187</v>
      </c>
      <c r="N71" s="10"/>
      <c r="O71" s="14"/>
      <c r="P71" s="569"/>
      <c r="Q71" s="14"/>
      <c r="R71" s="11"/>
    </row>
    <row r="72" spans="1:18" ht="9.9499999999999993" customHeight="1" x14ac:dyDescent="0.25">
      <c r="A72" s="9">
        <v>6</v>
      </c>
      <c r="B72" s="42" t="s">
        <v>189</v>
      </c>
      <c r="C72" s="568"/>
      <c r="D72" s="15"/>
      <c r="E72" s="567">
        <v>6</v>
      </c>
      <c r="F72" s="14"/>
      <c r="G72" s="569"/>
      <c r="H72" s="14"/>
      <c r="I72" s="11"/>
      <c r="J72" s="9">
        <v>6</v>
      </c>
      <c r="K72" s="42" t="s">
        <v>190</v>
      </c>
      <c r="L72" s="568"/>
      <c r="M72" s="15"/>
      <c r="N72" s="567">
        <v>6</v>
      </c>
      <c r="O72" s="14"/>
      <c r="P72" s="569"/>
      <c r="Q72" s="14"/>
      <c r="R72" s="11"/>
    </row>
    <row r="73" spans="1:18" ht="9.9499999999999993" customHeight="1" x14ac:dyDescent="0.25">
      <c r="A73" s="9"/>
      <c r="B73" s="12"/>
      <c r="C73" s="10"/>
      <c r="D73" s="14"/>
      <c r="E73" s="569"/>
      <c r="F73" s="42" t="s">
        <v>186</v>
      </c>
      <c r="G73" s="568"/>
      <c r="H73" s="14"/>
      <c r="I73" s="11"/>
      <c r="J73" s="9"/>
      <c r="K73" s="12"/>
      <c r="L73" s="10"/>
      <c r="M73" s="14"/>
      <c r="N73" s="569"/>
      <c r="O73" s="42" t="s">
        <v>187</v>
      </c>
      <c r="P73" s="568"/>
      <c r="Q73" s="14"/>
      <c r="R73" s="11"/>
    </row>
    <row r="74" spans="1:18" ht="9.9499999999999993" customHeight="1" x14ac:dyDescent="0.25">
      <c r="A74" s="9">
        <v>7</v>
      </c>
      <c r="B74" s="42" t="s">
        <v>191</v>
      </c>
      <c r="C74" s="62"/>
      <c r="D74" s="14"/>
      <c r="E74" s="569"/>
      <c r="F74" s="9"/>
      <c r="G74" s="23">
        <v>-7</v>
      </c>
      <c r="H74" s="12" t="s">
        <v>179</v>
      </c>
      <c r="I74" s="11"/>
      <c r="J74" s="9">
        <v>7</v>
      </c>
      <c r="K74" s="42" t="s">
        <v>192</v>
      </c>
      <c r="L74" s="62"/>
      <c r="M74" s="14"/>
      <c r="N74" s="569"/>
      <c r="O74" s="9"/>
      <c r="P74" s="23">
        <v>-7</v>
      </c>
      <c r="Q74" s="12" t="s">
        <v>180</v>
      </c>
      <c r="R74" s="11"/>
    </row>
    <row r="75" spans="1:18" ht="9.9499999999999993" customHeight="1" x14ac:dyDescent="0.25">
      <c r="A75" s="9"/>
      <c r="B75" s="13"/>
      <c r="C75" s="567">
        <v>4</v>
      </c>
      <c r="D75" s="42" t="s">
        <v>186</v>
      </c>
      <c r="E75" s="568"/>
      <c r="F75" s="9"/>
      <c r="G75" s="10"/>
      <c r="H75" s="82"/>
      <c r="I75" s="11"/>
      <c r="J75" s="9"/>
      <c r="K75" s="13"/>
      <c r="L75" s="567">
        <v>4</v>
      </c>
      <c r="M75" s="42" t="s">
        <v>193</v>
      </c>
      <c r="N75" s="568"/>
      <c r="O75" s="9"/>
      <c r="P75" s="10"/>
      <c r="Q75" s="82"/>
      <c r="R75" s="11"/>
    </row>
    <row r="76" spans="1:18" ht="9.9499999999999993" customHeight="1" x14ac:dyDescent="0.25">
      <c r="A76" s="9">
        <v>8</v>
      </c>
      <c r="B76" s="42" t="s">
        <v>186</v>
      </c>
      <c r="C76" s="568"/>
      <c r="D76" s="9"/>
      <c r="E76" s="10"/>
      <c r="F76" s="9"/>
      <c r="G76" s="10"/>
      <c r="H76" s="136"/>
      <c r="I76" s="11"/>
      <c r="J76" s="9">
        <v>8</v>
      </c>
      <c r="K76" s="42" t="s">
        <v>193</v>
      </c>
      <c r="L76" s="568"/>
      <c r="M76" s="9"/>
      <c r="N76" s="10"/>
      <c r="O76" s="9"/>
      <c r="P76" s="10"/>
      <c r="Q76" s="136"/>
      <c r="R76" s="11"/>
    </row>
    <row r="77" spans="1:18" ht="9.9499999999999993" customHeight="1" x14ac:dyDescent="0.25">
      <c r="A77" s="9"/>
      <c r="B77" s="16"/>
      <c r="C77" s="62"/>
      <c r="D77" s="9"/>
      <c r="E77" s="10"/>
      <c r="F77" s="9"/>
      <c r="G77" s="572">
        <v>2</v>
      </c>
      <c r="H77" s="83" t="s">
        <v>179</v>
      </c>
      <c r="I77" s="11"/>
      <c r="J77" s="9"/>
      <c r="K77" s="16"/>
      <c r="L77" s="62"/>
      <c r="M77" s="9"/>
      <c r="N77" s="10"/>
      <c r="O77" s="9"/>
      <c r="P77" s="572">
        <v>2</v>
      </c>
      <c r="Q77" s="83" t="s">
        <v>193</v>
      </c>
      <c r="R77" s="11"/>
    </row>
    <row r="78" spans="1:18" ht="9.9499999999999993" customHeight="1" x14ac:dyDescent="0.25">
      <c r="A78" s="9"/>
      <c r="B78" s="12"/>
      <c r="C78" s="10">
        <v>-6</v>
      </c>
      <c r="D78" s="42" t="s">
        <v>188</v>
      </c>
      <c r="E78" s="10"/>
      <c r="F78" s="9"/>
      <c r="G78" s="572"/>
      <c r="H78" s="298">
        <v>13</v>
      </c>
      <c r="I78" s="11"/>
      <c r="J78" s="9"/>
      <c r="K78" s="12"/>
      <c r="L78" s="10">
        <v>-6</v>
      </c>
      <c r="M78" s="42" t="s">
        <v>193</v>
      </c>
      <c r="N78" s="10"/>
      <c r="O78" s="9"/>
      <c r="P78" s="572"/>
      <c r="Q78" s="298">
        <v>13</v>
      </c>
      <c r="R78" s="11"/>
    </row>
    <row r="79" spans="1:18" ht="9.9499999999999993" customHeight="1" x14ac:dyDescent="0.25">
      <c r="A79" s="17">
        <v>-1</v>
      </c>
      <c r="B79" s="42" t="s">
        <v>181</v>
      </c>
      <c r="C79" s="10"/>
      <c r="D79" s="15"/>
      <c r="E79" s="567">
        <v>10</v>
      </c>
      <c r="F79" s="42" t="s">
        <v>188</v>
      </c>
      <c r="G79" s="10"/>
      <c r="H79" s="136"/>
      <c r="I79" s="11"/>
      <c r="J79" s="17">
        <v>-1</v>
      </c>
      <c r="K79" s="42" t="s">
        <v>182</v>
      </c>
      <c r="L79" s="10"/>
      <c r="M79" s="15"/>
      <c r="N79" s="567">
        <v>10</v>
      </c>
      <c r="O79" s="42" t="s">
        <v>193</v>
      </c>
      <c r="P79" s="10"/>
      <c r="Q79" s="136"/>
      <c r="R79" s="11"/>
    </row>
    <row r="80" spans="1:18" ht="9.9499999999999993" customHeight="1" x14ac:dyDescent="0.25">
      <c r="A80" s="17"/>
      <c r="B80" s="13"/>
      <c r="C80" s="567">
        <v>8</v>
      </c>
      <c r="D80" s="42" t="s">
        <v>183</v>
      </c>
      <c r="E80" s="568"/>
      <c r="F80" s="15"/>
      <c r="G80" s="567">
        <v>12</v>
      </c>
      <c r="H80" s="136"/>
      <c r="I80" s="11"/>
      <c r="J80" s="17"/>
      <c r="K80" s="13"/>
      <c r="L80" s="567">
        <v>8</v>
      </c>
      <c r="M80" s="42" t="s">
        <v>184</v>
      </c>
      <c r="N80" s="568"/>
      <c r="O80" s="15"/>
      <c r="P80" s="567">
        <v>12</v>
      </c>
      <c r="Q80" s="136"/>
      <c r="R80" s="11"/>
    </row>
    <row r="81" spans="1:18" ht="9.9499999999999993" customHeight="1" x14ac:dyDescent="0.25">
      <c r="A81" s="17">
        <v>-2</v>
      </c>
      <c r="B81" s="42" t="s">
        <v>183</v>
      </c>
      <c r="C81" s="568"/>
      <c r="D81" s="9"/>
      <c r="E81" s="10"/>
      <c r="F81" s="14"/>
      <c r="G81" s="569"/>
      <c r="H81" s="299" t="s">
        <v>188</v>
      </c>
      <c r="I81" s="11"/>
      <c r="J81" s="17">
        <v>-2</v>
      </c>
      <c r="K81" s="42" t="s">
        <v>184</v>
      </c>
      <c r="L81" s="568"/>
      <c r="M81" s="9"/>
      <c r="N81" s="10"/>
      <c r="O81" s="14"/>
      <c r="P81" s="569"/>
      <c r="Q81" s="299" t="s">
        <v>193</v>
      </c>
      <c r="R81" s="11"/>
    </row>
    <row r="82" spans="1:18" ht="9.9499999999999993" customHeight="1" x14ac:dyDescent="0.25">
      <c r="A82" s="17"/>
      <c r="B82" s="12"/>
      <c r="C82" s="10">
        <v>-5</v>
      </c>
      <c r="D82" s="42" t="s">
        <v>185</v>
      </c>
      <c r="E82" s="10"/>
      <c r="F82" s="14"/>
      <c r="G82" s="569"/>
      <c r="H82" s="9"/>
      <c r="I82" s="11"/>
      <c r="J82" s="17"/>
      <c r="K82" s="12"/>
      <c r="L82" s="10">
        <v>-5</v>
      </c>
      <c r="M82" s="42" t="s">
        <v>75</v>
      </c>
      <c r="N82" s="10"/>
      <c r="O82" s="14"/>
      <c r="P82" s="569"/>
      <c r="Q82" s="9"/>
      <c r="R82" s="11"/>
    </row>
    <row r="83" spans="1:18" ht="9.9499999999999993" customHeight="1" x14ac:dyDescent="0.25">
      <c r="A83" s="17">
        <v>-3</v>
      </c>
      <c r="B83" s="42" t="s">
        <v>189</v>
      </c>
      <c r="C83" s="10"/>
      <c r="D83" s="15"/>
      <c r="E83" s="567">
        <v>11</v>
      </c>
      <c r="F83" s="42" t="s">
        <v>185</v>
      </c>
      <c r="G83" s="568"/>
      <c r="H83" s="9"/>
      <c r="I83" s="11"/>
      <c r="J83" s="17">
        <v>-3</v>
      </c>
      <c r="K83" s="42" t="s">
        <v>190</v>
      </c>
      <c r="L83" s="10"/>
      <c r="M83" s="15"/>
      <c r="N83" s="567">
        <v>11</v>
      </c>
      <c r="O83" s="42" t="s">
        <v>190</v>
      </c>
      <c r="P83" s="568"/>
      <c r="Q83" s="9"/>
      <c r="R83" s="11"/>
    </row>
    <row r="84" spans="1:18" ht="9.9499999999999993" customHeight="1" x14ac:dyDescent="0.25">
      <c r="A84" s="17"/>
      <c r="B84" s="13"/>
      <c r="C84" s="567">
        <v>9</v>
      </c>
      <c r="D84" s="42" t="s">
        <v>189</v>
      </c>
      <c r="E84" s="568"/>
      <c r="F84" s="9"/>
      <c r="G84" s="62"/>
      <c r="H84" s="16"/>
      <c r="I84" s="11"/>
      <c r="J84" s="17"/>
      <c r="K84" s="13"/>
      <c r="L84" s="567">
        <v>9</v>
      </c>
      <c r="M84" s="42" t="s">
        <v>190</v>
      </c>
      <c r="N84" s="568"/>
      <c r="O84" s="9"/>
      <c r="P84" s="62"/>
      <c r="Q84" s="16"/>
      <c r="R84" s="11"/>
    </row>
    <row r="85" spans="1:18" ht="9.9499999999999993" customHeight="1" x14ac:dyDescent="0.25">
      <c r="A85" s="17">
        <v>-4</v>
      </c>
      <c r="B85" s="42" t="s">
        <v>191</v>
      </c>
      <c r="C85" s="568"/>
      <c r="D85" s="9"/>
      <c r="E85" s="10"/>
      <c r="F85" s="9"/>
      <c r="G85" s="62"/>
      <c r="H85" s="14"/>
      <c r="I85" s="11"/>
      <c r="J85" s="17">
        <v>-4</v>
      </c>
      <c r="K85" s="42" t="s">
        <v>192</v>
      </c>
      <c r="L85" s="568"/>
      <c r="M85" s="9"/>
      <c r="N85" s="10"/>
      <c r="O85" s="9"/>
      <c r="P85" s="62"/>
      <c r="Q85" s="14"/>
      <c r="R85" s="11"/>
    </row>
    <row r="86" spans="1:18" ht="9.9499999999999993" customHeight="1" x14ac:dyDescent="0.25">
      <c r="A86" s="17"/>
      <c r="B86" s="16"/>
      <c r="C86" s="62"/>
      <c r="D86" s="9"/>
      <c r="E86" s="10"/>
      <c r="F86" s="9"/>
      <c r="G86" s="62"/>
      <c r="H86" s="14"/>
      <c r="I86" s="11"/>
      <c r="J86" s="17"/>
      <c r="K86" s="16"/>
      <c r="L86" s="62"/>
      <c r="M86" s="9"/>
      <c r="N86" s="10"/>
      <c r="O86" s="9"/>
      <c r="P86" s="62"/>
      <c r="Q86" s="14"/>
      <c r="R86" s="11"/>
    </row>
    <row r="87" spans="1:18" ht="9.9499999999999993" customHeight="1" x14ac:dyDescent="0.25">
      <c r="A87" s="148"/>
      <c r="B87" s="12"/>
      <c r="C87" s="10"/>
      <c r="D87" s="9"/>
      <c r="E87" s="10"/>
      <c r="F87" s="9"/>
      <c r="G87" s="10"/>
      <c r="H87" s="9"/>
      <c r="I87" s="11"/>
      <c r="J87" s="148"/>
      <c r="K87" s="12"/>
      <c r="L87" s="10"/>
      <c r="M87" s="9"/>
      <c r="N87" s="10"/>
      <c r="O87" s="9"/>
      <c r="P87" s="10"/>
      <c r="Q87" s="9"/>
    </row>
    <row r="88" spans="1:18" ht="9.9499999999999993" customHeight="1" x14ac:dyDescent="0.25">
      <c r="A88" s="18"/>
      <c r="B88" s="12"/>
      <c r="C88" s="10"/>
      <c r="D88" s="19"/>
      <c r="E88" s="10"/>
      <c r="F88" s="9"/>
      <c r="G88" s="10"/>
      <c r="H88" s="9"/>
      <c r="I88" s="11"/>
      <c r="J88" s="11"/>
      <c r="K88" s="12"/>
      <c r="L88" s="10"/>
      <c r="M88" s="19"/>
      <c r="N88" s="10"/>
      <c r="O88" s="9"/>
      <c r="P88" s="10"/>
      <c r="Q88" s="9"/>
    </row>
    <row r="89" spans="1:18" ht="9.9499999999999993" customHeight="1" x14ac:dyDescent="0.25">
      <c r="A89" s="9">
        <v>1</v>
      </c>
      <c r="B89" s="12" t="s">
        <v>194</v>
      </c>
      <c r="C89" s="10"/>
      <c r="D89" s="9"/>
      <c r="E89" s="10"/>
      <c r="F89" s="10" t="s">
        <v>41</v>
      </c>
      <c r="G89" s="572">
        <v>7</v>
      </c>
      <c r="H89" s="9"/>
      <c r="I89" s="11"/>
      <c r="J89" s="9">
        <v>1</v>
      </c>
      <c r="K89" s="12" t="s">
        <v>195</v>
      </c>
      <c r="L89" s="10"/>
      <c r="M89" s="9"/>
      <c r="N89" s="10"/>
      <c r="O89" s="10" t="s">
        <v>41</v>
      </c>
      <c r="P89" s="572">
        <v>8</v>
      </c>
      <c r="Q89" s="9"/>
      <c r="R89" s="11"/>
    </row>
    <row r="90" spans="1:18" ht="9.9499999999999993" customHeight="1" x14ac:dyDescent="0.25">
      <c r="A90" s="9"/>
      <c r="B90" s="13"/>
      <c r="C90" s="567">
        <v>1</v>
      </c>
      <c r="D90" s="12" t="s">
        <v>194</v>
      </c>
      <c r="E90" s="10"/>
      <c r="F90" s="14"/>
      <c r="G90" s="572"/>
      <c r="H90" s="9"/>
      <c r="I90" s="11"/>
      <c r="J90" s="9"/>
      <c r="K90" s="13"/>
      <c r="L90" s="567">
        <v>1</v>
      </c>
      <c r="M90" s="12" t="s">
        <v>195</v>
      </c>
      <c r="N90" s="10"/>
      <c r="O90" s="14"/>
      <c r="P90" s="572"/>
      <c r="Q90" s="9"/>
      <c r="R90" s="11"/>
    </row>
    <row r="91" spans="1:18" ht="9.9499999999999993" customHeight="1" x14ac:dyDescent="0.25">
      <c r="A91" s="9">
        <v>2</v>
      </c>
      <c r="B91" s="42" t="s">
        <v>30</v>
      </c>
      <c r="C91" s="568"/>
      <c r="D91" s="15"/>
      <c r="E91" s="567">
        <v>5</v>
      </c>
      <c r="F91" s="14"/>
      <c r="G91" s="62"/>
      <c r="H91" s="9"/>
      <c r="I91" s="11"/>
      <c r="J91" s="9">
        <v>2</v>
      </c>
      <c r="K91" s="42" t="s">
        <v>30</v>
      </c>
      <c r="L91" s="568"/>
      <c r="M91" s="15"/>
      <c r="N91" s="567">
        <v>5</v>
      </c>
      <c r="O91" s="14"/>
      <c r="P91" s="62"/>
      <c r="Q91" s="9"/>
      <c r="R91" s="11"/>
    </row>
    <row r="92" spans="1:18" ht="9.9499999999999993" customHeight="1" x14ac:dyDescent="0.25">
      <c r="A92" s="9"/>
      <c r="B92" s="12"/>
      <c r="C92" s="10"/>
      <c r="D92" s="14"/>
      <c r="E92" s="569"/>
      <c r="F92" s="12" t="s">
        <v>194</v>
      </c>
      <c r="G92" s="62"/>
      <c r="H92" s="9"/>
      <c r="I92" s="11"/>
      <c r="J92" s="9"/>
      <c r="K92" s="12"/>
      <c r="L92" s="10"/>
      <c r="M92" s="14"/>
      <c r="N92" s="569"/>
      <c r="O92" s="12" t="s">
        <v>195</v>
      </c>
      <c r="P92" s="62"/>
      <c r="Q92" s="9"/>
      <c r="R92" s="11"/>
    </row>
    <row r="93" spans="1:18" ht="9.9499999999999993" customHeight="1" x14ac:dyDescent="0.25">
      <c r="A93" s="9">
        <v>3</v>
      </c>
      <c r="B93" s="42" t="s">
        <v>196</v>
      </c>
      <c r="C93" s="62"/>
      <c r="D93" s="14"/>
      <c r="E93" s="569"/>
      <c r="F93" s="15"/>
      <c r="G93" s="567">
        <v>7</v>
      </c>
      <c r="H93" s="14"/>
      <c r="I93" s="11"/>
      <c r="J93" s="9">
        <v>3</v>
      </c>
      <c r="K93" s="42" t="s">
        <v>197</v>
      </c>
      <c r="L93" s="62"/>
      <c r="M93" s="14"/>
      <c r="N93" s="569"/>
      <c r="O93" s="15"/>
      <c r="P93" s="567">
        <v>7</v>
      </c>
      <c r="Q93" s="14"/>
      <c r="R93" s="11"/>
    </row>
    <row r="94" spans="1:18" ht="9.9499999999999993" customHeight="1" x14ac:dyDescent="0.25">
      <c r="A94" s="9"/>
      <c r="B94" s="13"/>
      <c r="C94" s="567">
        <v>2</v>
      </c>
      <c r="D94" s="42" t="s">
        <v>198</v>
      </c>
      <c r="E94" s="568"/>
      <c r="F94" s="14"/>
      <c r="G94" s="569"/>
      <c r="H94" s="14"/>
      <c r="I94" s="11"/>
      <c r="J94" s="9"/>
      <c r="K94" s="13"/>
      <c r="L94" s="567">
        <v>2</v>
      </c>
      <c r="M94" s="42" t="s">
        <v>199</v>
      </c>
      <c r="N94" s="568"/>
      <c r="O94" s="14"/>
      <c r="P94" s="569"/>
      <c r="Q94" s="14"/>
      <c r="R94" s="11"/>
    </row>
    <row r="95" spans="1:18" ht="9.9499999999999993" customHeight="1" x14ac:dyDescent="0.25">
      <c r="A95" s="9">
        <v>4</v>
      </c>
      <c r="B95" s="42" t="s">
        <v>198</v>
      </c>
      <c r="C95" s="568"/>
      <c r="D95" s="9"/>
      <c r="E95" s="10"/>
      <c r="F95" s="14"/>
      <c r="G95" s="569"/>
      <c r="H95" s="14"/>
      <c r="I95" s="11"/>
      <c r="J95" s="9">
        <v>4</v>
      </c>
      <c r="K95" s="42" t="s">
        <v>199</v>
      </c>
      <c r="L95" s="568"/>
      <c r="M95" s="9"/>
      <c r="N95" s="10"/>
      <c r="O95" s="14"/>
      <c r="P95" s="569"/>
      <c r="Q95" s="14"/>
      <c r="R95" s="11"/>
    </row>
    <row r="96" spans="1:18" ht="9.9499999999999993" customHeight="1" x14ac:dyDescent="0.25">
      <c r="A96" s="9"/>
      <c r="B96" s="12"/>
      <c r="C96" s="10"/>
      <c r="D96" s="9"/>
      <c r="E96" s="10"/>
      <c r="F96" s="14"/>
      <c r="G96" s="569"/>
      <c r="H96" s="43" t="s">
        <v>194</v>
      </c>
      <c r="I96" s="572">
        <v>1</v>
      </c>
      <c r="J96" s="9"/>
      <c r="K96" s="12"/>
      <c r="L96" s="10"/>
      <c r="M96" s="9"/>
      <c r="N96" s="10"/>
      <c r="O96" s="14"/>
      <c r="P96" s="569"/>
      <c r="Q96" s="43" t="s">
        <v>195</v>
      </c>
      <c r="R96" s="572">
        <v>1</v>
      </c>
    </row>
    <row r="97" spans="1:18" ht="9.9499999999999993" customHeight="1" x14ac:dyDescent="0.25">
      <c r="A97" s="9">
        <v>5</v>
      </c>
      <c r="B97" s="42" t="s">
        <v>200</v>
      </c>
      <c r="C97" s="10"/>
      <c r="D97" s="9"/>
      <c r="E97" s="10"/>
      <c r="F97" s="14"/>
      <c r="G97" s="569"/>
      <c r="H97" s="14"/>
      <c r="I97" s="572"/>
      <c r="J97" s="9">
        <v>5</v>
      </c>
      <c r="K97" s="42" t="s">
        <v>201</v>
      </c>
      <c r="L97" s="10"/>
      <c r="M97" s="9"/>
      <c r="N97" s="10"/>
      <c r="O97" s="14"/>
      <c r="P97" s="569"/>
      <c r="Q97" s="14"/>
      <c r="R97" s="572"/>
    </row>
    <row r="98" spans="1:18" ht="9.9499999999999993" customHeight="1" x14ac:dyDescent="0.25">
      <c r="A98" s="9"/>
      <c r="B98" s="12"/>
      <c r="C98" s="567">
        <v>3</v>
      </c>
      <c r="D98" s="42" t="s">
        <v>200</v>
      </c>
      <c r="E98" s="10"/>
      <c r="F98" s="14"/>
      <c r="G98" s="569"/>
      <c r="H98" s="14"/>
      <c r="I98" s="11"/>
      <c r="J98" s="9"/>
      <c r="K98" s="12"/>
      <c r="L98" s="567">
        <v>3</v>
      </c>
      <c r="M98" s="42" t="s">
        <v>201</v>
      </c>
      <c r="N98" s="10"/>
      <c r="O98" s="14"/>
      <c r="P98" s="569"/>
      <c r="Q98" s="14"/>
      <c r="R98" s="11"/>
    </row>
    <row r="99" spans="1:18" ht="9.9499999999999993" customHeight="1" x14ac:dyDescent="0.25">
      <c r="A99" s="9">
        <v>6</v>
      </c>
      <c r="B99" s="42" t="s">
        <v>202</v>
      </c>
      <c r="C99" s="568"/>
      <c r="D99" s="15"/>
      <c r="E99" s="567">
        <v>6</v>
      </c>
      <c r="F99" s="14"/>
      <c r="G99" s="569"/>
      <c r="H99" s="14"/>
      <c r="I99" s="11"/>
      <c r="J99" s="9">
        <v>6</v>
      </c>
      <c r="K99" s="42" t="s">
        <v>203</v>
      </c>
      <c r="L99" s="568"/>
      <c r="M99" s="15"/>
      <c r="N99" s="567">
        <v>6</v>
      </c>
      <c r="O99" s="14"/>
      <c r="P99" s="569"/>
      <c r="Q99" s="14"/>
      <c r="R99" s="11"/>
    </row>
    <row r="100" spans="1:18" ht="9.9499999999999993" customHeight="1" x14ac:dyDescent="0.25">
      <c r="A100" s="9"/>
      <c r="B100" s="12"/>
      <c r="C100" s="10"/>
      <c r="D100" s="14"/>
      <c r="E100" s="569"/>
      <c r="F100" s="42" t="s">
        <v>204</v>
      </c>
      <c r="G100" s="568"/>
      <c r="H100" s="14"/>
      <c r="I100" s="11"/>
      <c r="J100" s="9"/>
      <c r="K100" s="12"/>
      <c r="L100" s="10"/>
      <c r="M100" s="14"/>
      <c r="N100" s="569"/>
      <c r="O100" s="42" t="s">
        <v>205</v>
      </c>
      <c r="P100" s="568"/>
      <c r="Q100" s="14"/>
      <c r="R100" s="11"/>
    </row>
    <row r="101" spans="1:18" ht="9.9499999999999993" customHeight="1" x14ac:dyDescent="0.25">
      <c r="A101" s="9">
        <v>7</v>
      </c>
      <c r="B101" s="42" t="s">
        <v>206</v>
      </c>
      <c r="C101" s="62"/>
      <c r="D101" s="14"/>
      <c r="E101" s="569"/>
      <c r="F101" s="9"/>
      <c r="G101" s="23">
        <v>-7</v>
      </c>
      <c r="H101" s="42" t="s">
        <v>204</v>
      </c>
      <c r="I101" s="11"/>
      <c r="J101" s="9">
        <v>7</v>
      </c>
      <c r="K101" s="42" t="s">
        <v>207</v>
      </c>
      <c r="L101" s="62"/>
      <c r="M101" s="14"/>
      <c r="N101" s="569"/>
      <c r="O101" s="9"/>
      <c r="P101" s="23">
        <v>-7</v>
      </c>
      <c r="Q101" s="42" t="s">
        <v>205</v>
      </c>
      <c r="R101" s="11"/>
    </row>
    <row r="102" spans="1:18" ht="9.9499999999999993" customHeight="1" x14ac:dyDescent="0.25">
      <c r="A102" s="9"/>
      <c r="B102" s="13"/>
      <c r="C102" s="567">
        <v>4</v>
      </c>
      <c r="D102" s="42" t="s">
        <v>204</v>
      </c>
      <c r="E102" s="568"/>
      <c r="F102" s="9"/>
      <c r="G102" s="10"/>
      <c r="H102" s="82"/>
      <c r="I102" s="11"/>
      <c r="J102" s="9"/>
      <c r="K102" s="13"/>
      <c r="L102" s="567">
        <v>4</v>
      </c>
      <c r="M102" s="42" t="s">
        <v>205</v>
      </c>
      <c r="N102" s="568"/>
      <c r="O102" s="9"/>
      <c r="P102" s="10"/>
      <c r="Q102" s="82"/>
      <c r="R102" s="11"/>
    </row>
    <row r="103" spans="1:18" ht="9.9499999999999993" customHeight="1" x14ac:dyDescent="0.25">
      <c r="A103" s="9">
        <v>8</v>
      </c>
      <c r="B103" s="42" t="s">
        <v>204</v>
      </c>
      <c r="C103" s="568"/>
      <c r="D103" s="9"/>
      <c r="E103" s="10"/>
      <c r="F103" s="9"/>
      <c r="G103" s="10"/>
      <c r="H103" s="136"/>
      <c r="I103" s="11"/>
      <c r="J103" s="9">
        <v>8</v>
      </c>
      <c r="K103" s="42" t="s">
        <v>205</v>
      </c>
      <c r="L103" s="568"/>
      <c r="M103" s="9"/>
      <c r="N103" s="10"/>
      <c r="O103" s="9"/>
      <c r="P103" s="10"/>
      <c r="Q103" s="136"/>
      <c r="R103" s="11"/>
    </row>
    <row r="104" spans="1:18" ht="9.9499999999999993" customHeight="1" x14ac:dyDescent="0.25">
      <c r="A104" s="9"/>
      <c r="B104" s="16"/>
      <c r="C104" s="62"/>
      <c r="D104" s="9"/>
      <c r="E104" s="10"/>
      <c r="F104" s="9"/>
      <c r="G104" s="572">
        <v>2</v>
      </c>
      <c r="H104" s="83" t="s">
        <v>198</v>
      </c>
      <c r="I104" s="11"/>
      <c r="J104" s="9"/>
      <c r="K104" s="16"/>
      <c r="L104" s="62"/>
      <c r="M104" s="9"/>
      <c r="N104" s="10"/>
      <c r="O104" s="9"/>
      <c r="P104" s="572">
        <v>2</v>
      </c>
      <c r="Q104" s="83" t="s">
        <v>205</v>
      </c>
      <c r="R104" s="11"/>
    </row>
    <row r="105" spans="1:18" ht="9.9499999999999993" customHeight="1" x14ac:dyDescent="0.25">
      <c r="A105" s="9"/>
      <c r="B105" s="12"/>
      <c r="C105" s="10">
        <v>-6</v>
      </c>
      <c r="D105" s="42" t="s">
        <v>200</v>
      </c>
      <c r="E105" s="10"/>
      <c r="F105" s="9"/>
      <c r="G105" s="572"/>
      <c r="H105" s="298">
        <v>13</v>
      </c>
      <c r="I105" s="11"/>
      <c r="J105" s="9"/>
      <c r="K105" s="12"/>
      <c r="L105" s="10">
        <v>-6</v>
      </c>
      <c r="M105" s="42" t="s">
        <v>201</v>
      </c>
      <c r="N105" s="10"/>
      <c r="O105" s="9"/>
      <c r="P105" s="572"/>
      <c r="Q105" s="298">
        <v>13</v>
      </c>
      <c r="R105" s="11"/>
    </row>
    <row r="106" spans="1:18" ht="9.9499999999999993" customHeight="1" x14ac:dyDescent="0.25">
      <c r="A106" s="17">
        <v>-1</v>
      </c>
      <c r="B106" s="42" t="s">
        <v>30</v>
      </c>
      <c r="C106" s="10"/>
      <c r="D106" s="15"/>
      <c r="E106" s="567">
        <v>10</v>
      </c>
      <c r="F106" s="42" t="s">
        <v>200</v>
      </c>
      <c r="G106" s="10"/>
      <c r="H106" s="136"/>
      <c r="I106" s="11"/>
      <c r="J106" s="17">
        <v>-1</v>
      </c>
      <c r="K106" s="42" t="s">
        <v>30</v>
      </c>
      <c r="L106" s="10"/>
      <c r="M106" s="15"/>
      <c r="N106" s="567">
        <v>10</v>
      </c>
      <c r="O106" s="42" t="s">
        <v>201</v>
      </c>
      <c r="P106" s="10"/>
      <c r="Q106" s="136"/>
      <c r="R106" s="11"/>
    </row>
    <row r="107" spans="1:18" ht="9.9499999999999993" customHeight="1" x14ac:dyDescent="0.25">
      <c r="A107" s="17"/>
      <c r="B107" s="13"/>
      <c r="C107" s="567">
        <v>8</v>
      </c>
      <c r="D107" s="42" t="s">
        <v>196</v>
      </c>
      <c r="E107" s="568"/>
      <c r="F107" s="15"/>
      <c r="G107" s="567">
        <v>12</v>
      </c>
      <c r="H107" s="136"/>
      <c r="I107" s="11"/>
      <c r="J107" s="17"/>
      <c r="K107" s="13"/>
      <c r="L107" s="567">
        <v>8</v>
      </c>
      <c r="M107" s="42" t="s">
        <v>197</v>
      </c>
      <c r="N107" s="568"/>
      <c r="O107" s="15"/>
      <c r="P107" s="567">
        <v>12</v>
      </c>
      <c r="Q107" s="136"/>
      <c r="R107" s="11"/>
    </row>
    <row r="108" spans="1:18" ht="9.9499999999999993" customHeight="1" x14ac:dyDescent="0.25">
      <c r="A108" s="17">
        <v>-2</v>
      </c>
      <c r="B108" s="42" t="s">
        <v>196</v>
      </c>
      <c r="C108" s="568"/>
      <c r="D108" s="9"/>
      <c r="E108" s="10"/>
      <c r="F108" s="14"/>
      <c r="G108" s="569"/>
      <c r="H108" s="299" t="s">
        <v>198</v>
      </c>
      <c r="I108" s="11"/>
      <c r="J108" s="17">
        <v>-2</v>
      </c>
      <c r="K108" s="42" t="s">
        <v>197</v>
      </c>
      <c r="L108" s="568"/>
      <c r="M108" s="9"/>
      <c r="N108" s="10"/>
      <c r="O108" s="14"/>
      <c r="P108" s="569"/>
      <c r="Q108" s="299" t="s">
        <v>199</v>
      </c>
      <c r="R108" s="11"/>
    </row>
    <row r="109" spans="1:18" ht="9.9499999999999993" customHeight="1" x14ac:dyDescent="0.25">
      <c r="A109" s="17"/>
      <c r="B109" s="12"/>
      <c r="C109" s="10">
        <v>-5</v>
      </c>
      <c r="D109" s="42" t="s">
        <v>198</v>
      </c>
      <c r="E109" s="10"/>
      <c r="F109" s="14"/>
      <c r="G109" s="569"/>
      <c r="H109" s="9"/>
      <c r="I109" s="11"/>
      <c r="J109" s="17"/>
      <c r="K109" s="12"/>
      <c r="L109" s="10">
        <v>-5</v>
      </c>
      <c r="M109" s="42" t="s">
        <v>199</v>
      </c>
      <c r="N109" s="10"/>
      <c r="O109" s="14"/>
      <c r="P109" s="569"/>
      <c r="Q109" s="9"/>
      <c r="R109" s="11"/>
    </row>
    <row r="110" spans="1:18" ht="9.9499999999999993" customHeight="1" x14ac:dyDescent="0.25">
      <c r="A110" s="17">
        <v>-3</v>
      </c>
      <c r="B110" s="42" t="s">
        <v>202</v>
      </c>
      <c r="C110" s="10"/>
      <c r="D110" s="15"/>
      <c r="E110" s="567">
        <v>11</v>
      </c>
      <c r="F110" s="42" t="s">
        <v>198</v>
      </c>
      <c r="G110" s="568"/>
      <c r="H110" s="9"/>
      <c r="I110" s="11"/>
      <c r="J110" s="17">
        <v>-3</v>
      </c>
      <c r="K110" s="42" t="s">
        <v>203</v>
      </c>
      <c r="L110" s="10"/>
      <c r="M110" s="15"/>
      <c r="N110" s="567">
        <v>11</v>
      </c>
      <c r="O110" s="42" t="s">
        <v>199</v>
      </c>
      <c r="P110" s="568"/>
      <c r="Q110" s="9"/>
      <c r="R110" s="11"/>
    </row>
    <row r="111" spans="1:18" ht="9.9499999999999993" customHeight="1" x14ac:dyDescent="0.25">
      <c r="A111" s="17"/>
      <c r="B111" s="13"/>
      <c r="C111" s="567">
        <v>9</v>
      </c>
      <c r="D111" s="42" t="s">
        <v>202</v>
      </c>
      <c r="E111" s="568"/>
      <c r="F111" s="9"/>
      <c r="G111" s="62"/>
      <c r="H111" s="16"/>
      <c r="I111" s="11"/>
      <c r="J111" s="17"/>
      <c r="K111" s="13"/>
      <c r="L111" s="567">
        <v>9</v>
      </c>
      <c r="M111" s="42" t="s">
        <v>203</v>
      </c>
      <c r="N111" s="568"/>
      <c r="O111" s="9"/>
      <c r="P111" s="62"/>
      <c r="Q111" s="16"/>
      <c r="R111" s="11"/>
    </row>
    <row r="112" spans="1:18" ht="9.9499999999999993" customHeight="1" x14ac:dyDescent="0.25">
      <c r="A112" s="17">
        <v>-4</v>
      </c>
      <c r="B112" s="42" t="s">
        <v>206</v>
      </c>
      <c r="C112" s="568"/>
      <c r="D112" s="9"/>
      <c r="E112" s="10"/>
      <c r="F112" s="9"/>
      <c r="G112" s="62"/>
      <c r="H112" s="14"/>
      <c r="I112" s="11"/>
      <c r="J112" s="17">
        <v>-4</v>
      </c>
      <c r="K112" s="42" t="s">
        <v>207</v>
      </c>
      <c r="L112" s="568"/>
      <c r="M112" s="9"/>
      <c r="N112" s="10"/>
      <c r="O112" s="9"/>
      <c r="P112" s="62"/>
      <c r="Q112" s="14"/>
      <c r="R112" s="11"/>
    </row>
    <row r="113" spans="1:18" ht="9.9499999999999993" customHeight="1" x14ac:dyDescent="0.25">
      <c r="A113" s="17"/>
      <c r="B113" s="16"/>
      <c r="C113" s="62"/>
      <c r="D113" s="9"/>
      <c r="E113" s="10"/>
      <c r="F113" s="9"/>
      <c r="G113" s="62"/>
      <c r="H113" s="14"/>
      <c r="I113" s="11"/>
      <c r="J113" s="17"/>
      <c r="K113" s="16"/>
      <c r="L113" s="62"/>
      <c r="M113" s="9"/>
      <c r="N113" s="10"/>
      <c r="O113" s="9"/>
      <c r="P113" s="62"/>
      <c r="Q113" s="14"/>
      <c r="R113" s="11"/>
    </row>
    <row r="114" spans="1:18" ht="9.9499999999999993" customHeight="1" x14ac:dyDescent="0.25">
      <c r="B114" s="12"/>
      <c r="D114" s="579" t="s">
        <v>42</v>
      </c>
      <c r="E114" s="579"/>
      <c r="F114" s="579"/>
      <c r="G114" s="579"/>
      <c r="H114" s="579"/>
      <c r="I114" s="579"/>
      <c r="J114" s="579"/>
      <c r="K114" s="579"/>
      <c r="L114" s="579"/>
      <c r="M114" s="579"/>
      <c r="N114" s="579"/>
      <c r="O114" s="579"/>
    </row>
    <row r="115" spans="1:18" ht="9.9499999999999993" customHeight="1" x14ac:dyDescent="0.25">
      <c r="B115" s="12"/>
      <c r="D115" s="579" t="s">
        <v>43</v>
      </c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</row>
    <row r="116" spans="1:18" ht="9.9499999999999993" customHeight="1" x14ac:dyDescent="0.25"/>
    <row r="117" spans="1:18" ht="9.9499999999999993" customHeight="1" x14ac:dyDescent="0.25"/>
    <row r="118" spans="1:18" ht="9.9499999999999993" customHeight="1" x14ac:dyDescent="0.25"/>
    <row r="119" spans="1:18" ht="9.9499999999999993" customHeight="1" x14ac:dyDescent="0.25"/>
    <row r="120" spans="1:18" ht="9.9499999999999993" customHeight="1" x14ac:dyDescent="0.25"/>
    <row r="121" spans="1:18" ht="9.9499999999999993" customHeight="1" x14ac:dyDescent="0.25"/>
    <row r="122" spans="1:18" ht="9.9499999999999993" customHeight="1" x14ac:dyDescent="0.25"/>
    <row r="123" spans="1:18" ht="9.9499999999999993" customHeight="1" x14ac:dyDescent="0.25"/>
    <row r="124" spans="1:18" ht="9.9499999999999993" customHeight="1" x14ac:dyDescent="0.25"/>
    <row r="125" spans="1:18" ht="9.9499999999999993" customHeight="1" x14ac:dyDescent="0.25"/>
    <row r="126" spans="1:18" ht="9.9499999999999993" customHeight="1" x14ac:dyDescent="0.25"/>
    <row r="127" spans="1:18" ht="9.9499999999999993" customHeight="1" x14ac:dyDescent="0.25"/>
    <row r="128" spans="1:18" ht="9.9499999999999993" customHeight="1" x14ac:dyDescent="0.25"/>
    <row r="129" ht="9.9499999999999993" customHeight="1" x14ac:dyDescent="0.25"/>
    <row r="130" ht="9.9499999999999993" customHeight="1" x14ac:dyDescent="0.25"/>
    <row r="131" ht="9.9499999999999993" customHeight="1" x14ac:dyDescent="0.25"/>
    <row r="132" ht="9.9499999999999993" customHeight="1" x14ac:dyDescent="0.25"/>
    <row r="133" ht="9.9499999999999993" customHeight="1" x14ac:dyDescent="0.25"/>
    <row r="134" ht="9.9499999999999993" customHeight="1" x14ac:dyDescent="0.25"/>
    <row r="135" ht="9.9499999999999993" customHeight="1" x14ac:dyDescent="0.25"/>
    <row r="136" ht="9.9499999999999993" customHeight="1" x14ac:dyDescent="0.25"/>
    <row r="137" ht="9.9499999999999993" customHeight="1" x14ac:dyDescent="0.25"/>
    <row r="138" ht="9.9499999999999993" customHeight="1" x14ac:dyDescent="0.25"/>
    <row r="139" ht="9.9499999999999993" customHeight="1" x14ac:dyDescent="0.25"/>
    <row r="140" ht="9.9499999999999993" customHeight="1" x14ac:dyDescent="0.25"/>
    <row r="141" ht="9.9499999999999993" customHeight="1" x14ac:dyDescent="0.25"/>
    <row r="142" ht="9.9499999999999993" customHeight="1" x14ac:dyDescent="0.25"/>
    <row r="143" ht="9.9499999999999993" customHeight="1" x14ac:dyDescent="0.25"/>
    <row r="144" ht="9.9499999999999993" customHeight="1" x14ac:dyDescent="0.25"/>
    <row r="145" ht="9.9499999999999993" customHeight="1" x14ac:dyDescent="0.25"/>
    <row r="146" ht="9.9499999999999993" customHeight="1" x14ac:dyDescent="0.25"/>
    <row r="147" ht="9.9499999999999993" customHeight="1" x14ac:dyDescent="0.25"/>
    <row r="148" ht="9.9499999999999993" customHeight="1" x14ac:dyDescent="0.25"/>
    <row r="149" ht="9.9499999999999993" customHeight="1" x14ac:dyDescent="0.25"/>
    <row r="150" ht="9.9499999999999993" customHeight="1" x14ac:dyDescent="0.25"/>
    <row r="151" ht="9.9499999999999993" customHeight="1" x14ac:dyDescent="0.25"/>
    <row r="152" ht="9.9499999999999993" customHeight="1" x14ac:dyDescent="0.25"/>
    <row r="153" ht="9.9499999999999993" customHeight="1" x14ac:dyDescent="0.25"/>
    <row r="154" ht="9.9499999999999993" customHeight="1" x14ac:dyDescent="0.25"/>
    <row r="155" ht="9.9499999999999993" customHeight="1" x14ac:dyDescent="0.25"/>
    <row r="156" ht="9.9499999999999993" customHeight="1" x14ac:dyDescent="0.25"/>
    <row r="157" ht="9.9499999999999993" customHeight="1" x14ac:dyDescent="0.25"/>
    <row r="158" ht="9.9499999999999993" customHeight="1" x14ac:dyDescent="0.25"/>
    <row r="159" ht="9.9499999999999993" customHeight="1" x14ac:dyDescent="0.25"/>
    <row r="160" ht="9.9499999999999993" customHeight="1" x14ac:dyDescent="0.25"/>
  </sheetData>
  <mergeCells count="132">
    <mergeCell ref="D114:O114"/>
    <mergeCell ref="D115:O115"/>
    <mergeCell ref="G89:G90"/>
    <mergeCell ref="P89:P90"/>
    <mergeCell ref="C90:C91"/>
    <mergeCell ref="L90:L91"/>
    <mergeCell ref="E91:E94"/>
    <mergeCell ref="N91:N94"/>
    <mergeCell ref="G93:G100"/>
    <mergeCell ref="P93:P100"/>
    <mergeCell ref="C94:C95"/>
    <mergeCell ref="L94:L95"/>
    <mergeCell ref="I96:I97"/>
    <mergeCell ref="C98:C99"/>
    <mergeCell ref="L98:L99"/>
    <mergeCell ref="E99:E102"/>
    <mergeCell ref="N99:N102"/>
    <mergeCell ref="C102:C103"/>
    <mergeCell ref="L102:L103"/>
    <mergeCell ref="N110:N111"/>
    <mergeCell ref="G46:G47"/>
    <mergeCell ref="P46:P47"/>
    <mergeCell ref="C53:C54"/>
    <mergeCell ref="L53:L54"/>
    <mergeCell ref="D56:O56"/>
    <mergeCell ref="D57:O57"/>
    <mergeCell ref="D60:F60"/>
    <mergeCell ref="G62:G63"/>
    <mergeCell ref="P62:P63"/>
    <mergeCell ref="C63:C64"/>
    <mergeCell ref="L63:L64"/>
    <mergeCell ref="E64:E67"/>
    <mergeCell ref="N64:N67"/>
    <mergeCell ref="G66:G73"/>
    <mergeCell ref="P66:P73"/>
    <mergeCell ref="L67:L68"/>
    <mergeCell ref="I69:I70"/>
    <mergeCell ref="L71:L72"/>
    <mergeCell ref="E72:E75"/>
    <mergeCell ref="N72:N75"/>
    <mergeCell ref="L75:L76"/>
    <mergeCell ref="D59:O59"/>
    <mergeCell ref="C67:C68"/>
    <mergeCell ref="D61:O61"/>
    <mergeCell ref="E33:E36"/>
    <mergeCell ref="N33:N36"/>
    <mergeCell ref="G35:G42"/>
    <mergeCell ref="P35:P42"/>
    <mergeCell ref="C36:C37"/>
    <mergeCell ref="L36:L37"/>
    <mergeCell ref="I38:I39"/>
    <mergeCell ref="R38:R39"/>
    <mergeCell ref="C40:C41"/>
    <mergeCell ref="L40:L41"/>
    <mergeCell ref="E41:E44"/>
    <mergeCell ref="N41:N44"/>
    <mergeCell ref="C44:C45"/>
    <mergeCell ref="L44:L45"/>
    <mergeCell ref="D1:O1"/>
    <mergeCell ref="D2:F2"/>
    <mergeCell ref="V2:X2"/>
    <mergeCell ref="G5:G6"/>
    <mergeCell ref="P5:P6"/>
    <mergeCell ref="C6:C7"/>
    <mergeCell ref="L6:L7"/>
    <mergeCell ref="E7:E10"/>
    <mergeCell ref="N7:N10"/>
    <mergeCell ref="S7:AD7"/>
    <mergeCell ref="G9:G16"/>
    <mergeCell ref="P9:P16"/>
    <mergeCell ref="C10:C11"/>
    <mergeCell ref="L10:L11"/>
    <mergeCell ref="I12:I13"/>
    <mergeCell ref="R12:R13"/>
    <mergeCell ref="C14:C15"/>
    <mergeCell ref="L14:L15"/>
    <mergeCell ref="E15:E18"/>
    <mergeCell ref="N15:N18"/>
    <mergeCell ref="C18:C19"/>
    <mergeCell ref="L18:L19"/>
    <mergeCell ref="D3:O3"/>
    <mergeCell ref="R96:R97"/>
    <mergeCell ref="G104:G105"/>
    <mergeCell ref="P104:P105"/>
    <mergeCell ref="E106:E107"/>
    <mergeCell ref="N106:N107"/>
    <mergeCell ref="C107:C108"/>
    <mergeCell ref="G107:G110"/>
    <mergeCell ref="L107:L108"/>
    <mergeCell ref="P107:P110"/>
    <mergeCell ref="E110:E111"/>
    <mergeCell ref="C111:C112"/>
    <mergeCell ref="L111:L112"/>
    <mergeCell ref="E83:E84"/>
    <mergeCell ref="C84:C85"/>
    <mergeCell ref="C75:C76"/>
    <mergeCell ref="N79:N80"/>
    <mergeCell ref="C71:C72"/>
    <mergeCell ref="R69:R70"/>
    <mergeCell ref="G77:G78"/>
    <mergeCell ref="P77:P78"/>
    <mergeCell ref="E79:E80"/>
    <mergeCell ref="C80:C81"/>
    <mergeCell ref="G80:G83"/>
    <mergeCell ref="L80:L81"/>
    <mergeCell ref="P80:P83"/>
    <mergeCell ref="N83:N84"/>
    <mergeCell ref="L84:L85"/>
    <mergeCell ref="G20:G21"/>
    <mergeCell ref="P20:P21"/>
    <mergeCell ref="E48:E49"/>
    <mergeCell ref="N48:N49"/>
    <mergeCell ref="C49:C50"/>
    <mergeCell ref="G49:G52"/>
    <mergeCell ref="L49:L50"/>
    <mergeCell ref="P49:P52"/>
    <mergeCell ref="E52:E53"/>
    <mergeCell ref="N52:N53"/>
    <mergeCell ref="E22:E23"/>
    <mergeCell ref="N22:N23"/>
    <mergeCell ref="C23:C24"/>
    <mergeCell ref="G23:G26"/>
    <mergeCell ref="L23:L24"/>
    <mergeCell ref="P23:P26"/>
    <mergeCell ref="E26:E27"/>
    <mergeCell ref="N26:N27"/>
    <mergeCell ref="C27:C28"/>
    <mergeCell ref="L27:L28"/>
    <mergeCell ref="G31:G32"/>
    <mergeCell ref="P31:P32"/>
    <mergeCell ref="C32:C33"/>
    <mergeCell ref="L32:L33"/>
  </mergeCells>
  <pageMargins left="0.7" right="0.7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5"/>
  <sheetViews>
    <sheetView zoomScaleNormal="100" workbookViewId="0">
      <selection activeCell="M265" sqref="M265:M266"/>
    </sheetView>
  </sheetViews>
  <sheetFormatPr defaultRowHeight="15" x14ac:dyDescent="0.25"/>
  <cols>
    <col min="1" max="1" width="2.85546875" customWidth="1"/>
    <col min="2" max="2" width="13.7109375" customWidth="1"/>
    <col min="3" max="3" width="2.85546875" customWidth="1"/>
    <col min="4" max="4" width="13.7109375" customWidth="1"/>
    <col min="5" max="5" width="2.85546875" customWidth="1"/>
    <col min="6" max="6" width="13.7109375" customWidth="1"/>
    <col min="7" max="7" width="3.28515625" customWidth="1"/>
    <col min="8" max="8" width="2.85546875" customWidth="1"/>
    <col min="9" max="9" width="11.7109375" customWidth="1"/>
    <col min="10" max="10" width="3.28515625" customWidth="1"/>
    <col min="11" max="11" width="13.7109375" customWidth="1"/>
    <col min="12" max="12" width="3" customWidth="1"/>
    <col min="13" max="13" width="12.42578125" customWidth="1"/>
    <col min="14" max="14" width="3" customWidth="1"/>
  </cols>
  <sheetData>
    <row r="1" spans="1:16" ht="12" customHeight="1" x14ac:dyDescent="0.25">
      <c r="A1" s="577" t="s">
        <v>149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143"/>
    </row>
    <row r="2" spans="1:16" ht="12" customHeight="1" x14ac:dyDescent="0.25">
      <c r="A2" s="586" t="s">
        <v>150</v>
      </c>
      <c r="B2" s="586"/>
      <c r="C2" s="586"/>
      <c r="D2" s="159"/>
      <c r="E2" s="300"/>
      <c r="F2" s="300"/>
      <c r="G2" s="300"/>
      <c r="H2" s="300"/>
      <c r="I2" s="300"/>
      <c r="J2" s="300"/>
      <c r="K2" s="301" t="s">
        <v>151</v>
      </c>
    </row>
    <row r="3" spans="1:16" ht="12" customHeight="1" x14ac:dyDescent="0.25">
      <c r="B3" s="12"/>
      <c r="D3" s="12"/>
      <c r="F3" s="158" t="s">
        <v>140</v>
      </c>
      <c r="K3" s="12"/>
      <c r="M3" s="19"/>
    </row>
    <row r="4" spans="1:16" ht="9" customHeight="1" x14ac:dyDescent="0.25">
      <c r="A4" s="44"/>
      <c r="B4" s="16"/>
      <c r="C4" s="45">
        <v>1</v>
      </c>
      <c r="D4" s="42" t="s">
        <v>208</v>
      </c>
      <c r="E4" s="47"/>
      <c r="F4" s="12"/>
      <c r="G4" s="19"/>
      <c r="H4" s="19"/>
      <c r="I4" s="587" t="s">
        <v>209</v>
      </c>
      <c r="J4" s="587"/>
      <c r="K4" s="12"/>
      <c r="L4" s="48"/>
      <c r="M4" s="147"/>
      <c r="N4" s="19"/>
      <c r="O4" s="19"/>
    </row>
    <row r="5" spans="1:16" ht="9" customHeight="1" x14ac:dyDescent="0.25">
      <c r="A5" s="44"/>
      <c r="B5" s="16"/>
      <c r="C5" s="62"/>
      <c r="D5" s="13"/>
      <c r="E5" s="567">
        <v>5</v>
      </c>
      <c r="F5" s="42" t="s">
        <v>208</v>
      </c>
      <c r="G5" s="49"/>
      <c r="H5" s="19"/>
      <c r="I5" s="587"/>
      <c r="J5" s="587"/>
      <c r="K5" s="12"/>
      <c r="L5" s="48"/>
      <c r="M5" s="147"/>
      <c r="N5" s="19"/>
      <c r="O5" s="19"/>
    </row>
    <row r="6" spans="1:16" ht="9" customHeight="1" x14ac:dyDescent="0.25">
      <c r="A6" s="44">
        <v>2</v>
      </c>
      <c r="B6" s="42" t="s">
        <v>210</v>
      </c>
      <c r="C6" s="62"/>
      <c r="D6" s="16"/>
      <c r="E6" s="569"/>
      <c r="F6" s="13"/>
      <c r="G6" s="567">
        <v>9</v>
      </c>
      <c r="H6" s="51"/>
      <c r="I6" s="12"/>
      <c r="J6" s="12"/>
      <c r="K6" s="12"/>
      <c r="L6" s="48"/>
      <c r="M6" s="147"/>
      <c r="N6" s="19"/>
      <c r="O6" s="19"/>
    </row>
    <row r="7" spans="1:16" ht="9" customHeight="1" x14ac:dyDescent="0.25">
      <c r="A7" s="44"/>
      <c r="B7" s="13"/>
      <c r="C7" s="567">
        <v>1</v>
      </c>
      <c r="D7" s="42" t="s">
        <v>67</v>
      </c>
      <c r="E7" s="568"/>
      <c r="F7" s="16"/>
      <c r="G7" s="569"/>
      <c r="H7" s="51"/>
      <c r="I7" s="12"/>
      <c r="J7" s="12"/>
      <c r="K7" s="12"/>
      <c r="L7" s="48"/>
      <c r="M7" s="147"/>
      <c r="N7" s="19"/>
      <c r="O7" s="19"/>
    </row>
    <row r="8" spans="1:16" ht="9" customHeight="1" x14ac:dyDescent="0.25">
      <c r="A8" s="44">
        <v>3</v>
      </c>
      <c r="B8" s="42" t="s">
        <v>67</v>
      </c>
      <c r="C8" s="568"/>
      <c r="D8" s="12"/>
      <c r="E8" s="10"/>
      <c r="F8" s="16"/>
      <c r="G8" s="569"/>
      <c r="H8" s="51"/>
      <c r="I8" s="12"/>
      <c r="J8" s="12"/>
      <c r="K8" s="12"/>
      <c r="L8" s="48"/>
      <c r="M8" s="147"/>
      <c r="N8" s="19"/>
      <c r="O8" s="19"/>
    </row>
    <row r="9" spans="1:16" ht="9" customHeight="1" x14ac:dyDescent="0.25">
      <c r="A9" s="44"/>
      <c r="B9" s="12"/>
      <c r="C9" s="10"/>
      <c r="D9" s="12"/>
      <c r="E9" s="10"/>
      <c r="F9" s="16"/>
      <c r="G9" s="569"/>
      <c r="H9" s="51"/>
      <c r="I9" s="42" t="s">
        <v>208</v>
      </c>
      <c r="J9" s="16"/>
      <c r="K9" s="12"/>
      <c r="L9" s="48"/>
      <c r="M9" s="9"/>
      <c r="N9" s="19"/>
      <c r="O9" s="19"/>
    </row>
    <row r="10" spans="1:16" ht="9" customHeight="1" x14ac:dyDescent="0.25">
      <c r="A10" s="44">
        <v>4</v>
      </c>
      <c r="B10" s="42"/>
      <c r="C10" s="62"/>
      <c r="D10" s="12"/>
      <c r="E10" s="10"/>
      <c r="F10" s="16"/>
      <c r="G10" s="569"/>
      <c r="H10" s="52"/>
      <c r="I10" s="13"/>
      <c r="J10" s="581">
        <v>11</v>
      </c>
      <c r="K10" s="12"/>
      <c r="L10" s="48"/>
      <c r="M10" s="147"/>
      <c r="N10" s="19"/>
      <c r="O10" s="19"/>
    </row>
    <row r="11" spans="1:16" ht="9" customHeight="1" x14ac:dyDescent="0.25">
      <c r="A11" s="44"/>
      <c r="B11" s="13"/>
      <c r="C11" s="567">
        <v>2</v>
      </c>
      <c r="D11" s="42" t="s">
        <v>211</v>
      </c>
      <c r="E11" s="62"/>
      <c r="F11" s="16"/>
      <c r="G11" s="569"/>
      <c r="H11" s="51"/>
      <c r="I11" s="16"/>
      <c r="J11" s="582"/>
      <c r="K11" s="12"/>
      <c r="L11" s="48"/>
      <c r="M11" s="147"/>
      <c r="N11" s="19"/>
      <c r="O11" s="19"/>
    </row>
    <row r="12" spans="1:16" ht="9" customHeight="1" x14ac:dyDescent="0.25">
      <c r="A12" s="44">
        <v>5</v>
      </c>
      <c r="B12" s="42"/>
      <c r="C12" s="568"/>
      <c r="D12" s="13"/>
      <c r="E12" s="567">
        <v>6</v>
      </c>
      <c r="F12" s="16"/>
      <c r="G12" s="569"/>
      <c r="H12" s="51"/>
      <c r="I12" s="16"/>
      <c r="J12" s="582"/>
      <c r="K12" s="12"/>
      <c r="L12" s="48"/>
      <c r="M12" s="147"/>
      <c r="N12" s="19"/>
      <c r="O12" s="19"/>
    </row>
    <row r="13" spans="1:16" ht="9" customHeight="1" x14ac:dyDescent="0.25">
      <c r="A13" s="44"/>
      <c r="B13" s="12"/>
      <c r="C13" s="10"/>
      <c r="D13" s="16"/>
      <c r="E13" s="569"/>
      <c r="F13" s="42" t="s">
        <v>212</v>
      </c>
      <c r="G13" s="568"/>
      <c r="H13" s="51"/>
      <c r="I13" s="16"/>
      <c r="J13" s="582"/>
      <c r="K13" s="12"/>
      <c r="L13" s="48"/>
      <c r="M13" s="147"/>
      <c r="N13" s="19"/>
      <c r="O13" s="19"/>
    </row>
    <row r="14" spans="1:16" ht="9" customHeight="1" x14ac:dyDescent="0.3">
      <c r="A14" s="44"/>
      <c r="B14" s="16"/>
      <c r="C14" s="45">
        <v>6</v>
      </c>
      <c r="D14" s="42" t="s">
        <v>212</v>
      </c>
      <c r="E14" s="568"/>
      <c r="F14" s="12"/>
      <c r="G14" s="10"/>
      <c r="H14" s="14"/>
      <c r="I14" s="16"/>
      <c r="J14" s="582"/>
      <c r="K14" s="12"/>
      <c r="L14" s="53"/>
      <c r="M14" s="302"/>
      <c r="N14" s="19"/>
      <c r="O14" s="9"/>
    </row>
    <row r="15" spans="1:16" ht="9" customHeight="1" x14ac:dyDescent="0.25">
      <c r="A15" s="44"/>
      <c r="B15" s="16"/>
      <c r="C15" s="62"/>
      <c r="D15" s="12"/>
      <c r="E15" s="10"/>
      <c r="F15" s="12"/>
      <c r="G15" s="10"/>
      <c r="H15" s="14"/>
      <c r="I15" s="16"/>
      <c r="J15" s="582"/>
      <c r="K15" s="42" t="s">
        <v>208</v>
      </c>
      <c r="L15" s="584">
        <v>1</v>
      </c>
      <c r="M15" s="302"/>
      <c r="N15" s="19"/>
      <c r="O15" s="19"/>
      <c r="P15" s="11"/>
    </row>
    <row r="16" spans="1:16" ht="9" customHeight="1" x14ac:dyDescent="0.25">
      <c r="A16" s="44"/>
      <c r="B16" s="16"/>
      <c r="C16" s="45">
        <v>7</v>
      </c>
      <c r="D16" s="42" t="s">
        <v>213</v>
      </c>
      <c r="E16" s="62"/>
      <c r="F16" s="12"/>
      <c r="G16" s="10"/>
      <c r="H16" s="14"/>
      <c r="I16" s="16"/>
      <c r="J16" s="582"/>
      <c r="K16" s="16"/>
      <c r="L16" s="584"/>
      <c r="M16" s="302"/>
      <c r="N16" s="50"/>
      <c r="O16" s="19"/>
    </row>
    <row r="17" spans="1:17" ht="9" customHeight="1" x14ac:dyDescent="0.25">
      <c r="A17" s="44"/>
      <c r="B17" s="12"/>
      <c r="C17" s="10"/>
      <c r="D17" s="16"/>
      <c r="E17" s="567">
        <v>7</v>
      </c>
      <c r="F17" s="42" t="s">
        <v>213</v>
      </c>
      <c r="G17" s="62"/>
      <c r="H17" s="14"/>
      <c r="I17" s="16"/>
      <c r="J17" s="582"/>
      <c r="K17" s="16"/>
      <c r="L17" s="149"/>
      <c r="M17" s="303"/>
      <c r="N17" s="50"/>
      <c r="O17" s="19"/>
    </row>
    <row r="18" spans="1:17" ht="9" customHeight="1" x14ac:dyDescent="0.25">
      <c r="A18" s="44">
        <v>8</v>
      </c>
      <c r="B18" s="16"/>
      <c r="C18" s="62"/>
      <c r="D18" s="16"/>
      <c r="E18" s="569"/>
      <c r="F18" s="13"/>
      <c r="G18" s="567">
        <v>10</v>
      </c>
      <c r="H18" s="51"/>
      <c r="I18" s="16"/>
      <c r="J18" s="582"/>
      <c r="K18" s="29"/>
      <c r="L18" s="149"/>
      <c r="M18" s="303"/>
      <c r="N18" s="50"/>
      <c r="O18" s="19"/>
    </row>
    <row r="19" spans="1:17" ht="9" customHeight="1" x14ac:dyDescent="0.25">
      <c r="A19" s="44"/>
      <c r="B19" s="13"/>
      <c r="C19" s="567">
        <v>3</v>
      </c>
      <c r="D19" s="42" t="s">
        <v>214</v>
      </c>
      <c r="E19" s="568"/>
      <c r="F19" s="16"/>
      <c r="G19" s="569"/>
      <c r="H19" s="51"/>
      <c r="I19" s="16"/>
      <c r="J19" s="582"/>
      <c r="K19" s="29"/>
      <c r="L19" s="149"/>
      <c r="M19" s="303"/>
      <c r="N19" s="50"/>
      <c r="O19" s="19"/>
    </row>
    <row r="20" spans="1:17" ht="9" customHeight="1" x14ac:dyDescent="0.25">
      <c r="A20" s="44">
        <v>9</v>
      </c>
      <c r="B20" s="42"/>
      <c r="C20" s="568"/>
      <c r="D20" s="12"/>
      <c r="E20" s="10"/>
      <c r="F20" s="16"/>
      <c r="G20" s="569"/>
      <c r="H20" s="51"/>
      <c r="I20" s="16"/>
      <c r="J20" s="582"/>
      <c r="K20" s="29"/>
      <c r="L20" s="149"/>
      <c r="M20" s="303"/>
      <c r="N20" s="50"/>
      <c r="O20" s="19"/>
    </row>
    <row r="21" spans="1:17" ht="9" customHeight="1" x14ac:dyDescent="0.25">
      <c r="A21" s="44"/>
      <c r="B21" s="12"/>
      <c r="C21" s="10"/>
      <c r="D21" s="12"/>
      <c r="E21" s="10"/>
      <c r="F21" s="16"/>
      <c r="G21" s="569"/>
      <c r="H21" s="54"/>
      <c r="I21" s="42" t="s">
        <v>213</v>
      </c>
      <c r="J21" s="583"/>
      <c r="K21" s="29"/>
      <c r="L21" s="149"/>
      <c r="M21" s="303"/>
      <c r="N21" s="50"/>
      <c r="O21" s="19"/>
    </row>
    <row r="22" spans="1:17" ht="9" customHeight="1" x14ac:dyDescent="0.25">
      <c r="A22" s="44">
        <v>10</v>
      </c>
      <c r="B22" s="42" t="s">
        <v>215</v>
      </c>
      <c r="C22" s="62"/>
      <c r="D22" s="12"/>
      <c r="E22" s="10"/>
      <c r="F22" s="16"/>
      <c r="G22" s="569"/>
      <c r="H22" s="51"/>
      <c r="I22" s="12"/>
      <c r="J22" s="12"/>
      <c r="K22" s="29"/>
      <c r="L22" s="149"/>
      <c r="M22" s="303"/>
      <c r="N22" s="50"/>
      <c r="O22" s="19"/>
    </row>
    <row r="23" spans="1:17" ht="9" customHeight="1" x14ac:dyDescent="0.25">
      <c r="A23" s="44"/>
      <c r="B23" s="13"/>
      <c r="C23" s="567">
        <v>4</v>
      </c>
      <c r="D23" s="42" t="s">
        <v>216</v>
      </c>
      <c r="E23" s="62"/>
      <c r="F23" s="16"/>
      <c r="G23" s="569"/>
      <c r="H23" s="51"/>
      <c r="I23" s="12"/>
      <c r="J23" s="12"/>
      <c r="K23" s="29"/>
      <c r="L23" s="149"/>
      <c r="M23" s="303"/>
      <c r="N23" s="50"/>
      <c r="O23" s="19"/>
    </row>
    <row r="24" spans="1:17" ht="9" customHeight="1" x14ac:dyDescent="0.25">
      <c r="A24" s="44">
        <v>11</v>
      </c>
      <c r="B24" s="42" t="s">
        <v>216</v>
      </c>
      <c r="C24" s="568"/>
      <c r="D24" s="13"/>
      <c r="E24" s="567">
        <v>8</v>
      </c>
      <c r="F24" s="16"/>
      <c r="G24" s="569"/>
      <c r="H24" s="51"/>
      <c r="I24" s="12"/>
      <c r="J24" s="12"/>
      <c r="K24" s="29"/>
      <c r="L24" s="149"/>
      <c r="M24" s="303"/>
      <c r="N24" s="50"/>
      <c r="O24" s="19"/>
    </row>
    <row r="25" spans="1:17" ht="9" customHeight="1" x14ac:dyDescent="0.25">
      <c r="A25" s="55"/>
      <c r="B25" s="12"/>
      <c r="C25" s="10"/>
      <c r="D25" s="16"/>
      <c r="E25" s="569"/>
      <c r="F25" s="42" t="s">
        <v>217</v>
      </c>
      <c r="G25" s="568"/>
      <c r="H25" s="51"/>
      <c r="I25" s="12"/>
      <c r="J25" s="12">
        <v>-11</v>
      </c>
      <c r="K25" s="42" t="s">
        <v>213</v>
      </c>
      <c r="L25" s="585"/>
      <c r="M25" s="303"/>
      <c r="N25" s="50"/>
      <c r="O25" s="19"/>
    </row>
    <row r="26" spans="1:17" ht="9" customHeight="1" x14ac:dyDescent="0.25">
      <c r="A26" s="55"/>
      <c r="B26" s="16"/>
      <c r="C26" s="45">
        <v>12</v>
      </c>
      <c r="D26" s="42" t="s">
        <v>217</v>
      </c>
      <c r="E26" s="568"/>
      <c r="F26" s="12"/>
      <c r="G26" s="10"/>
      <c r="H26" s="9"/>
      <c r="I26" s="12"/>
      <c r="J26" s="12"/>
      <c r="K26" s="304"/>
      <c r="L26" s="585"/>
      <c r="M26" s="303"/>
      <c r="N26" s="50"/>
      <c r="O26" s="19"/>
    </row>
    <row r="27" spans="1:17" ht="9" customHeight="1" x14ac:dyDescent="0.25">
      <c r="A27" s="55"/>
      <c r="B27" s="16"/>
      <c r="C27" s="45"/>
      <c r="D27" s="16"/>
      <c r="E27" s="62"/>
      <c r="F27" s="12"/>
      <c r="G27" s="10"/>
      <c r="H27" s="9"/>
      <c r="I27" s="12"/>
      <c r="J27" s="12"/>
      <c r="K27" s="305"/>
      <c r="L27" s="149"/>
      <c r="M27" s="303"/>
      <c r="N27" s="50"/>
      <c r="O27" s="19"/>
    </row>
    <row r="28" spans="1:17" ht="9" customHeight="1" x14ac:dyDescent="0.25">
      <c r="A28" s="9"/>
      <c r="B28" s="12"/>
      <c r="C28" s="10"/>
      <c r="D28" s="12"/>
      <c r="E28" s="10">
        <v>-9</v>
      </c>
      <c r="F28" s="42" t="s">
        <v>212</v>
      </c>
      <c r="G28" s="10"/>
      <c r="H28" s="9"/>
      <c r="I28" s="12"/>
      <c r="J28" s="572">
        <v>2</v>
      </c>
      <c r="K28" s="83" t="s">
        <v>213</v>
      </c>
      <c r="L28" s="149"/>
      <c r="M28" s="303"/>
      <c r="N28" s="9"/>
      <c r="O28" s="9"/>
      <c r="P28" s="9"/>
      <c r="Q28" s="11"/>
    </row>
    <row r="29" spans="1:17" ht="9" customHeight="1" x14ac:dyDescent="0.25">
      <c r="A29" s="10">
        <v>-1</v>
      </c>
      <c r="B29" s="42" t="s">
        <v>210</v>
      </c>
      <c r="C29" s="10"/>
      <c r="D29" s="12"/>
      <c r="E29" s="10"/>
      <c r="F29" s="13"/>
      <c r="G29" s="567">
        <v>18</v>
      </c>
      <c r="H29" s="51"/>
      <c r="I29" s="12"/>
      <c r="J29" s="572"/>
      <c r="K29" s="305"/>
      <c r="L29" s="1"/>
      <c r="M29" s="149"/>
      <c r="N29" s="572"/>
      <c r="O29" s="9"/>
      <c r="P29" s="9"/>
      <c r="Q29" s="11"/>
    </row>
    <row r="30" spans="1:17" ht="9" customHeight="1" x14ac:dyDescent="0.25">
      <c r="A30" s="62"/>
      <c r="B30" s="13"/>
      <c r="C30" s="567">
        <v>12</v>
      </c>
      <c r="D30" s="42" t="s">
        <v>216</v>
      </c>
      <c r="E30" s="10"/>
      <c r="F30" s="16"/>
      <c r="G30" s="569"/>
      <c r="H30" s="51"/>
      <c r="I30" s="42" t="s">
        <v>212</v>
      </c>
      <c r="J30" s="28"/>
      <c r="K30" s="305"/>
      <c r="L30" s="149"/>
      <c r="M30" s="303"/>
      <c r="N30" s="572"/>
      <c r="O30" s="9"/>
      <c r="P30" s="9"/>
      <c r="Q30" s="11"/>
    </row>
    <row r="31" spans="1:17" ht="9" customHeight="1" x14ac:dyDescent="0.25">
      <c r="A31" s="62">
        <v>-8</v>
      </c>
      <c r="B31" s="42" t="s">
        <v>216</v>
      </c>
      <c r="C31" s="568"/>
      <c r="D31" s="13"/>
      <c r="E31" s="567">
        <v>16</v>
      </c>
      <c r="F31" s="16"/>
      <c r="G31" s="569"/>
      <c r="H31" s="52"/>
      <c r="I31" s="13"/>
      <c r="J31" s="581">
        <v>20</v>
      </c>
      <c r="K31" s="305"/>
      <c r="L31" s="149"/>
      <c r="M31" s="303"/>
      <c r="N31" s="14"/>
      <c r="O31" s="51"/>
      <c r="P31" s="14"/>
      <c r="Q31" s="11"/>
    </row>
    <row r="32" spans="1:17" ht="9" customHeight="1" x14ac:dyDescent="0.25">
      <c r="A32" s="62"/>
      <c r="B32" s="13"/>
      <c r="C32" s="62"/>
      <c r="D32" s="16"/>
      <c r="E32" s="569"/>
      <c r="F32" s="42" t="s">
        <v>216</v>
      </c>
      <c r="G32" s="568"/>
      <c r="H32" s="51"/>
      <c r="I32" s="16"/>
      <c r="J32" s="582"/>
      <c r="K32" s="305"/>
      <c r="L32" s="149"/>
      <c r="M32" s="303"/>
      <c r="N32" s="14"/>
      <c r="O32" s="51"/>
      <c r="P32" s="14"/>
      <c r="Q32" s="11"/>
    </row>
    <row r="33" spans="1:17" ht="9" customHeight="1" x14ac:dyDescent="0.25">
      <c r="A33" s="10">
        <v>-2</v>
      </c>
      <c r="B33" s="16"/>
      <c r="C33" s="62"/>
      <c r="D33" s="16"/>
      <c r="E33" s="569"/>
      <c r="F33" s="12"/>
      <c r="G33" s="10"/>
      <c r="H33" s="14"/>
      <c r="I33" s="16"/>
      <c r="J33" s="582"/>
      <c r="K33" s="305"/>
      <c r="L33" s="149"/>
      <c r="M33" s="303"/>
      <c r="N33" s="14"/>
      <c r="O33" s="51"/>
      <c r="P33" s="14"/>
      <c r="Q33" s="11"/>
    </row>
    <row r="34" spans="1:17" ht="9" customHeight="1" x14ac:dyDescent="0.25">
      <c r="A34" s="62"/>
      <c r="B34" s="13"/>
      <c r="C34" s="567">
        <v>13</v>
      </c>
      <c r="D34" s="42" t="s">
        <v>214</v>
      </c>
      <c r="E34" s="568"/>
      <c r="F34" s="12"/>
      <c r="G34" s="10"/>
      <c r="H34" s="14"/>
      <c r="I34" s="16"/>
      <c r="J34" s="582"/>
      <c r="K34" s="299" t="s">
        <v>217</v>
      </c>
      <c r="L34" s="585"/>
      <c r="M34" s="303"/>
      <c r="N34" s="14"/>
      <c r="O34" s="51"/>
      <c r="P34" s="14"/>
      <c r="Q34" s="11"/>
    </row>
    <row r="35" spans="1:17" ht="9" customHeight="1" x14ac:dyDescent="0.25">
      <c r="A35" s="62">
        <v>-7</v>
      </c>
      <c r="B35" s="42" t="s">
        <v>214</v>
      </c>
      <c r="C35" s="568"/>
      <c r="D35" s="12"/>
      <c r="E35" s="10"/>
      <c r="F35" s="12"/>
      <c r="G35" s="10"/>
      <c r="H35" s="14"/>
      <c r="I35" s="16"/>
      <c r="J35" s="582"/>
      <c r="K35" s="158"/>
      <c r="L35" s="585"/>
      <c r="M35" s="303"/>
      <c r="N35" s="14"/>
      <c r="O35" s="51"/>
      <c r="P35" s="14"/>
      <c r="Q35" s="11"/>
    </row>
    <row r="36" spans="1:17" ht="9" customHeight="1" x14ac:dyDescent="0.25">
      <c r="A36" s="62"/>
      <c r="B36" s="12"/>
      <c r="C36" s="10"/>
      <c r="D36" s="12"/>
      <c r="E36" s="10">
        <v>-10</v>
      </c>
      <c r="F36" s="42" t="s">
        <v>217</v>
      </c>
      <c r="G36" s="10"/>
      <c r="H36" s="14"/>
      <c r="I36" s="16"/>
      <c r="J36" s="582"/>
      <c r="K36" s="158"/>
      <c r="L36" s="149"/>
      <c r="M36" s="303"/>
      <c r="N36" s="572"/>
      <c r="O36" s="51"/>
      <c r="P36" s="14"/>
      <c r="Q36" s="11"/>
    </row>
    <row r="37" spans="1:17" ht="9" customHeight="1" x14ac:dyDescent="0.25">
      <c r="A37" s="10">
        <v>-3</v>
      </c>
      <c r="B37" s="12"/>
      <c r="C37" s="10"/>
      <c r="D37" s="12"/>
      <c r="E37" s="10"/>
      <c r="F37" s="13"/>
      <c r="G37" s="567">
        <v>19</v>
      </c>
      <c r="H37" s="51"/>
      <c r="I37" s="16"/>
      <c r="J37" s="582"/>
      <c r="K37" s="12"/>
      <c r="L37" s="150"/>
      <c r="M37" s="302"/>
      <c r="N37" s="572"/>
      <c r="O37" s="51"/>
      <c r="P37" s="14"/>
      <c r="Q37" s="56"/>
    </row>
    <row r="38" spans="1:17" ht="9" customHeight="1" x14ac:dyDescent="0.25">
      <c r="A38" s="62"/>
      <c r="B38" s="13"/>
      <c r="C38" s="567">
        <v>14</v>
      </c>
      <c r="D38" s="42" t="s">
        <v>211</v>
      </c>
      <c r="E38" s="10"/>
      <c r="F38" s="16"/>
      <c r="G38" s="569"/>
      <c r="H38" s="54"/>
      <c r="I38" s="42" t="s">
        <v>217</v>
      </c>
      <c r="J38" s="583"/>
      <c r="K38" s="12"/>
      <c r="L38" s="150"/>
      <c r="M38" s="302"/>
      <c r="N38" s="14"/>
      <c r="O38" s="51"/>
      <c r="P38" s="14"/>
      <c r="Q38" s="150"/>
    </row>
    <row r="39" spans="1:17" ht="9" customHeight="1" x14ac:dyDescent="0.25">
      <c r="A39" s="62">
        <v>-6</v>
      </c>
      <c r="B39" s="42" t="s">
        <v>211</v>
      </c>
      <c r="C39" s="568"/>
      <c r="D39" s="13"/>
      <c r="E39" s="567">
        <v>17</v>
      </c>
      <c r="F39" s="16"/>
      <c r="G39" s="569"/>
      <c r="H39" s="51"/>
      <c r="I39" s="12"/>
      <c r="J39" s="12"/>
      <c r="K39" s="12"/>
      <c r="L39" s="150"/>
      <c r="M39" s="302"/>
      <c r="N39" s="14"/>
      <c r="O39" s="51"/>
      <c r="P39" s="14"/>
      <c r="Q39" s="150"/>
    </row>
    <row r="40" spans="1:17" ht="9" customHeight="1" x14ac:dyDescent="0.25">
      <c r="A40" s="62"/>
      <c r="B40" s="13"/>
      <c r="C40" s="62"/>
      <c r="D40" s="16"/>
      <c r="E40" s="569"/>
      <c r="F40" s="42" t="s">
        <v>211</v>
      </c>
      <c r="G40" s="568"/>
      <c r="H40" s="51"/>
      <c r="I40" s="12"/>
      <c r="J40" s="302"/>
      <c r="K40" s="14"/>
      <c r="L40" s="51"/>
      <c r="M40" s="14"/>
      <c r="N40" s="56"/>
    </row>
    <row r="41" spans="1:17" ht="9" customHeight="1" x14ac:dyDescent="0.25">
      <c r="A41" s="10">
        <v>-4</v>
      </c>
      <c r="B41" s="42" t="s">
        <v>215</v>
      </c>
      <c r="C41" s="62"/>
      <c r="D41" s="16"/>
      <c r="E41" s="569"/>
      <c r="F41" s="12"/>
      <c r="G41" s="9"/>
      <c r="H41" s="9"/>
      <c r="I41" s="12"/>
      <c r="J41" s="302"/>
      <c r="K41" s="14"/>
      <c r="L41" s="51"/>
      <c r="M41" s="14"/>
      <c r="N41" s="56"/>
    </row>
    <row r="42" spans="1:17" ht="9" customHeight="1" x14ac:dyDescent="0.3">
      <c r="A42" s="62"/>
      <c r="B42" s="13"/>
      <c r="C42" s="567">
        <v>15</v>
      </c>
      <c r="D42" s="42" t="s">
        <v>215</v>
      </c>
      <c r="E42" s="568"/>
      <c r="F42" s="12"/>
      <c r="G42" s="9"/>
      <c r="H42" s="9"/>
      <c r="I42" s="12"/>
      <c r="J42" s="12"/>
      <c r="K42" s="12"/>
      <c r="L42" s="53"/>
      <c r="M42" s="302"/>
    </row>
    <row r="43" spans="1:17" ht="9" customHeight="1" x14ac:dyDescent="0.25">
      <c r="A43" s="62">
        <v>-5</v>
      </c>
      <c r="B43" s="42" t="s">
        <v>67</v>
      </c>
      <c r="C43" s="568"/>
      <c r="D43" s="12"/>
      <c r="E43" s="9"/>
      <c r="F43" s="12"/>
      <c r="G43" s="9"/>
      <c r="H43" s="10"/>
      <c r="I43" s="12"/>
      <c r="J43" s="12"/>
      <c r="K43" s="12"/>
      <c r="L43" s="58"/>
      <c r="M43" s="147"/>
    </row>
    <row r="44" spans="1:17" ht="9" customHeight="1" x14ac:dyDescent="0.25">
      <c r="A44" s="59"/>
      <c r="B44" s="12"/>
      <c r="C44" s="10"/>
      <c r="D44" s="12"/>
      <c r="E44" s="9"/>
      <c r="F44" s="12"/>
      <c r="G44" s="9"/>
      <c r="H44" s="10"/>
      <c r="I44" s="12"/>
      <c r="J44" s="12"/>
      <c r="K44" s="12"/>
      <c r="L44" s="58"/>
      <c r="M44" s="147"/>
    </row>
    <row r="45" spans="1:17" ht="9" customHeight="1" x14ac:dyDescent="0.25">
      <c r="A45" s="9"/>
      <c r="B45" s="12"/>
      <c r="C45" s="10"/>
      <c r="D45" s="12"/>
      <c r="E45" s="10"/>
      <c r="F45" s="12"/>
      <c r="G45" s="153"/>
      <c r="H45" s="153"/>
      <c r="I45" s="12"/>
      <c r="J45" s="12"/>
      <c r="K45" s="16"/>
      <c r="L45" s="61"/>
      <c r="M45" s="302"/>
    </row>
    <row r="46" spans="1:17" ht="9" customHeight="1" x14ac:dyDescent="0.25">
      <c r="A46" s="44"/>
      <c r="B46" s="16"/>
      <c r="C46" s="45">
        <v>1</v>
      </c>
      <c r="D46" s="42" t="s">
        <v>218</v>
      </c>
      <c r="E46" s="62"/>
      <c r="F46" s="12"/>
      <c r="G46" s="49"/>
      <c r="H46" s="19"/>
      <c r="I46" s="580" t="s">
        <v>219</v>
      </c>
      <c r="J46" s="580"/>
      <c r="K46" s="12"/>
      <c r="L46" s="48"/>
      <c r="M46" s="147"/>
    </row>
    <row r="47" spans="1:17" ht="9" customHeight="1" x14ac:dyDescent="0.25">
      <c r="A47" s="44"/>
      <c r="B47" s="16"/>
      <c r="C47" s="62"/>
      <c r="D47" s="13"/>
      <c r="E47" s="567">
        <v>5</v>
      </c>
      <c r="F47" s="42" t="s">
        <v>218</v>
      </c>
      <c r="G47" s="49"/>
      <c r="H47" s="19"/>
      <c r="I47" s="580"/>
      <c r="J47" s="580"/>
      <c r="K47" s="12"/>
      <c r="L47" s="48"/>
      <c r="M47" s="147"/>
    </row>
    <row r="48" spans="1:17" ht="9" customHeight="1" x14ac:dyDescent="0.25">
      <c r="A48" s="44">
        <v>1</v>
      </c>
      <c r="B48" s="42" t="s">
        <v>220</v>
      </c>
      <c r="C48" s="62"/>
      <c r="D48" s="16"/>
      <c r="E48" s="569"/>
      <c r="F48" s="13"/>
      <c r="G48" s="567">
        <v>9</v>
      </c>
      <c r="H48" s="51"/>
      <c r="I48" s="12"/>
      <c r="J48" s="12"/>
      <c r="K48" s="12"/>
      <c r="L48" s="48"/>
      <c r="M48" s="147"/>
    </row>
    <row r="49" spans="1:15" ht="9" customHeight="1" x14ac:dyDescent="0.25">
      <c r="A49" s="44"/>
      <c r="B49" s="13"/>
      <c r="C49" s="567">
        <v>1</v>
      </c>
      <c r="D49" s="42" t="s">
        <v>220</v>
      </c>
      <c r="E49" s="568"/>
      <c r="F49" s="16"/>
      <c r="G49" s="569"/>
      <c r="H49" s="51"/>
      <c r="I49" s="12"/>
      <c r="J49" s="12"/>
      <c r="K49" s="12"/>
      <c r="L49" s="48"/>
      <c r="M49" s="147"/>
    </row>
    <row r="50" spans="1:15" ht="9" customHeight="1" x14ac:dyDescent="0.25">
      <c r="A50" s="44">
        <v>3</v>
      </c>
      <c r="B50" s="42" t="s">
        <v>221</v>
      </c>
      <c r="C50" s="568"/>
      <c r="D50" s="12"/>
      <c r="E50" s="10"/>
      <c r="F50" s="16"/>
      <c r="G50" s="569"/>
      <c r="H50" s="51"/>
      <c r="I50" s="12"/>
      <c r="J50" s="12"/>
      <c r="K50" s="12"/>
      <c r="L50" s="48"/>
      <c r="M50" s="147"/>
    </row>
    <row r="51" spans="1:15" ht="9" customHeight="1" x14ac:dyDescent="0.25">
      <c r="A51" s="44"/>
      <c r="B51" s="12"/>
      <c r="C51" s="10"/>
      <c r="D51" s="12"/>
      <c r="E51" s="10"/>
      <c r="F51" s="16"/>
      <c r="G51" s="569"/>
      <c r="H51" s="51"/>
      <c r="I51" s="42" t="s">
        <v>218</v>
      </c>
      <c r="J51" s="16"/>
      <c r="K51" s="12"/>
      <c r="L51" s="48"/>
      <c r="M51" s="147"/>
      <c r="O51" s="57"/>
    </row>
    <row r="52" spans="1:15" ht="9" customHeight="1" x14ac:dyDescent="0.25">
      <c r="A52" s="44">
        <v>4</v>
      </c>
      <c r="B52" s="42"/>
      <c r="C52" s="62"/>
      <c r="D52" s="12"/>
      <c r="E52" s="10"/>
      <c r="F52" s="16"/>
      <c r="G52" s="569"/>
      <c r="H52" s="52"/>
      <c r="I52" s="13"/>
      <c r="J52" s="581">
        <v>11</v>
      </c>
      <c r="K52" s="12"/>
      <c r="L52" s="48"/>
      <c r="M52" s="147"/>
    </row>
    <row r="53" spans="1:15" ht="9" customHeight="1" x14ac:dyDescent="0.25">
      <c r="A53" s="44"/>
      <c r="B53" s="13"/>
      <c r="C53" s="567">
        <v>2</v>
      </c>
      <c r="D53" s="42" t="s">
        <v>222</v>
      </c>
      <c r="E53" s="62"/>
      <c r="F53" s="16"/>
      <c r="G53" s="569"/>
      <c r="H53" s="51"/>
      <c r="I53" s="16"/>
      <c r="J53" s="582"/>
      <c r="K53" s="158"/>
      <c r="L53" s="48"/>
      <c r="M53" s="147"/>
    </row>
    <row r="54" spans="1:15" ht="9" customHeight="1" x14ac:dyDescent="0.25">
      <c r="A54" s="44">
        <v>5</v>
      </c>
      <c r="B54" s="42"/>
      <c r="C54" s="568"/>
      <c r="D54" s="13"/>
      <c r="E54" s="567">
        <v>6</v>
      </c>
      <c r="F54" s="16"/>
      <c r="G54" s="569"/>
      <c r="H54" s="51"/>
      <c r="I54" s="16"/>
      <c r="J54" s="582"/>
      <c r="K54" s="158"/>
      <c r="L54" s="48"/>
      <c r="M54" s="147"/>
    </row>
    <row r="55" spans="1:15" ht="9" customHeight="1" x14ac:dyDescent="0.25">
      <c r="A55" s="44"/>
      <c r="B55" s="12"/>
      <c r="C55" s="10"/>
      <c r="D55" s="16"/>
      <c r="E55" s="569"/>
      <c r="F55" s="42" t="s">
        <v>222</v>
      </c>
      <c r="G55" s="568"/>
      <c r="H55" s="51"/>
      <c r="I55" s="16"/>
      <c r="J55" s="582"/>
      <c r="K55" s="158"/>
      <c r="L55" s="48"/>
      <c r="M55" s="147"/>
    </row>
    <row r="56" spans="1:15" ht="9" customHeight="1" x14ac:dyDescent="0.3">
      <c r="A56" s="44"/>
      <c r="B56" s="16"/>
      <c r="C56" s="45">
        <v>6</v>
      </c>
      <c r="D56" s="42" t="s">
        <v>74</v>
      </c>
      <c r="E56" s="568"/>
      <c r="F56" s="12"/>
      <c r="G56" s="10"/>
      <c r="H56" s="14"/>
      <c r="I56" s="16"/>
      <c r="J56" s="582"/>
      <c r="K56" s="158"/>
      <c r="L56" s="53"/>
      <c r="M56" s="302"/>
    </row>
    <row r="57" spans="1:15" ht="9" customHeight="1" x14ac:dyDescent="0.25">
      <c r="A57" s="44"/>
      <c r="B57" s="16"/>
      <c r="C57" s="62"/>
      <c r="D57" s="12"/>
      <c r="E57" s="10"/>
      <c r="F57" s="12"/>
      <c r="G57" s="10"/>
      <c r="H57" s="14"/>
      <c r="I57" s="16"/>
      <c r="J57" s="582"/>
      <c r="K57" s="42" t="s">
        <v>218</v>
      </c>
      <c r="L57" s="584">
        <v>1</v>
      </c>
      <c r="M57" s="302"/>
    </row>
    <row r="58" spans="1:15" ht="9" customHeight="1" x14ac:dyDescent="0.25">
      <c r="A58" s="44"/>
      <c r="B58" s="16"/>
      <c r="C58" s="45">
        <v>7</v>
      </c>
      <c r="D58" s="42" t="s">
        <v>223</v>
      </c>
      <c r="E58" s="62"/>
      <c r="F58" s="12"/>
      <c r="G58" s="10"/>
      <c r="H58" s="14"/>
      <c r="I58" s="16"/>
      <c r="J58" s="582"/>
      <c r="K58" s="29"/>
      <c r="L58" s="584"/>
      <c r="M58" s="302"/>
    </row>
    <row r="59" spans="1:15" ht="9" customHeight="1" x14ac:dyDescent="0.25">
      <c r="A59" s="44"/>
      <c r="B59" s="12"/>
      <c r="C59" s="10"/>
      <c r="D59" s="16"/>
      <c r="E59" s="567">
        <v>7</v>
      </c>
      <c r="F59" s="42" t="s">
        <v>223</v>
      </c>
      <c r="G59" s="62"/>
      <c r="H59" s="14"/>
      <c r="I59" s="16"/>
      <c r="J59" s="582"/>
      <c r="K59" s="29"/>
      <c r="L59" s="149"/>
      <c r="M59" s="303"/>
    </row>
    <row r="60" spans="1:15" ht="9" customHeight="1" x14ac:dyDescent="0.25">
      <c r="A60" s="44">
        <v>8</v>
      </c>
      <c r="B60" s="16"/>
      <c r="C60" s="62"/>
      <c r="D60" s="16"/>
      <c r="E60" s="569"/>
      <c r="F60" s="13"/>
      <c r="G60" s="567">
        <v>10</v>
      </c>
      <c r="H60" s="51"/>
      <c r="I60" s="16"/>
      <c r="J60" s="582"/>
      <c r="K60" s="29"/>
      <c r="L60" s="149"/>
      <c r="M60" s="303"/>
    </row>
    <row r="61" spans="1:15" ht="9" customHeight="1" x14ac:dyDescent="0.25">
      <c r="A61" s="44"/>
      <c r="B61" s="13"/>
      <c r="C61" s="567">
        <v>3</v>
      </c>
      <c r="D61" s="42" t="s">
        <v>224</v>
      </c>
      <c r="E61" s="568"/>
      <c r="F61" s="16"/>
      <c r="G61" s="569"/>
      <c r="H61" s="51"/>
      <c r="I61" s="16"/>
      <c r="J61" s="582"/>
      <c r="K61" s="29"/>
      <c r="L61" s="149"/>
      <c r="M61" s="303"/>
    </row>
    <row r="62" spans="1:15" ht="9" customHeight="1" x14ac:dyDescent="0.25">
      <c r="A62" s="44">
        <v>9</v>
      </c>
      <c r="B62" s="42"/>
      <c r="C62" s="568"/>
      <c r="D62" s="12"/>
      <c r="E62" s="10"/>
      <c r="F62" s="16"/>
      <c r="G62" s="569"/>
      <c r="H62" s="51"/>
      <c r="I62" s="16"/>
      <c r="J62" s="582"/>
      <c r="K62" s="29"/>
      <c r="L62" s="149"/>
      <c r="M62" s="303"/>
    </row>
    <row r="63" spans="1:15" ht="9" customHeight="1" x14ac:dyDescent="0.25">
      <c r="A63" s="44"/>
      <c r="B63" s="12"/>
      <c r="C63" s="10"/>
      <c r="D63" s="12"/>
      <c r="E63" s="10"/>
      <c r="F63" s="16"/>
      <c r="G63" s="569"/>
      <c r="H63" s="54"/>
      <c r="I63" s="42" t="s">
        <v>225</v>
      </c>
      <c r="J63" s="583"/>
      <c r="K63" s="29"/>
      <c r="L63" s="149"/>
      <c r="M63" s="303"/>
    </row>
    <row r="64" spans="1:15" ht="9" customHeight="1" x14ac:dyDescent="0.25">
      <c r="A64" s="44">
        <v>10</v>
      </c>
      <c r="B64" s="42"/>
      <c r="C64" s="62"/>
      <c r="D64" s="12"/>
      <c r="E64" s="10"/>
      <c r="F64" s="16"/>
      <c r="G64" s="569"/>
      <c r="H64" s="51"/>
      <c r="I64" s="12"/>
      <c r="J64" s="12"/>
      <c r="K64" s="29"/>
      <c r="L64" s="149"/>
      <c r="M64" s="303"/>
    </row>
    <row r="65" spans="1:14" ht="9" customHeight="1" x14ac:dyDescent="0.25">
      <c r="A65" s="44"/>
      <c r="B65" s="13"/>
      <c r="C65" s="567">
        <v>4</v>
      </c>
      <c r="D65" s="42" t="s">
        <v>226</v>
      </c>
      <c r="E65" s="62"/>
      <c r="F65" s="16"/>
      <c r="G65" s="569"/>
      <c r="H65" s="51"/>
      <c r="I65" s="12"/>
      <c r="J65" s="12"/>
      <c r="K65" s="29"/>
      <c r="L65" s="149"/>
      <c r="M65" s="303"/>
    </row>
    <row r="66" spans="1:14" ht="9" customHeight="1" x14ac:dyDescent="0.25">
      <c r="A66" s="44">
        <v>11</v>
      </c>
      <c r="B66" s="42"/>
      <c r="C66" s="568"/>
      <c r="D66" s="13"/>
      <c r="E66" s="567">
        <v>8</v>
      </c>
      <c r="F66" s="16"/>
      <c r="G66" s="569"/>
      <c r="H66" s="51"/>
      <c r="I66" s="12"/>
      <c r="J66" s="12"/>
      <c r="K66" s="29"/>
      <c r="L66" s="149"/>
      <c r="M66" s="303"/>
    </row>
    <row r="67" spans="1:14" ht="9" customHeight="1" x14ac:dyDescent="0.25">
      <c r="A67" s="55"/>
      <c r="B67" s="12"/>
      <c r="C67" s="10"/>
      <c r="D67" s="16"/>
      <c r="E67" s="569"/>
      <c r="F67" s="42" t="s">
        <v>225</v>
      </c>
      <c r="G67" s="568"/>
      <c r="H67" s="51"/>
      <c r="I67" s="12"/>
      <c r="J67" s="12">
        <v>-11</v>
      </c>
      <c r="K67" s="42" t="s">
        <v>225</v>
      </c>
      <c r="L67" s="585"/>
      <c r="M67" s="303"/>
    </row>
    <row r="68" spans="1:14" ht="9" customHeight="1" x14ac:dyDescent="0.25">
      <c r="A68" s="55"/>
      <c r="B68" s="16"/>
      <c r="C68" s="45">
        <v>12</v>
      </c>
      <c r="D68" s="42" t="s">
        <v>225</v>
      </c>
      <c r="E68" s="568"/>
      <c r="F68" s="12"/>
      <c r="G68" s="10"/>
      <c r="H68" s="9"/>
      <c r="I68" s="12"/>
      <c r="J68" s="12"/>
      <c r="K68" s="304"/>
      <c r="L68" s="585"/>
      <c r="M68" s="303"/>
    </row>
    <row r="69" spans="1:14" ht="9" customHeight="1" x14ac:dyDescent="0.25">
      <c r="A69" s="55"/>
      <c r="B69" s="16"/>
      <c r="C69" s="45"/>
      <c r="D69" s="16"/>
      <c r="E69" s="62"/>
      <c r="F69" s="12"/>
      <c r="G69" s="10"/>
      <c r="H69" s="9"/>
      <c r="I69" s="12"/>
      <c r="J69" s="12"/>
      <c r="K69" s="305"/>
      <c r="L69" s="149"/>
      <c r="M69" s="303"/>
    </row>
    <row r="70" spans="1:14" ht="9" customHeight="1" x14ac:dyDescent="0.25">
      <c r="A70" s="9"/>
      <c r="B70" s="12"/>
      <c r="C70" s="10"/>
      <c r="D70" s="12"/>
      <c r="E70" s="10">
        <v>-9</v>
      </c>
      <c r="F70" s="42" t="s">
        <v>222</v>
      </c>
      <c r="G70" s="10"/>
      <c r="H70" s="9"/>
      <c r="I70" s="12"/>
      <c r="J70" s="572">
        <v>2</v>
      </c>
      <c r="K70" s="83" t="s">
        <v>223</v>
      </c>
      <c r="L70" s="149"/>
      <c r="M70" s="303"/>
    </row>
    <row r="71" spans="1:14" ht="9" customHeight="1" x14ac:dyDescent="0.25">
      <c r="A71" s="10">
        <v>-1</v>
      </c>
      <c r="B71" s="42" t="s">
        <v>221</v>
      </c>
      <c r="C71" s="10"/>
      <c r="D71" s="12"/>
      <c r="E71" s="10"/>
      <c r="F71" s="13"/>
      <c r="G71" s="567">
        <v>18</v>
      </c>
      <c r="H71" s="51"/>
      <c r="I71" s="12"/>
      <c r="J71" s="572"/>
      <c r="K71" s="305"/>
      <c r="L71" s="149"/>
      <c r="M71" s="303"/>
    </row>
    <row r="72" spans="1:14" ht="9" customHeight="1" x14ac:dyDescent="0.25">
      <c r="A72" s="62"/>
      <c r="B72" s="13"/>
      <c r="C72" s="567">
        <v>12</v>
      </c>
      <c r="D72" s="42" t="s">
        <v>226</v>
      </c>
      <c r="E72" s="10"/>
      <c r="F72" s="16"/>
      <c r="G72" s="569"/>
      <c r="H72" s="51"/>
      <c r="I72" s="42" t="s">
        <v>222</v>
      </c>
      <c r="J72" s="12"/>
      <c r="K72" s="305"/>
      <c r="L72" s="149"/>
      <c r="M72" s="303"/>
      <c r="N72" s="572"/>
    </row>
    <row r="73" spans="1:14" ht="9" customHeight="1" x14ac:dyDescent="0.25">
      <c r="A73" s="62">
        <v>-8</v>
      </c>
      <c r="B73" s="42" t="s">
        <v>226</v>
      </c>
      <c r="C73" s="568"/>
      <c r="D73" s="13"/>
      <c r="E73" s="567">
        <v>16</v>
      </c>
      <c r="F73" s="16"/>
      <c r="G73" s="569"/>
      <c r="H73" s="52"/>
      <c r="I73" s="13"/>
      <c r="J73" s="581">
        <v>20</v>
      </c>
      <c r="K73" s="305"/>
      <c r="L73" s="149"/>
      <c r="M73" s="303"/>
      <c r="N73" s="572"/>
    </row>
    <row r="74" spans="1:14" ht="9" customHeight="1" x14ac:dyDescent="0.25">
      <c r="A74" s="62"/>
      <c r="B74" s="13"/>
      <c r="C74" s="62"/>
      <c r="D74" s="16"/>
      <c r="E74" s="569"/>
      <c r="F74" s="42" t="s">
        <v>226</v>
      </c>
      <c r="G74" s="568"/>
      <c r="H74" s="51"/>
      <c r="I74" s="16"/>
      <c r="J74" s="582"/>
      <c r="K74" s="305"/>
      <c r="L74" s="149"/>
      <c r="M74" s="303"/>
    </row>
    <row r="75" spans="1:14" ht="9" customHeight="1" x14ac:dyDescent="0.25">
      <c r="A75" s="10">
        <v>-2</v>
      </c>
      <c r="B75" s="16"/>
      <c r="C75" s="62"/>
      <c r="D75" s="16"/>
      <c r="E75" s="569"/>
      <c r="F75" s="12"/>
      <c r="G75" s="10"/>
      <c r="H75" s="14"/>
      <c r="I75" s="16"/>
      <c r="J75" s="582"/>
      <c r="K75" s="305"/>
      <c r="L75" s="149"/>
      <c r="M75" s="303"/>
    </row>
    <row r="76" spans="1:14" ht="9" customHeight="1" x14ac:dyDescent="0.25">
      <c r="A76" s="62"/>
      <c r="B76" s="13"/>
      <c r="C76" s="567">
        <v>13</v>
      </c>
      <c r="D76" s="42" t="s">
        <v>224</v>
      </c>
      <c r="E76" s="568"/>
      <c r="F76" s="12"/>
      <c r="G76" s="10"/>
      <c r="H76" s="14"/>
      <c r="I76" s="16"/>
      <c r="J76" s="582"/>
      <c r="K76" s="299" t="s">
        <v>223</v>
      </c>
      <c r="L76" s="585"/>
      <c r="M76" s="303"/>
    </row>
    <row r="77" spans="1:14" ht="9" customHeight="1" x14ac:dyDescent="0.25">
      <c r="A77" s="62">
        <v>-7</v>
      </c>
      <c r="B77" s="42" t="s">
        <v>224</v>
      </c>
      <c r="C77" s="568"/>
      <c r="D77" s="12"/>
      <c r="E77" s="10"/>
      <c r="F77" s="12"/>
      <c r="G77" s="10"/>
      <c r="H77" s="14"/>
      <c r="I77" s="16"/>
      <c r="J77" s="582"/>
      <c r="K77" s="158"/>
      <c r="L77" s="585"/>
      <c r="M77" s="303"/>
    </row>
    <row r="78" spans="1:14" ht="9" customHeight="1" x14ac:dyDescent="0.25">
      <c r="A78" s="62"/>
      <c r="B78" s="12"/>
      <c r="C78" s="10"/>
      <c r="D78" s="12"/>
      <c r="E78" s="10">
        <v>-10</v>
      </c>
      <c r="F78" s="42" t="s">
        <v>223</v>
      </c>
      <c r="G78" s="10"/>
      <c r="H78" s="14"/>
      <c r="I78" s="16"/>
      <c r="J78" s="582"/>
      <c r="K78" s="158"/>
      <c r="L78" s="149"/>
      <c r="M78" s="303"/>
      <c r="N78" s="572"/>
    </row>
    <row r="79" spans="1:14" ht="9" customHeight="1" x14ac:dyDescent="0.25">
      <c r="A79" s="10">
        <v>-3</v>
      </c>
      <c r="B79" s="12"/>
      <c r="C79" s="10"/>
      <c r="D79" s="12"/>
      <c r="E79" s="10"/>
      <c r="F79" s="13"/>
      <c r="G79" s="567">
        <v>19</v>
      </c>
      <c r="H79" s="51"/>
      <c r="I79" s="16"/>
      <c r="J79" s="582"/>
      <c r="K79" s="12"/>
      <c r="L79" s="150"/>
      <c r="M79" s="302"/>
      <c r="N79" s="572"/>
    </row>
    <row r="80" spans="1:14" ht="9" customHeight="1" x14ac:dyDescent="0.25">
      <c r="A80" s="62"/>
      <c r="B80" s="13"/>
      <c r="C80" s="567">
        <v>14</v>
      </c>
      <c r="D80" s="42" t="s">
        <v>74</v>
      </c>
      <c r="E80" s="10"/>
      <c r="F80" s="16"/>
      <c r="G80" s="569"/>
      <c r="H80" s="54"/>
      <c r="I80" s="42" t="s">
        <v>223</v>
      </c>
      <c r="J80" s="583"/>
      <c r="K80" s="12"/>
      <c r="L80" s="150"/>
      <c r="M80" s="302"/>
    </row>
    <row r="81" spans="1:14" ht="9" customHeight="1" x14ac:dyDescent="0.25">
      <c r="A81" s="62">
        <v>-6</v>
      </c>
      <c r="B81" s="42" t="s">
        <v>74</v>
      </c>
      <c r="C81" s="568"/>
      <c r="D81" s="13"/>
      <c r="E81" s="567">
        <v>17</v>
      </c>
      <c r="F81" s="16"/>
      <c r="G81" s="569"/>
      <c r="H81" s="51"/>
      <c r="I81" s="12"/>
      <c r="J81" s="12"/>
      <c r="K81" s="12"/>
      <c r="L81" s="150"/>
      <c r="M81" s="302"/>
    </row>
    <row r="82" spans="1:14" ht="9" customHeight="1" x14ac:dyDescent="0.25">
      <c r="A82" s="62"/>
      <c r="B82" s="13"/>
      <c r="C82" s="62"/>
      <c r="D82" s="16"/>
      <c r="E82" s="569"/>
      <c r="F82" s="42" t="s">
        <v>220</v>
      </c>
      <c r="G82" s="568"/>
      <c r="H82" s="51"/>
      <c r="I82" s="12"/>
      <c r="J82" s="302"/>
    </row>
    <row r="83" spans="1:14" ht="9" customHeight="1" x14ac:dyDescent="0.25">
      <c r="A83" s="10">
        <v>-4</v>
      </c>
      <c r="B83" s="16"/>
      <c r="C83" s="62"/>
      <c r="D83" s="16"/>
      <c r="E83" s="569"/>
      <c r="F83" s="12"/>
      <c r="G83" s="9"/>
      <c r="H83" s="9"/>
      <c r="I83" s="12"/>
      <c r="J83" s="302"/>
    </row>
    <row r="84" spans="1:14" ht="9" customHeight="1" x14ac:dyDescent="0.25">
      <c r="A84" s="62"/>
      <c r="B84" s="13"/>
      <c r="C84" s="567">
        <v>15</v>
      </c>
      <c r="D84" s="42" t="s">
        <v>220</v>
      </c>
      <c r="E84" s="568"/>
      <c r="F84" s="12"/>
      <c r="G84" s="9"/>
      <c r="H84" s="9"/>
      <c r="I84" s="12"/>
      <c r="J84" s="302"/>
    </row>
    <row r="85" spans="1:14" ht="9" customHeight="1" x14ac:dyDescent="0.25">
      <c r="A85" s="62">
        <v>-5</v>
      </c>
      <c r="B85" s="42" t="s">
        <v>220</v>
      </c>
      <c r="C85" s="568"/>
      <c r="D85" s="12"/>
      <c r="E85" s="9"/>
      <c r="F85" s="12"/>
      <c r="G85" s="9"/>
      <c r="H85" s="9"/>
      <c r="I85" s="12"/>
      <c r="J85" s="12"/>
      <c r="K85" s="12"/>
      <c r="L85" s="58"/>
      <c r="M85" s="147"/>
    </row>
    <row r="86" spans="1:14" ht="9" customHeight="1" x14ac:dyDescent="0.25">
      <c r="A86" s="59"/>
      <c r="B86" s="12"/>
      <c r="C86" s="10"/>
      <c r="D86" s="12"/>
      <c r="E86" s="9"/>
      <c r="F86" s="12"/>
      <c r="G86" s="9"/>
      <c r="H86" s="9"/>
      <c r="I86" s="12"/>
      <c r="J86" s="12"/>
      <c r="K86" s="12"/>
      <c r="L86" s="58"/>
      <c r="M86" s="147"/>
    </row>
    <row r="87" spans="1:14" ht="9" customHeight="1" x14ac:dyDescent="0.25">
      <c r="B87" s="12"/>
      <c r="D87" s="12" t="s">
        <v>227</v>
      </c>
      <c r="F87" s="12"/>
      <c r="I87" s="67" t="s">
        <v>228</v>
      </c>
      <c r="J87" s="12"/>
      <c r="K87" s="12"/>
      <c r="M87" s="9"/>
    </row>
    <row r="88" spans="1:14" ht="9" customHeight="1" x14ac:dyDescent="0.25">
      <c r="B88" s="12"/>
      <c r="D88" s="12" t="s">
        <v>229</v>
      </c>
      <c r="F88" s="12"/>
      <c r="I88" s="12" t="s">
        <v>230</v>
      </c>
      <c r="J88" s="12"/>
      <c r="K88" s="12"/>
      <c r="M88" s="9"/>
    </row>
    <row r="89" spans="1:14" ht="11.1" customHeight="1" thickBot="1" x14ac:dyDescent="0.3">
      <c r="A89" s="588" t="s">
        <v>149</v>
      </c>
      <c r="B89" s="588"/>
      <c r="C89" s="588"/>
      <c r="D89" s="588"/>
      <c r="E89" s="588"/>
      <c r="F89" s="588"/>
      <c r="G89" s="588"/>
      <c r="H89" s="588"/>
      <c r="I89" s="588"/>
      <c r="J89" s="588"/>
      <c r="K89" s="588"/>
      <c r="L89" s="588"/>
      <c r="M89" s="9"/>
    </row>
    <row r="90" spans="1:14" ht="11.1" customHeight="1" x14ac:dyDescent="0.25">
      <c r="A90" s="589" t="s">
        <v>150</v>
      </c>
      <c r="B90" s="589"/>
      <c r="C90" s="589"/>
      <c r="D90" s="159"/>
      <c r="E90" s="300"/>
      <c r="F90" s="300"/>
      <c r="G90" s="300"/>
      <c r="H90" s="300"/>
      <c r="I90" s="300"/>
      <c r="J90" s="300"/>
      <c r="K90" s="301" t="s">
        <v>151</v>
      </c>
      <c r="M90" s="9"/>
    </row>
    <row r="91" spans="1:14" ht="9" customHeight="1" x14ac:dyDescent="0.25">
      <c r="B91" s="12"/>
      <c r="D91" s="12"/>
      <c r="F91" s="158" t="s">
        <v>140</v>
      </c>
      <c r="K91" s="12"/>
      <c r="M91" s="9"/>
    </row>
    <row r="92" spans="1:14" ht="9" customHeight="1" x14ac:dyDescent="0.25">
      <c r="A92" s="44"/>
      <c r="B92" s="16"/>
      <c r="C92" s="45">
        <v>1</v>
      </c>
      <c r="D92" s="42" t="s">
        <v>231</v>
      </c>
      <c r="E92" s="47"/>
      <c r="F92" s="12"/>
      <c r="G92" s="19"/>
      <c r="H92" s="19"/>
      <c r="I92" s="587" t="s">
        <v>232</v>
      </c>
      <c r="J92" s="587"/>
      <c r="K92" s="12"/>
      <c r="L92" s="48"/>
      <c r="M92" s="147"/>
      <c r="N92" s="19"/>
    </row>
    <row r="93" spans="1:14" ht="9" customHeight="1" x14ac:dyDescent="0.25">
      <c r="A93" s="44"/>
      <c r="B93" s="16"/>
      <c r="C93" s="62"/>
      <c r="D93" s="13"/>
      <c r="E93" s="567">
        <v>5</v>
      </c>
      <c r="F93" s="42" t="s">
        <v>231</v>
      </c>
      <c r="G93" s="49"/>
      <c r="H93" s="19"/>
      <c r="I93" s="587"/>
      <c r="J93" s="587"/>
      <c r="K93" s="12"/>
      <c r="L93" s="48"/>
      <c r="M93" s="147"/>
      <c r="N93" s="19"/>
    </row>
    <row r="94" spans="1:14" ht="9" customHeight="1" x14ac:dyDescent="0.25">
      <c r="A94" s="44">
        <v>2</v>
      </c>
      <c r="B94" s="42" t="s">
        <v>233</v>
      </c>
      <c r="C94" s="62"/>
      <c r="D94" s="16"/>
      <c r="E94" s="569"/>
      <c r="F94" s="13"/>
      <c r="G94" s="567">
        <v>9</v>
      </c>
      <c r="H94" s="51"/>
      <c r="I94" s="12"/>
      <c r="J94" s="12"/>
      <c r="K94" s="12"/>
      <c r="L94" s="48"/>
      <c r="M94" s="147"/>
      <c r="N94" s="19"/>
    </row>
    <row r="95" spans="1:14" ht="9" customHeight="1" x14ac:dyDescent="0.25">
      <c r="A95" s="44"/>
      <c r="B95" s="13"/>
      <c r="C95" s="567">
        <v>1</v>
      </c>
      <c r="D95" s="42" t="s">
        <v>234</v>
      </c>
      <c r="E95" s="568"/>
      <c r="F95" s="16"/>
      <c r="G95" s="569"/>
      <c r="H95" s="51"/>
      <c r="I95" s="12"/>
      <c r="J95" s="12"/>
      <c r="K95" s="12"/>
      <c r="L95" s="48"/>
      <c r="M95" s="147"/>
      <c r="N95" s="19"/>
    </row>
    <row r="96" spans="1:14" ht="9" customHeight="1" x14ac:dyDescent="0.25">
      <c r="A96" s="44">
        <v>3</v>
      </c>
      <c r="B96" s="42" t="s">
        <v>234</v>
      </c>
      <c r="C96" s="568"/>
      <c r="D96" s="12"/>
      <c r="E96" s="10"/>
      <c r="F96" s="16"/>
      <c r="G96" s="569"/>
      <c r="H96" s="51"/>
      <c r="I96" s="12"/>
      <c r="J96" s="12"/>
      <c r="K96" s="12"/>
      <c r="L96" s="48"/>
      <c r="M96" s="147"/>
      <c r="N96" s="19"/>
    </row>
    <row r="97" spans="1:14" ht="9" customHeight="1" x14ac:dyDescent="0.25">
      <c r="A97" s="44"/>
      <c r="B97" s="12"/>
      <c r="C97" s="10"/>
      <c r="D97" s="12"/>
      <c r="E97" s="10"/>
      <c r="F97" s="16"/>
      <c r="G97" s="569"/>
      <c r="H97" s="51"/>
      <c r="I97" s="42" t="s">
        <v>231</v>
      </c>
      <c r="J97" s="16"/>
      <c r="K97" s="12"/>
      <c r="L97" s="48"/>
      <c r="M97" s="147"/>
      <c r="N97" s="19"/>
    </row>
    <row r="98" spans="1:14" ht="9" customHeight="1" x14ac:dyDescent="0.25">
      <c r="A98" s="44">
        <v>4</v>
      </c>
      <c r="B98" s="42"/>
      <c r="C98" s="62"/>
      <c r="D98" s="12"/>
      <c r="E98" s="10"/>
      <c r="F98" s="16"/>
      <c r="G98" s="569"/>
      <c r="H98" s="52"/>
      <c r="I98" s="13"/>
      <c r="J98" s="581">
        <v>11</v>
      </c>
      <c r="K98" s="12"/>
      <c r="L98" s="48"/>
      <c r="M98" s="147"/>
      <c r="N98" s="19"/>
    </row>
    <row r="99" spans="1:14" ht="9" customHeight="1" x14ac:dyDescent="0.25">
      <c r="A99" s="44"/>
      <c r="B99" s="13"/>
      <c r="C99" s="567">
        <v>2</v>
      </c>
      <c r="D99" s="42" t="s">
        <v>235</v>
      </c>
      <c r="E99" s="62"/>
      <c r="F99" s="16"/>
      <c r="G99" s="569"/>
      <c r="H99" s="51"/>
      <c r="I99" s="16"/>
      <c r="J99" s="582"/>
      <c r="K99" s="12"/>
      <c r="L99" s="48"/>
      <c r="M99" s="147"/>
      <c r="N99" s="19"/>
    </row>
    <row r="100" spans="1:14" ht="9" customHeight="1" x14ac:dyDescent="0.25">
      <c r="A100" s="44">
        <v>5</v>
      </c>
      <c r="B100" s="42"/>
      <c r="C100" s="568"/>
      <c r="D100" s="13"/>
      <c r="E100" s="567">
        <v>6</v>
      </c>
      <c r="F100" s="16"/>
      <c r="G100" s="569"/>
      <c r="H100" s="51"/>
      <c r="I100" s="16"/>
      <c r="J100" s="582"/>
      <c r="K100" s="12"/>
      <c r="L100" s="48"/>
      <c r="M100" s="147"/>
      <c r="N100" s="19"/>
    </row>
    <row r="101" spans="1:14" ht="9" customHeight="1" x14ac:dyDescent="0.25">
      <c r="A101" s="44"/>
      <c r="B101" s="12"/>
      <c r="C101" s="10"/>
      <c r="D101" s="16"/>
      <c r="E101" s="569"/>
      <c r="F101" s="42" t="s">
        <v>235</v>
      </c>
      <c r="G101" s="568"/>
      <c r="H101" s="51"/>
      <c r="I101" s="16"/>
      <c r="J101" s="582"/>
      <c r="K101" s="12"/>
      <c r="L101" s="48"/>
      <c r="M101" s="147"/>
      <c r="N101" s="19"/>
    </row>
    <row r="102" spans="1:14" ht="9" customHeight="1" x14ac:dyDescent="0.3">
      <c r="A102" s="44"/>
      <c r="B102" s="16"/>
      <c r="C102" s="45">
        <v>6</v>
      </c>
      <c r="D102" s="42" t="s">
        <v>236</v>
      </c>
      <c r="E102" s="568"/>
      <c r="F102" s="12"/>
      <c r="G102" s="10"/>
      <c r="H102" s="14"/>
      <c r="I102" s="16"/>
      <c r="J102" s="582"/>
      <c r="K102" s="12"/>
      <c r="L102" s="53"/>
      <c r="M102" s="302"/>
      <c r="N102" s="19"/>
    </row>
    <row r="103" spans="1:14" ht="9" customHeight="1" x14ac:dyDescent="0.25">
      <c r="A103" s="44"/>
      <c r="B103" s="16"/>
      <c r="C103" s="62"/>
      <c r="D103" s="12"/>
      <c r="E103" s="10"/>
      <c r="F103" s="12"/>
      <c r="G103" s="10"/>
      <c r="H103" s="14"/>
      <c r="I103" s="16"/>
      <c r="J103" s="582"/>
      <c r="K103" s="42" t="s">
        <v>237</v>
      </c>
      <c r="L103" s="584">
        <v>1</v>
      </c>
      <c r="M103" s="302"/>
      <c r="N103" s="19"/>
    </row>
    <row r="104" spans="1:14" ht="9" customHeight="1" x14ac:dyDescent="0.25">
      <c r="A104" s="44"/>
      <c r="B104" s="16"/>
      <c r="C104" s="45">
        <v>7</v>
      </c>
      <c r="D104" s="42" t="s">
        <v>237</v>
      </c>
      <c r="E104" s="62"/>
      <c r="F104" s="12"/>
      <c r="G104" s="10"/>
      <c r="H104" s="14"/>
      <c r="I104" s="16"/>
      <c r="J104" s="582"/>
      <c r="K104" s="16"/>
      <c r="L104" s="584"/>
      <c r="M104" s="302"/>
      <c r="N104" s="50"/>
    </row>
    <row r="105" spans="1:14" ht="9" customHeight="1" x14ac:dyDescent="0.25">
      <c r="A105" s="44"/>
      <c r="B105" s="12"/>
      <c r="C105" s="10"/>
      <c r="D105" s="16"/>
      <c r="E105" s="567">
        <v>7</v>
      </c>
      <c r="F105" s="42" t="s">
        <v>237</v>
      </c>
      <c r="G105" s="62"/>
      <c r="H105" s="14"/>
      <c r="I105" s="16"/>
      <c r="J105" s="582"/>
      <c r="K105" s="16"/>
      <c r="L105" s="149"/>
      <c r="M105" s="303"/>
      <c r="N105" s="50"/>
    </row>
    <row r="106" spans="1:14" ht="9" customHeight="1" x14ac:dyDescent="0.25">
      <c r="A106" s="44">
        <v>8</v>
      </c>
      <c r="B106" s="16"/>
      <c r="C106" s="62"/>
      <c r="D106" s="16"/>
      <c r="E106" s="569"/>
      <c r="F106" s="13"/>
      <c r="G106" s="567">
        <v>10</v>
      </c>
      <c r="H106" s="51"/>
      <c r="I106" s="16"/>
      <c r="J106" s="582"/>
      <c r="K106" s="29"/>
      <c r="L106" s="149"/>
      <c r="M106" s="303"/>
      <c r="N106" s="50"/>
    </row>
    <row r="107" spans="1:14" ht="9" customHeight="1" x14ac:dyDescent="0.25">
      <c r="A107" s="44"/>
      <c r="B107" s="13"/>
      <c r="C107" s="567">
        <v>3</v>
      </c>
      <c r="D107" s="42" t="s">
        <v>238</v>
      </c>
      <c r="E107" s="568"/>
      <c r="F107" s="16"/>
      <c r="G107" s="569"/>
      <c r="H107" s="51"/>
      <c r="I107" s="16"/>
      <c r="J107" s="582"/>
      <c r="K107" s="29"/>
      <c r="L107" s="149"/>
      <c r="M107" s="303"/>
      <c r="N107" s="50"/>
    </row>
    <row r="108" spans="1:14" ht="9" customHeight="1" x14ac:dyDescent="0.25">
      <c r="A108" s="44">
        <v>9</v>
      </c>
      <c r="B108" s="42"/>
      <c r="C108" s="568"/>
      <c r="D108" s="12"/>
      <c r="E108" s="10"/>
      <c r="F108" s="16"/>
      <c r="G108" s="569"/>
      <c r="H108" s="51"/>
      <c r="I108" s="16"/>
      <c r="J108" s="582"/>
      <c r="K108" s="29"/>
      <c r="L108" s="149"/>
      <c r="M108" s="303"/>
      <c r="N108" s="50"/>
    </row>
    <row r="109" spans="1:14" ht="9" customHeight="1" x14ac:dyDescent="0.25">
      <c r="A109" s="44"/>
      <c r="B109" s="12"/>
      <c r="C109" s="10"/>
      <c r="D109" s="12"/>
      <c r="E109" s="10"/>
      <c r="F109" s="16"/>
      <c r="G109" s="569"/>
      <c r="H109" s="54"/>
      <c r="I109" s="42" t="s">
        <v>237</v>
      </c>
      <c r="J109" s="583"/>
      <c r="K109" s="29"/>
      <c r="L109" s="149"/>
      <c r="M109" s="303"/>
      <c r="N109" s="50"/>
    </row>
    <row r="110" spans="1:14" ht="9" customHeight="1" x14ac:dyDescent="0.25">
      <c r="A110" s="44">
        <v>10</v>
      </c>
      <c r="B110" s="42"/>
      <c r="C110" s="62"/>
      <c r="D110" s="12"/>
      <c r="E110" s="10"/>
      <c r="F110" s="16"/>
      <c r="G110" s="569"/>
      <c r="H110" s="51"/>
      <c r="I110" s="12"/>
      <c r="J110" s="12"/>
      <c r="K110" s="29"/>
      <c r="L110" s="149"/>
      <c r="M110" s="303"/>
      <c r="N110" s="50"/>
    </row>
    <row r="111" spans="1:14" ht="9" customHeight="1" x14ac:dyDescent="0.25">
      <c r="A111" s="44"/>
      <c r="B111" s="13"/>
      <c r="C111" s="567">
        <v>4</v>
      </c>
      <c r="D111" s="42" t="s">
        <v>239</v>
      </c>
      <c r="E111" s="62"/>
      <c r="F111" s="16"/>
      <c r="G111" s="569"/>
      <c r="H111" s="51"/>
      <c r="I111" s="12"/>
      <c r="J111" s="12"/>
      <c r="K111" s="29"/>
      <c r="L111" s="149"/>
      <c r="M111" s="303"/>
      <c r="N111" s="50"/>
    </row>
    <row r="112" spans="1:14" ht="9" customHeight="1" x14ac:dyDescent="0.25">
      <c r="A112" s="44">
        <v>11</v>
      </c>
      <c r="B112" s="42"/>
      <c r="C112" s="568"/>
      <c r="D112" s="13"/>
      <c r="E112" s="567">
        <v>8</v>
      </c>
      <c r="F112" s="16"/>
      <c r="G112" s="569"/>
      <c r="H112" s="51"/>
      <c r="I112" s="12"/>
      <c r="J112" s="12"/>
      <c r="K112" s="29"/>
      <c r="L112" s="149"/>
      <c r="M112" s="303"/>
      <c r="N112" s="50"/>
    </row>
    <row r="113" spans="1:14" ht="9" customHeight="1" x14ac:dyDescent="0.25">
      <c r="A113" s="55"/>
      <c r="B113" s="12"/>
      <c r="C113" s="10"/>
      <c r="D113" s="16"/>
      <c r="E113" s="569"/>
      <c r="F113" s="42" t="s">
        <v>240</v>
      </c>
      <c r="G113" s="568"/>
      <c r="H113" s="51"/>
      <c r="I113" s="12"/>
      <c r="J113" s="12">
        <v>-11</v>
      </c>
      <c r="K113" s="42" t="s">
        <v>231</v>
      </c>
      <c r="L113" s="585"/>
      <c r="M113" s="303"/>
      <c r="N113" s="50"/>
    </row>
    <row r="114" spans="1:14" ht="9" customHeight="1" x14ac:dyDescent="0.25">
      <c r="A114" s="55"/>
      <c r="B114" s="16"/>
      <c r="C114" s="45">
        <v>12</v>
      </c>
      <c r="D114" s="42" t="s">
        <v>240</v>
      </c>
      <c r="E114" s="568"/>
      <c r="F114" s="12"/>
      <c r="G114" s="10"/>
      <c r="H114" s="9"/>
      <c r="I114" s="12"/>
      <c r="J114" s="12"/>
      <c r="K114" s="304"/>
      <c r="L114" s="585"/>
      <c r="M114" s="303"/>
      <c r="N114" s="50"/>
    </row>
    <row r="115" spans="1:14" ht="9" customHeight="1" x14ac:dyDescent="0.25">
      <c r="A115" s="55"/>
      <c r="B115" s="16"/>
      <c r="C115" s="45"/>
      <c r="D115" s="16"/>
      <c r="E115" s="62"/>
      <c r="F115" s="12"/>
      <c r="G115" s="10"/>
      <c r="H115" s="9"/>
      <c r="I115" s="12"/>
      <c r="J115" s="12"/>
      <c r="K115" s="305"/>
      <c r="L115" s="149"/>
      <c r="M115" s="303"/>
      <c r="N115" s="50"/>
    </row>
    <row r="116" spans="1:14" ht="9" customHeight="1" x14ac:dyDescent="0.25">
      <c r="A116" s="9"/>
      <c r="B116" s="12"/>
      <c r="C116" s="10"/>
      <c r="D116" s="12"/>
      <c r="E116" s="10">
        <v>-9</v>
      </c>
      <c r="F116" s="42" t="s">
        <v>235</v>
      </c>
      <c r="G116" s="10"/>
      <c r="H116" s="9"/>
      <c r="I116" s="12"/>
      <c r="J116" s="572">
        <v>2</v>
      </c>
      <c r="K116" s="83" t="s">
        <v>231</v>
      </c>
      <c r="L116" s="149"/>
      <c r="M116" s="303"/>
      <c r="N116" s="9"/>
    </row>
    <row r="117" spans="1:14" ht="9" customHeight="1" x14ac:dyDescent="0.25">
      <c r="A117" s="10">
        <v>-1</v>
      </c>
      <c r="B117" s="42" t="s">
        <v>233</v>
      </c>
      <c r="C117" s="10"/>
      <c r="D117" s="12"/>
      <c r="E117" s="10"/>
      <c r="F117" s="13"/>
      <c r="G117" s="567">
        <v>18</v>
      </c>
      <c r="H117" s="51"/>
      <c r="I117" s="12"/>
      <c r="J117" s="572"/>
      <c r="K117" s="305"/>
      <c r="L117" s="1"/>
      <c r="M117" s="303"/>
      <c r="N117" s="572"/>
    </row>
    <row r="118" spans="1:14" ht="9" customHeight="1" x14ac:dyDescent="0.25">
      <c r="A118" s="62"/>
      <c r="B118" s="13"/>
      <c r="C118" s="567">
        <v>12</v>
      </c>
      <c r="D118" s="42" t="s">
        <v>239</v>
      </c>
      <c r="E118" s="10"/>
      <c r="F118" s="16"/>
      <c r="G118" s="569"/>
      <c r="H118" s="51"/>
      <c r="I118" s="42" t="s">
        <v>239</v>
      </c>
      <c r="J118" s="28"/>
      <c r="K118" s="305"/>
      <c r="L118" s="149"/>
      <c r="M118" s="303"/>
      <c r="N118" s="572"/>
    </row>
    <row r="119" spans="1:14" ht="9" customHeight="1" x14ac:dyDescent="0.25">
      <c r="A119" s="62">
        <v>-8</v>
      </c>
      <c r="B119" s="42" t="s">
        <v>239</v>
      </c>
      <c r="C119" s="568"/>
      <c r="D119" s="13"/>
      <c r="E119" s="567">
        <v>16</v>
      </c>
      <c r="F119" s="16"/>
      <c r="G119" s="569"/>
      <c r="H119" s="52"/>
      <c r="I119" s="13"/>
      <c r="J119" s="581">
        <v>20</v>
      </c>
      <c r="K119" s="305"/>
      <c r="L119" s="149"/>
      <c r="M119" s="303"/>
      <c r="N119" s="14"/>
    </row>
    <row r="120" spans="1:14" ht="9" customHeight="1" x14ac:dyDescent="0.25">
      <c r="A120" s="62"/>
      <c r="B120" s="13"/>
      <c r="C120" s="62"/>
      <c r="D120" s="16"/>
      <c r="E120" s="569"/>
      <c r="F120" s="42" t="s">
        <v>239</v>
      </c>
      <c r="G120" s="568"/>
      <c r="H120" s="51"/>
      <c r="I120" s="16"/>
      <c r="J120" s="582"/>
      <c r="K120" s="305"/>
      <c r="L120" s="149"/>
      <c r="M120" s="303"/>
      <c r="N120" s="14"/>
    </row>
    <row r="121" spans="1:14" ht="9" customHeight="1" x14ac:dyDescent="0.25">
      <c r="A121" s="10">
        <v>-2</v>
      </c>
      <c r="B121" s="16"/>
      <c r="C121" s="62"/>
      <c r="D121" s="16"/>
      <c r="E121" s="569"/>
      <c r="F121" s="12"/>
      <c r="G121" s="10"/>
      <c r="H121" s="14"/>
      <c r="I121" s="16"/>
      <c r="J121" s="582"/>
      <c r="K121" s="305"/>
      <c r="L121" s="149"/>
      <c r="M121" s="303"/>
      <c r="N121" s="14"/>
    </row>
    <row r="122" spans="1:14" ht="9" customHeight="1" x14ac:dyDescent="0.25">
      <c r="A122" s="62"/>
      <c r="B122" s="13"/>
      <c r="C122" s="567">
        <v>13</v>
      </c>
      <c r="D122" s="42" t="s">
        <v>238</v>
      </c>
      <c r="E122" s="568"/>
      <c r="F122" s="12"/>
      <c r="G122" s="10"/>
      <c r="H122" s="14"/>
      <c r="I122" s="16"/>
      <c r="J122" s="582"/>
      <c r="K122" s="299" t="s">
        <v>239</v>
      </c>
      <c r="L122" s="585"/>
      <c r="M122" s="303"/>
      <c r="N122" s="14"/>
    </row>
    <row r="123" spans="1:14" ht="9" customHeight="1" x14ac:dyDescent="0.25">
      <c r="A123" s="62">
        <v>-7</v>
      </c>
      <c r="B123" s="42" t="s">
        <v>238</v>
      </c>
      <c r="C123" s="568"/>
      <c r="D123" s="12"/>
      <c r="E123" s="10"/>
      <c r="F123" s="12"/>
      <c r="G123" s="10"/>
      <c r="H123" s="14"/>
      <c r="I123" s="16"/>
      <c r="J123" s="582"/>
      <c r="K123" s="158"/>
      <c r="L123" s="585"/>
      <c r="M123" s="303"/>
      <c r="N123" s="14"/>
    </row>
    <row r="124" spans="1:14" ht="9" customHeight="1" x14ac:dyDescent="0.25">
      <c r="A124" s="62"/>
      <c r="B124" s="12"/>
      <c r="C124" s="10"/>
      <c r="D124" s="12"/>
      <c r="E124" s="10">
        <v>-10</v>
      </c>
      <c r="F124" s="42" t="s">
        <v>240</v>
      </c>
      <c r="G124" s="10"/>
      <c r="H124" s="14"/>
      <c r="I124" s="16"/>
      <c r="J124" s="582"/>
      <c r="K124" s="158"/>
      <c r="L124" s="149"/>
      <c r="M124" s="303"/>
      <c r="N124" s="572"/>
    </row>
    <row r="125" spans="1:14" ht="9" customHeight="1" x14ac:dyDescent="0.25">
      <c r="A125" s="10">
        <v>-3</v>
      </c>
      <c r="B125" s="12"/>
      <c r="C125" s="10"/>
      <c r="D125" s="12"/>
      <c r="E125" s="10"/>
      <c r="F125" s="13"/>
      <c r="G125" s="567">
        <v>19</v>
      </c>
      <c r="H125" s="51"/>
      <c r="I125" s="16"/>
      <c r="J125" s="582"/>
      <c r="K125" s="12"/>
      <c r="L125" s="150"/>
      <c r="M125" s="302"/>
      <c r="N125" s="572"/>
    </row>
    <row r="126" spans="1:14" ht="9" customHeight="1" x14ac:dyDescent="0.25">
      <c r="A126" s="62"/>
      <c r="B126" s="13"/>
      <c r="C126" s="567">
        <v>14</v>
      </c>
      <c r="D126" s="42" t="s">
        <v>236</v>
      </c>
      <c r="E126" s="10"/>
      <c r="F126" s="16"/>
      <c r="G126" s="569"/>
      <c r="H126" s="54"/>
      <c r="I126" s="42" t="s">
        <v>236</v>
      </c>
      <c r="J126" s="583"/>
      <c r="K126" s="12"/>
      <c r="L126" s="150"/>
      <c r="M126" s="302"/>
      <c r="N126" s="14"/>
    </row>
    <row r="127" spans="1:14" ht="9" customHeight="1" x14ac:dyDescent="0.25">
      <c r="A127" s="62">
        <v>-6</v>
      </c>
      <c r="B127" s="42" t="s">
        <v>236</v>
      </c>
      <c r="C127" s="568"/>
      <c r="D127" s="13"/>
      <c r="E127" s="567">
        <v>17</v>
      </c>
      <c r="F127" s="16"/>
      <c r="G127" s="569"/>
      <c r="H127" s="51"/>
      <c r="I127" s="12"/>
      <c r="J127" s="12"/>
      <c r="K127" s="12"/>
      <c r="L127" s="150"/>
      <c r="M127" s="302"/>
      <c r="N127" s="14"/>
    </row>
    <row r="128" spans="1:14" ht="9" customHeight="1" x14ac:dyDescent="0.25">
      <c r="A128" s="62"/>
      <c r="B128" s="13"/>
      <c r="C128" s="62"/>
      <c r="D128" s="16"/>
      <c r="E128" s="569"/>
      <c r="F128" s="42" t="s">
        <v>236</v>
      </c>
      <c r="G128" s="568"/>
      <c r="H128" s="51"/>
      <c r="I128" s="12"/>
      <c r="J128" s="302"/>
      <c r="K128" s="14"/>
      <c r="L128" s="51"/>
    </row>
    <row r="129" spans="1:13" ht="9" customHeight="1" x14ac:dyDescent="0.25">
      <c r="A129" s="10">
        <v>-4</v>
      </c>
      <c r="B129" s="16"/>
      <c r="C129" s="62"/>
      <c r="D129" s="16"/>
      <c r="E129" s="569"/>
      <c r="F129" s="12"/>
      <c r="G129" s="9"/>
      <c r="H129" s="9"/>
      <c r="I129" s="12"/>
      <c r="J129" s="302"/>
      <c r="K129" s="14"/>
      <c r="L129" s="51"/>
    </row>
    <row r="130" spans="1:13" ht="9" customHeight="1" x14ac:dyDescent="0.3">
      <c r="A130" s="62"/>
      <c r="B130" s="13"/>
      <c r="C130" s="567">
        <v>15</v>
      </c>
      <c r="D130" s="42" t="s">
        <v>234</v>
      </c>
      <c r="E130" s="568"/>
      <c r="F130" s="12"/>
      <c r="G130" s="9"/>
      <c r="H130" s="9"/>
      <c r="I130" s="12"/>
      <c r="J130" s="12"/>
      <c r="K130" s="12"/>
      <c r="L130" s="53"/>
      <c r="M130" s="302"/>
    </row>
    <row r="131" spans="1:13" ht="9" customHeight="1" x14ac:dyDescent="0.25">
      <c r="A131" s="62">
        <v>-5</v>
      </c>
      <c r="B131" s="42" t="s">
        <v>234</v>
      </c>
      <c r="C131" s="568"/>
      <c r="D131" s="12"/>
      <c r="E131" s="9"/>
      <c r="F131" s="12"/>
      <c r="G131" s="9"/>
      <c r="H131" s="10"/>
      <c r="I131" s="12"/>
      <c r="J131" s="12"/>
      <c r="K131" s="12"/>
      <c r="L131" s="58"/>
      <c r="M131" s="147"/>
    </row>
    <row r="132" spans="1:13" ht="9" customHeight="1" x14ac:dyDescent="0.25">
      <c r="A132" s="59"/>
      <c r="B132" s="12"/>
      <c r="C132" s="10"/>
      <c r="D132" s="12"/>
      <c r="E132" s="9"/>
      <c r="F132" s="12"/>
      <c r="G132" s="9"/>
      <c r="H132" s="10"/>
      <c r="I132" s="12"/>
      <c r="J132" s="12"/>
      <c r="K132" s="12"/>
      <c r="L132" s="58"/>
      <c r="M132" s="147"/>
    </row>
    <row r="133" spans="1:13" ht="9" customHeight="1" x14ac:dyDescent="0.25">
      <c r="A133" s="9"/>
      <c r="B133" s="12"/>
      <c r="C133" s="10"/>
      <c r="D133" s="12"/>
      <c r="E133" s="10"/>
      <c r="F133" s="12"/>
      <c r="G133" s="153"/>
      <c r="H133" s="153"/>
      <c r="I133" s="12"/>
      <c r="J133" s="12"/>
      <c r="K133" s="16"/>
      <c r="L133" s="61"/>
      <c r="M133" s="302"/>
    </row>
    <row r="134" spans="1:13" ht="9" customHeight="1" x14ac:dyDescent="0.25">
      <c r="A134" s="44"/>
      <c r="B134" s="16"/>
      <c r="C134" s="45">
        <v>1</v>
      </c>
      <c r="D134" s="42" t="s">
        <v>241</v>
      </c>
      <c r="E134" s="62"/>
      <c r="F134" s="12"/>
      <c r="G134" s="49"/>
      <c r="H134" s="19"/>
      <c r="I134" s="580" t="s">
        <v>242</v>
      </c>
      <c r="J134" s="580"/>
      <c r="K134" s="12"/>
      <c r="L134" s="48"/>
      <c r="M134" s="147"/>
    </row>
    <row r="135" spans="1:13" ht="9" customHeight="1" x14ac:dyDescent="0.25">
      <c r="A135" s="44"/>
      <c r="B135" s="16"/>
      <c r="C135" s="62"/>
      <c r="D135" s="13"/>
      <c r="E135" s="567">
        <v>5</v>
      </c>
      <c r="F135" s="42" t="s">
        <v>241</v>
      </c>
      <c r="G135" s="49"/>
      <c r="H135" s="19"/>
      <c r="I135" s="580"/>
      <c r="J135" s="580"/>
      <c r="K135" s="12"/>
      <c r="L135" s="48"/>
      <c r="M135" s="147"/>
    </row>
    <row r="136" spans="1:13" ht="9" customHeight="1" x14ac:dyDescent="0.25">
      <c r="A136" s="44">
        <v>1</v>
      </c>
      <c r="B136" s="42" t="s">
        <v>243</v>
      </c>
      <c r="C136" s="62"/>
      <c r="D136" s="16"/>
      <c r="E136" s="569"/>
      <c r="F136" s="13"/>
      <c r="G136" s="567">
        <v>9</v>
      </c>
      <c r="H136" s="51"/>
      <c r="I136" s="12"/>
      <c r="J136" s="12"/>
      <c r="K136" s="12"/>
      <c r="L136" s="48"/>
      <c r="M136" s="147"/>
    </row>
    <row r="137" spans="1:13" ht="9" customHeight="1" x14ac:dyDescent="0.25">
      <c r="A137" s="44"/>
      <c r="B137" s="13"/>
      <c r="C137" s="567">
        <v>1</v>
      </c>
      <c r="D137" s="42" t="s">
        <v>244</v>
      </c>
      <c r="E137" s="568"/>
      <c r="F137" s="16"/>
      <c r="G137" s="569"/>
      <c r="H137" s="51"/>
      <c r="I137" s="12"/>
      <c r="J137" s="12"/>
      <c r="K137" s="12"/>
      <c r="L137" s="48"/>
      <c r="M137" s="147"/>
    </row>
    <row r="138" spans="1:13" ht="9" customHeight="1" x14ac:dyDescent="0.25">
      <c r="A138" s="44">
        <v>3</v>
      </c>
      <c r="B138" s="42" t="s">
        <v>244</v>
      </c>
      <c r="C138" s="568"/>
      <c r="D138" s="12"/>
      <c r="E138" s="10"/>
      <c r="F138" s="16"/>
      <c r="G138" s="569"/>
      <c r="H138" s="51"/>
      <c r="I138" s="12"/>
      <c r="J138" s="12"/>
      <c r="K138" s="12"/>
      <c r="L138" s="48"/>
      <c r="M138" s="147"/>
    </row>
    <row r="139" spans="1:13" ht="9" customHeight="1" x14ac:dyDescent="0.25">
      <c r="A139" s="44"/>
      <c r="B139" s="12"/>
      <c r="C139" s="10"/>
      <c r="D139" s="12"/>
      <c r="E139" s="10"/>
      <c r="F139" s="16"/>
      <c r="G139" s="569"/>
      <c r="H139" s="51"/>
      <c r="I139" s="42" t="s">
        <v>241</v>
      </c>
      <c r="J139" s="16"/>
      <c r="K139" s="12"/>
      <c r="L139" s="48"/>
      <c r="M139" s="147"/>
    </row>
    <row r="140" spans="1:13" ht="9" customHeight="1" x14ac:dyDescent="0.25">
      <c r="A140" s="44">
        <v>4</v>
      </c>
      <c r="B140" s="42"/>
      <c r="C140" s="62"/>
      <c r="D140" s="12"/>
      <c r="E140" s="10"/>
      <c r="F140" s="16"/>
      <c r="G140" s="569"/>
      <c r="H140" s="52"/>
      <c r="I140" s="13"/>
      <c r="J140" s="581">
        <v>11</v>
      </c>
      <c r="K140" s="12"/>
      <c r="L140" s="48"/>
      <c r="M140" s="147"/>
    </row>
    <row r="141" spans="1:13" ht="9" customHeight="1" x14ac:dyDescent="0.25">
      <c r="A141" s="44"/>
      <c r="B141" s="13"/>
      <c r="C141" s="567">
        <v>2</v>
      </c>
      <c r="D141" s="42" t="s">
        <v>245</v>
      </c>
      <c r="E141" s="62"/>
      <c r="F141" s="16"/>
      <c r="G141" s="569"/>
      <c r="H141" s="51"/>
      <c r="I141" s="16"/>
      <c r="J141" s="582"/>
      <c r="K141" s="158"/>
      <c r="L141" s="48"/>
      <c r="M141" s="147"/>
    </row>
    <row r="142" spans="1:13" ht="9" customHeight="1" x14ac:dyDescent="0.25">
      <c r="A142" s="44">
        <v>5</v>
      </c>
      <c r="B142" s="42"/>
      <c r="C142" s="568"/>
      <c r="D142" s="13"/>
      <c r="E142" s="567">
        <v>6</v>
      </c>
      <c r="F142" s="16"/>
      <c r="G142" s="569"/>
      <c r="H142" s="51"/>
      <c r="I142" s="16"/>
      <c r="J142" s="582"/>
      <c r="K142" s="158"/>
      <c r="L142" s="48"/>
      <c r="M142" s="147"/>
    </row>
    <row r="143" spans="1:13" ht="9" customHeight="1" x14ac:dyDescent="0.25">
      <c r="A143" s="44"/>
      <c r="B143" s="12"/>
      <c r="C143" s="10"/>
      <c r="D143" s="16"/>
      <c r="E143" s="569"/>
      <c r="F143" s="42" t="s">
        <v>246</v>
      </c>
      <c r="G143" s="568"/>
      <c r="H143" s="51"/>
      <c r="I143" s="16"/>
      <c r="J143" s="582"/>
      <c r="K143" s="158"/>
      <c r="L143" s="48"/>
      <c r="M143" s="147"/>
    </row>
    <row r="144" spans="1:13" ht="9" customHeight="1" x14ac:dyDescent="0.3">
      <c r="A144" s="44"/>
      <c r="B144" s="16"/>
      <c r="C144" s="45">
        <v>6</v>
      </c>
      <c r="D144" s="42" t="s">
        <v>246</v>
      </c>
      <c r="E144" s="568"/>
      <c r="F144" s="12"/>
      <c r="G144" s="10"/>
      <c r="H144" s="14"/>
      <c r="I144" s="16"/>
      <c r="J144" s="582"/>
      <c r="K144" s="158"/>
      <c r="L144" s="53"/>
      <c r="M144" s="302"/>
    </row>
    <row r="145" spans="1:14" ht="9" customHeight="1" x14ac:dyDescent="0.25">
      <c r="A145" s="44"/>
      <c r="B145" s="16"/>
      <c r="C145" s="62"/>
      <c r="D145" s="12"/>
      <c r="E145" s="10"/>
      <c r="F145" s="12"/>
      <c r="G145" s="10"/>
      <c r="H145" s="14"/>
      <c r="I145" s="16"/>
      <c r="J145" s="582"/>
      <c r="K145" s="42" t="s">
        <v>241</v>
      </c>
      <c r="L145" s="584">
        <v>1</v>
      </c>
      <c r="M145" s="302"/>
    </row>
    <row r="146" spans="1:14" ht="9" customHeight="1" x14ac:dyDescent="0.25">
      <c r="A146" s="44"/>
      <c r="B146" s="16"/>
      <c r="C146" s="45">
        <v>7</v>
      </c>
      <c r="D146" s="42" t="s">
        <v>247</v>
      </c>
      <c r="E146" s="62"/>
      <c r="F146" s="12"/>
      <c r="G146" s="10"/>
      <c r="H146" s="14"/>
      <c r="I146" s="16"/>
      <c r="J146" s="582"/>
      <c r="K146" s="29"/>
      <c r="L146" s="584"/>
      <c r="M146" s="302"/>
    </row>
    <row r="147" spans="1:14" ht="9" customHeight="1" x14ac:dyDescent="0.25">
      <c r="A147" s="44"/>
      <c r="B147" s="12"/>
      <c r="C147" s="10"/>
      <c r="D147" s="16"/>
      <c r="E147" s="567">
        <v>7</v>
      </c>
      <c r="F147" s="42" t="s">
        <v>247</v>
      </c>
      <c r="G147" s="62"/>
      <c r="H147" s="14"/>
      <c r="I147" s="16"/>
      <c r="J147" s="582"/>
      <c r="K147" s="29"/>
      <c r="L147" s="149"/>
      <c r="M147" s="303"/>
    </row>
    <row r="148" spans="1:14" ht="9" customHeight="1" x14ac:dyDescent="0.25">
      <c r="A148" s="44">
        <v>8</v>
      </c>
      <c r="B148" s="16"/>
      <c r="C148" s="62"/>
      <c r="D148" s="16"/>
      <c r="E148" s="569"/>
      <c r="F148" s="13"/>
      <c r="G148" s="567">
        <v>10</v>
      </c>
      <c r="H148" s="51"/>
      <c r="I148" s="16"/>
      <c r="J148" s="582"/>
      <c r="K148" s="29"/>
      <c r="L148" s="149"/>
      <c r="M148" s="303"/>
    </row>
    <row r="149" spans="1:14" ht="9" customHeight="1" x14ac:dyDescent="0.25">
      <c r="A149" s="44"/>
      <c r="B149" s="13"/>
      <c r="C149" s="567">
        <v>3</v>
      </c>
      <c r="D149" s="42" t="s">
        <v>248</v>
      </c>
      <c r="E149" s="568"/>
      <c r="F149" s="16"/>
      <c r="G149" s="569"/>
      <c r="H149" s="51"/>
      <c r="I149" s="16"/>
      <c r="J149" s="582"/>
      <c r="K149" s="29"/>
      <c r="L149" s="149"/>
      <c r="M149" s="303"/>
    </row>
    <row r="150" spans="1:14" ht="9" customHeight="1" x14ac:dyDescent="0.25">
      <c r="A150" s="44">
        <v>9</v>
      </c>
      <c r="B150" s="42"/>
      <c r="C150" s="568"/>
      <c r="D150" s="12"/>
      <c r="E150" s="10"/>
      <c r="F150" s="16"/>
      <c r="G150" s="569"/>
      <c r="H150" s="51"/>
      <c r="I150" s="16"/>
      <c r="J150" s="582"/>
      <c r="K150" s="29"/>
      <c r="L150" s="149"/>
      <c r="M150" s="303"/>
    </row>
    <row r="151" spans="1:14" ht="9" customHeight="1" x14ac:dyDescent="0.25">
      <c r="A151" s="44"/>
      <c r="B151" s="12"/>
      <c r="C151" s="10"/>
      <c r="D151" s="12"/>
      <c r="E151" s="10"/>
      <c r="F151" s="16"/>
      <c r="G151" s="569"/>
      <c r="H151" s="54"/>
      <c r="I151" s="42" t="s">
        <v>249</v>
      </c>
      <c r="J151" s="583"/>
      <c r="K151" s="29"/>
      <c r="L151" s="149"/>
      <c r="M151" s="303"/>
    </row>
    <row r="152" spans="1:14" ht="9" customHeight="1" x14ac:dyDescent="0.25">
      <c r="A152" s="44">
        <v>10</v>
      </c>
      <c r="B152" s="42" t="s">
        <v>250</v>
      </c>
      <c r="C152" s="62"/>
      <c r="D152" s="12"/>
      <c r="E152" s="10"/>
      <c r="F152" s="16"/>
      <c r="G152" s="569"/>
      <c r="H152" s="51"/>
      <c r="I152" s="12"/>
      <c r="J152" s="12"/>
      <c r="K152" s="29"/>
      <c r="L152" s="149"/>
      <c r="M152" s="303"/>
    </row>
    <row r="153" spans="1:14" ht="9" customHeight="1" x14ac:dyDescent="0.25">
      <c r="A153" s="44"/>
      <c r="B153" s="13"/>
      <c r="C153" s="567">
        <v>4</v>
      </c>
      <c r="D153" s="42" t="s">
        <v>251</v>
      </c>
      <c r="E153" s="62"/>
      <c r="F153" s="16"/>
      <c r="G153" s="569"/>
      <c r="H153" s="51"/>
      <c r="I153" s="12"/>
      <c r="J153" s="12"/>
      <c r="K153" s="29"/>
      <c r="L153" s="149"/>
      <c r="M153" s="303"/>
    </row>
    <row r="154" spans="1:14" ht="9" customHeight="1" x14ac:dyDescent="0.25">
      <c r="A154" s="44">
        <v>11</v>
      </c>
      <c r="B154" s="42" t="s">
        <v>251</v>
      </c>
      <c r="C154" s="568"/>
      <c r="D154" s="13"/>
      <c r="E154" s="567">
        <v>8</v>
      </c>
      <c r="F154" s="16"/>
      <c r="G154" s="569"/>
      <c r="H154" s="51"/>
      <c r="I154" s="12"/>
      <c r="J154" s="12"/>
      <c r="K154" s="29"/>
      <c r="L154" s="149"/>
      <c r="M154" s="303"/>
    </row>
    <row r="155" spans="1:14" ht="9" customHeight="1" x14ac:dyDescent="0.25">
      <c r="A155" s="55"/>
      <c r="B155" s="12"/>
      <c r="C155" s="10"/>
      <c r="D155" s="16"/>
      <c r="E155" s="569"/>
      <c r="F155" s="42" t="s">
        <v>249</v>
      </c>
      <c r="G155" s="568"/>
      <c r="H155" s="51"/>
      <c r="I155" s="12"/>
      <c r="J155" s="12">
        <v>-11</v>
      </c>
      <c r="K155" s="42" t="s">
        <v>249</v>
      </c>
      <c r="L155" s="585"/>
      <c r="M155" s="303"/>
    </row>
    <row r="156" spans="1:14" ht="9" customHeight="1" x14ac:dyDescent="0.25">
      <c r="A156" s="55"/>
      <c r="B156" s="16"/>
      <c r="C156" s="45">
        <v>12</v>
      </c>
      <c r="D156" s="42" t="s">
        <v>249</v>
      </c>
      <c r="E156" s="568"/>
      <c r="F156" s="12"/>
      <c r="G156" s="10"/>
      <c r="H156" s="9"/>
      <c r="I156" s="12"/>
      <c r="J156" s="12"/>
      <c r="K156" s="304"/>
      <c r="L156" s="585"/>
      <c r="M156" s="303"/>
    </row>
    <row r="157" spans="1:14" ht="9" customHeight="1" x14ac:dyDescent="0.25">
      <c r="A157" s="55"/>
      <c r="B157" s="16"/>
      <c r="C157" s="45"/>
      <c r="D157" s="16"/>
      <c r="E157" s="62"/>
      <c r="F157" s="12"/>
      <c r="G157" s="10"/>
      <c r="H157" s="9"/>
      <c r="I157" s="12"/>
      <c r="J157" s="12"/>
      <c r="K157" s="305"/>
      <c r="L157" s="149"/>
      <c r="M157" s="303"/>
    </row>
    <row r="158" spans="1:14" ht="9" customHeight="1" x14ac:dyDescent="0.25">
      <c r="A158" s="9"/>
      <c r="B158" s="12"/>
      <c r="C158" s="10"/>
      <c r="D158" s="12"/>
      <c r="E158" s="10">
        <v>-9</v>
      </c>
      <c r="F158" s="42" t="s">
        <v>246</v>
      </c>
      <c r="G158" s="10"/>
      <c r="H158" s="9"/>
      <c r="I158" s="12"/>
      <c r="J158" s="572">
        <v>2</v>
      </c>
      <c r="K158" s="83" t="s">
        <v>249</v>
      </c>
      <c r="L158" s="149"/>
      <c r="M158" s="303"/>
    </row>
    <row r="159" spans="1:14" ht="9" customHeight="1" x14ac:dyDescent="0.25">
      <c r="A159" s="10">
        <v>-1</v>
      </c>
      <c r="B159" s="42" t="s">
        <v>243</v>
      </c>
      <c r="C159" s="10"/>
      <c r="D159" s="12"/>
      <c r="E159" s="10"/>
      <c r="F159" s="13"/>
      <c r="G159" s="567">
        <v>18</v>
      </c>
      <c r="H159" s="51"/>
      <c r="I159" s="12"/>
      <c r="J159" s="572"/>
      <c r="K159" s="305"/>
      <c r="L159" s="149"/>
      <c r="M159" s="303"/>
    </row>
    <row r="160" spans="1:14" ht="9" customHeight="1" x14ac:dyDescent="0.25">
      <c r="A160" s="62"/>
      <c r="B160" s="13"/>
      <c r="C160" s="567">
        <v>12</v>
      </c>
      <c r="D160" s="42" t="s">
        <v>251</v>
      </c>
      <c r="E160" s="10"/>
      <c r="F160" s="16"/>
      <c r="G160" s="569"/>
      <c r="H160" s="51"/>
      <c r="I160" s="42" t="s">
        <v>246</v>
      </c>
      <c r="J160" s="12"/>
      <c r="K160" s="305"/>
      <c r="L160" s="149"/>
      <c r="M160" s="303"/>
      <c r="N160" s="572"/>
    </row>
    <row r="161" spans="1:14" ht="9" customHeight="1" x14ac:dyDescent="0.25">
      <c r="A161" s="62">
        <v>-8</v>
      </c>
      <c r="B161" s="42" t="s">
        <v>251</v>
      </c>
      <c r="C161" s="568"/>
      <c r="D161" s="13"/>
      <c r="E161" s="567">
        <v>16</v>
      </c>
      <c r="F161" s="16"/>
      <c r="G161" s="569"/>
      <c r="H161" s="52"/>
      <c r="I161" s="13"/>
      <c r="J161" s="581">
        <v>20</v>
      </c>
      <c r="K161" s="305"/>
      <c r="L161" s="149"/>
      <c r="M161" s="303"/>
      <c r="N161" s="572"/>
    </row>
    <row r="162" spans="1:14" ht="9" customHeight="1" x14ac:dyDescent="0.25">
      <c r="A162" s="62"/>
      <c r="B162" s="13"/>
      <c r="C162" s="62"/>
      <c r="D162" s="16"/>
      <c r="E162" s="569"/>
      <c r="F162" s="42" t="s">
        <v>251</v>
      </c>
      <c r="G162" s="568"/>
      <c r="H162" s="51"/>
      <c r="I162" s="16"/>
      <c r="J162" s="582"/>
      <c r="K162" s="305"/>
      <c r="L162" s="149"/>
      <c r="M162" s="303"/>
    </row>
    <row r="163" spans="1:14" ht="9" customHeight="1" x14ac:dyDescent="0.25">
      <c r="A163" s="10">
        <v>-2</v>
      </c>
      <c r="B163" s="16"/>
      <c r="C163" s="62"/>
      <c r="D163" s="16"/>
      <c r="E163" s="569"/>
      <c r="F163" s="12"/>
      <c r="G163" s="10"/>
      <c r="H163" s="14"/>
      <c r="I163" s="16"/>
      <c r="J163" s="582"/>
      <c r="K163" s="305"/>
      <c r="L163" s="149"/>
      <c r="M163" s="303"/>
    </row>
    <row r="164" spans="1:14" ht="9" customHeight="1" x14ac:dyDescent="0.25">
      <c r="A164" s="62"/>
      <c r="B164" s="13"/>
      <c r="C164" s="567">
        <v>13</v>
      </c>
      <c r="D164" s="42" t="s">
        <v>248</v>
      </c>
      <c r="E164" s="568"/>
      <c r="F164" s="12"/>
      <c r="G164" s="10"/>
      <c r="H164" s="14"/>
      <c r="I164" s="16"/>
      <c r="J164" s="582"/>
      <c r="K164" s="299" t="s">
        <v>246</v>
      </c>
      <c r="L164" s="585"/>
      <c r="M164" s="303"/>
    </row>
    <row r="165" spans="1:14" ht="9" customHeight="1" x14ac:dyDescent="0.25">
      <c r="A165" s="62">
        <v>-7</v>
      </c>
      <c r="B165" s="42" t="s">
        <v>248</v>
      </c>
      <c r="C165" s="568"/>
      <c r="D165" s="12"/>
      <c r="E165" s="10"/>
      <c r="F165" s="12"/>
      <c r="G165" s="10"/>
      <c r="H165" s="14"/>
      <c r="I165" s="16"/>
      <c r="J165" s="582"/>
      <c r="K165" s="158"/>
      <c r="L165" s="585"/>
      <c r="M165" s="303"/>
    </row>
    <row r="166" spans="1:14" ht="9" customHeight="1" x14ac:dyDescent="0.25">
      <c r="A166" s="62"/>
      <c r="B166" s="12"/>
      <c r="C166" s="10"/>
      <c r="D166" s="12"/>
      <c r="E166" s="10">
        <v>-10</v>
      </c>
      <c r="F166" s="42" t="s">
        <v>247</v>
      </c>
      <c r="G166" s="10"/>
      <c r="H166" s="14"/>
      <c r="I166" s="16"/>
      <c r="J166" s="582"/>
      <c r="K166" s="158"/>
      <c r="L166" s="149"/>
      <c r="M166" s="303"/>
      <c r="N166" s="572"/>
    </row>
    <row r="167" spans="1:14" ht="9" customHeight="1" x14ac:dyDescent="0.25">
      <c r="A167" s="10">
        <v>-3</v>
      </c>
      <c r="B167" s="12"/>
      <c r="C167" s="10"/>
      <c r="D167" s="12"/>
      <c r="E167" s="10"/>
      <c r="F167" s="13"/>
      <c r="G167" s="567">
        <v>19</v>
      </c>
      <c r="H167" s="51"/>
      <c r="I167" s="16"/>
      <c r="J167" s="582"/>
      <c r="K167" s="12"/>
      <c r="L167" s="150"/>
      <c r="M167" s="302"/>
      <c r="N167" s="572"/>
    </row>
    <row r="168" spans="1:14" ht="9" customHeight="1" x14ac:dyDescent="0.25">
      <c r="A168" s="62"/>
      <c r="B168" s="13"/>
      <c r="C168" s="567">
        <v>14</v>
      </c>
      <c r="D168" s="42" t="s">
        <v>245</v>
      </c>
      <c r="E168" s="10"/>
      <c r="F168" s="16"/>
      <c r="G168" s="569"/>
      <c r="H168" s="54"/>
      <c r="I168" s="42" t="s">
        <v>247</v>
      </c>
      <c r="J168" s="583"/>
      <c r="K168" s="12"/>
      <c r="L168" s="150"/>
      <c r="M168" s="302"/>
    </row>
    <row r="169" spans="1:14" ht="9" customHeight="1" x14ac:dyDescent="0.25">
      <c r="A169" s="62">
        <v>-6</v>
      </c>
      <c r="B169" s="42" t="s">
        <v>245</v>
      </c>
      <c r="C169" s="568"/>
      <c r="D169" s="13"/>
      <c r="E169" s="567">
        <v>17</v>
      </c>
      <c r="F169" s="16"/>
      <c r="G169" s="569"/>
      <c r="H169" s="51"/>
      <c r="I169" s="12"/>
      <c r="J169" s="12"/>
      <c r="K169" s="12"/>
      <c r="L169" s="150"/>
      <c r="M169" s="302"/>
    </row>
    <row r="170" spans="1:14" ht="9" customHeight="1" x14ac:dyDescent="0.25">
      <c r="A170" s="62"/>
      <c r="B170" s="13"/>
      <c r="C170" s="62"/>
      <c r="D170" s="16"/>
      <c r="E170" s="569"/>
      <c r="F170" s="42" t="s">
        <v>244</v>
      </c>
      <c r="G170" s="568"/>
      <c r="H170" s="51"/>
      <c r="I170" s="12"/>
      <c r="J170" s="302"/>
    </row>
    <row r="171" spans="1:14" ht="9" customHeight="1" x14ac:dyDescent="0.25">
      <c r="A171" s="10">
        <v>-4</v>
      </c>
      <c r="B171" s="16"/>
      <c r="C171" s="62"/>
      <c r="D171" s="16"/>
      <c r="E171" s="569"/>
      <c r="F171" s="12"/>
      <c r="G171" s="9"/>
      <c r="H171" s="9"/>
      <c r="I171" s="12"/>
      <c r="J171" s="302"/>
    </row>
    <row r="172" spans="1:14" ht="9" customHeight="1" x14ac:dyDescent="0.25">
      <c r="A172" s="62"/>
      <c r="B172" s="13"/>
      <c r="C172" s="567">
        <v>15</v>
      </c>
      <c r="D172" s="42" t="s">
        <v>244</v>
      </c>
      <c r="E172" s="568"/>
      <c r="F172" s="12"/>
      <c r="G172" s="9"/>
      <c r="H172" s="9"/>
      <c r="I172" s="12"/>
      <c r="J172" s="302"/>
      <c r="M172" s="302"/>
    </row>
    <row r="173" spans="1:14" ht="9" customHeight="1" x14ac:dyDescent="0.25">
      <c r="A173" s="62">
        <v>-5</v>
      </c>
      <c r="B173" s="42" t="s">
        <v>244</v>
      </c>
      <c r="C173" s="568"/>
      <c r="D173" s="12"/>
      <c r="E173" s="9"/>
      <c r="F173" s="12"/>
      <c r="G173" s="9"/>
      <c r="H173" s="9"/>
      <c r="I173" s="12"/>
      <c r="J173" s="12"/>
      <c r="K173" s="12"/>
      <c r="L173" s="58"/>
      <c r="M173" s="147"/>
    </row>
    <row r="174" spans="1:14" ht="9" customHeight="1" x14ac:dyDescent="0.25">
      <c r="A174" s="59"/>
      <c r="B174" s="12"/>
      <c r="C174" s="10"/>
      <c r="D174" s="12"/>
      <c r="E174" s="9"/>
      <c r="F174" s="12"/>
      <c r="G174" s="9"/>
      <c r="H174" s="9"/>
      <c r="I174" s="12"/>
      <c r="J174" s="12"/>
      <c r="K174" s="12"/>
      <c r="L174" s="58"/>
      <c r="M174" s="147"/>
    </row>
    <row r="175" spans="1:14" ht="9" customHeight="1" x14ac:dyDescent="0.25">
      <c r="B175" s="12"/>
      <c r="D175" s="12" t="s">
        <v>227</v>
      </c>
      <c r="F175" s="12"/>
      <c r="I175" s="67" t="s">
        <v>228</v>
      </c>
      <c r="J175" s="12"/>
      <c r="K175" s="12"/>
      <c r="M175" s="302"/>
    </row>
    <row r="176" spans="1:14" ht="9" customHeight="1" x14ac:dyDescent="0.25">
      <c r="B176" s="12"/>
      <c r="D176" s="12" t="s">
        <v>229</v>
      </c>
      <c r="F176" s="12"/>
      <c r="I176" s="12" t="s">
        <v>230</v>
      </c>
      <c r="J176" s="12"/>
      <c r="K176" s="12"/>
      <c r="M176" s="9"/>
    </row>
    <row r="177" spans="1:14" ht="11.1" customHeight="1" thickBot="1" x14ac:dyDescent="0.3">
      <c r="A177" s="588" t="s">
        <v>149</v>
      </c>
      <c r="B177" s="588"/>
      <c r="C177" s="588"/>
      <c r="D177" s="588"/>
      <c r="E177" s="588"/>
      <c r="F177" s="588"/>
      <c r="G177" s="588"/>
      <c r="H177" s="588"/>
      <c r="I177" s="588"/>
      <c r="J177" s="588"/>
      <c r="K177" s="588"/>
      <c r="L177" s="588"/>
      <c r="M177" s="9"/>
    </row>
    <row r="178" spans="1:14" ht="11.1" customHeight="1" x14ac:dyDescent="0.25">
      <c r="A178" s="589" t="s">
        <v>150</v>
      </c>
      <c r="B178" s="589"/>
      <c r="C178" s="589"/>
      <c r="D178" s="159"/>
      <c r="E178" s="300"/>
      <c r="F178" s="300"/>
      <c r="G178" s="300"/>
      <c r="H178" s="300"/>
      <c r="I178" s="300"/>
      <c r="J178" s="300"/>
      <c r="K178" s="301" t="s">
        <v>151</v>
      </c>
      <c r="M178" s="9"/>
    </row>
    <row r="179" spans="1:14" ht="9" customHeight="1" x14ac:dyDescent="0.25">
      <c r="B179" s="12"/>
      <c r="D179" s="12"/>
      <c r="F179" s="158" t="s">
        <v>140</v>
      </c>
      <c r="K179" s="12"/>
      <c r="M179" s="9"/>
    </row>
    <row r="180" spans="1:14" ht="9" customHeight="1" x14ac:dyDescent="0.25">
      <c r="A180" s="44"/>
      <c r="B180" s="16"/>
      <c r="C180" s="45">
        <v>1</v>
      </c>
      <c r="D180" s="42" t="s">
        <v>252</v>
      </c>
      <c r="E180" s="47"/>
      <c r="F180" s="12"/>
      <c r="G180" s="19"/>
      <c r="H180" s="19"/>
      <c r="I180" s="587" t="s">
        <v>253</v>
      </c>
      <c r="J180" s="587"/>
      <c r="K180" s="12"/>
      <c r="L180" s="48"/>
      <c r="M180" s="147"/>
      <c r="N180" s="19"/>
    </row>
    <row r="181" spans="1:14" ht="9" customHeight="1" x14ac:dyDescent="0.25">
      <c r="A181" s="44"/>
      <c r="B181" s="16"/>
      <c r="C181" s="62"/>
      <c r="D181" s="13"/>
      <c r="E181" s="567">
        <v>5</v>
      </c>
      <c r="F181" s="42" t="s">
        <v>252</v>
      </c>
      <c r="G181" s="49"/>
      <c r="H181" s="19"/>
      <c r="I181" s="587"/>
      <c r="J181" s="587"/>
      <c r="K181" s="12"/>
      <c r="L181" s="48"/>
      <c r="M181" s="147"/>
      <c r="N181" s="19"/>
    </row>
    <row r="182" spans="1:14" ht="9" customHeight="1" x14ac:dyDescent="0.25">
      <c r="A182" s="44">
        <v>2</v>
      </c>
      <c r="B182" s="42" t="s">
        <v>254</v>
      </c>
      <c r="C182" s="62"/>
      <c r="D182" s="16"/>
      <c r="E182" s="569"/>
      <c r="F182" s="13"/>
      <c r="G182" s="567">
        <v>9</v>
      </c>
      <c r="H182" s="51"/>
      <c r="I182" s="12"/>
      <c r="J182" s="12"/>
      <c r="K182" s="12"/>
      <c r="L182" s="48"/>
      <c r="M182" s="147"/>
      <c r="N182" s="19"/>
    </row>
    <row r="183" spans="1:14" ht="9" customHeight="1" x14ac:dyDescent="0.25">
      <c r="A183" s="44"/>
      <c r="B183" s="13"/>
      <c r="C183" s="567">
        <v>1</v>
      </c>
      <c r="D183" s="42" t="s">
        <v>254</v>
      </c>
      <c r="E183" s="568"/>
      <c r="F183" s="16"/>
      <c r="G183" s="569"/>
      <c r="H183" s="51"/>
      <c r="I183" s="12"/>
      <c r="J183" s="12"/>
      <c r="K183" s="12"/>
      <c r="L183" s="48"/>
      <c r="M183" s="147"/>
      <c r="N183" s="19"/>
    </row>
    <row r="184" spans="1:14" ht="9" customHeight="1" x14ac:dyDescent="0.25">
      <c r="A184" s="44">
        <v>3</v>
      </c>
      <c r="B184" s="42" t="s">
        <v>255</v>
      </c>
      <c r="C184" s="568"/>
      <c r="D184" s="12"/>
      <c r="E184" s="10"/>
      <c r="F184" s="16"/>
      <c r="G184" s="569"/>
      <c r="H184" s="51"/>
      <c r="I184" s="12"/>
      <c r="J184" s="12"/>
      <c r="K184" s="12"/>
      <c r="L184" s="48"/>
      <c r="M184" s="147"/>
      <c r="N184" s="19"/>
    </row>
    <row r="185" spans="1:14" ht="9" customHeight="1" x14ac:dyDescent="0.25">
      <c r="A185" s="44"/>
      <c r="B185" s="12"/>
      <c r="C185" s="10"/>
      <c r="D185" s="12"/>
      <c r="E185" s="10"/>
      <c r="F185" s="16"/>
      <c r="G185" s="569"/>
      <c r="H185" s="51"/>
      <c r="I185" s="42" t="s">
        <v>256</v>
      </c>
      <c r="J185" s="16"/>
      <c r="K185" s="12"/>
      <c r="L185" s="48"/>
      <c r="M185" s="147"/>
      <c r="N185" s="19"/>
    </row>
    <row r="186" spans="1:14" ht="9" customHeight="1" x14ac:dyDescent="0.25">
      <c r="A186" s="44">
        <v>4</v>
      </c>
      <c r="B186" s="42"/>
      <c r="C186" s="62"/>
      <c r="D186" s="12"/>
      <c r="E186" s="10"/>
      <c r="F186" s="16"/>
      <c r="G186" s="569"/>
      <c r="H186" s="52"/>
      <c r="I186" s="13"/>
      <c r="J186" s="581">
        <v>11</v>
      </c>
      <c r="K186" s="12"/>
      <c r="L186" s="48"/>
      <c r="M186" s="147"/>
      <c r="N186" s="19"/>
    </row>
    <row r="187" spans="1:14" ht="9" customHeight="1" x14ac:dyDescent="0.25">
      <c r="A187" s="44"/>
      <c r="B187" s="13"/>
      <c r="C187" s="567">
        <v>2</v>
      </c>
      <c r="D187" s="42" t="s">
        <v>257</v>
      </c>
      <c r="E187" s="62"/>
      <c r="F187" s="16"/>
      <c r="G187" s="569"/>
      <c r="H187" s="51"/>
      <c r="I187" s="16"/>
      <c r="J187" s="582"/>
      <c r="K187" s="12"/>
      <c r="L187" s="48"/>
      <c r="M187" s="147"/>
      <c r="N187" s="19"/>
    </row>
    <row r="188" spans="1:14" ht="9" customHeight="1" x14ac:dyDescent="0.25">
      <c r="A188" s="44">
        <v>5</v>
      </c>
      <c r="B188" s="42"/>
      <c r="C188" s="568"/>
      <c r="D188" s="13"/>
      <c r="E188" s="567">
        <v>6</v>
      </c>
      <c r="F188" s="16"/>
      <c r="G188" s="569"/>
      <c r="H188" s="51"/>
      <c r="I188" s="16"/>
      <c r="J188" s="582"/>
      <c r="K188" s="12"/>
      <c r="L188" s="48"/>
      <c r="M188" s="147"/>
      <c r="N188" s="19"/>
    </row>
    <row r="189" spans="1:14" ht="9" customHeight="1" x14ac:dyDescent="0.25">
      <c r="A189" s="44"/>
      <c r="B189" s="12"/>
      <c r="C189" s="10"/>
      <c r="D189" s="16"/>
      <c r="E189" s="569"/>
      <c r="F189" s="42" t="s">
        <v>256</v>
      </c>
      <c r="G189" s="568"/>
      <c r="H189" s="51"/>
      <c r="I189" s="16"/>
      <c r="J189" s="582"/>
      <c r="K189" s="12"/>
      <c r="L189" s="48"/>
      <c r="M189" s="147"/>
      <c r="N189" s="19"/>
    </row>
    <row r="190" spans="1:14" ht="9" customHeight="1" x14ac:dyDescent="0.3">
      <c r="A190" s="44"/>
      <c r="B190" s="16"/>
      <c r="C190" s="45">
        <v>6</v>
      </c>
      <c r="D190" s="42" t="s">
        <v>256</v>
      </c>
      <c r="E190" s="568"/>
      <c r="F190" s="12"/>
      <c r="G190" s="10"/>
      <c r="H190" s="14"/>
      <c r="I190" s="16"/>
      <c r="J190" s="582"/>
      <c r="K190" s="12"/>
      <c r="L190" s="53"/>
      <c r="M190" s="302"/>
      <c r="N190" s="19"/>
    </row>
    <row r="191" spans="1:14" ht="9" customHeight="1" x14ac:dyDescent="0.25">
      <c r="A191" s="44"/>
      <c r="B191" s="16"/>
      <c r="C191" s="62"/>
      <c r="D191" s="12"/>
      <c r="E191" s="10"/>
      <c r="F191" s="12"/>
      <c r="G191" s="10"/>
      <c r="H191" s="14"/>
      <c r="I191" s="16"/>
      <c r="J191" s="582"/>
      <c r="K191" s="42" t="s">
        <v>256</v>
      </c>
      <c r="L191" s="584">
        <v>1</v>
      </c>
      <c r="M191" s="302"/>
      <c r="N191" s="19"/>
    </row>
    <row r="192" spans="1:14" ht="9" customHeight="1" x14ac:dyDescent="0.25">
      <c r="A192" s="44"/>
      <c r="B192" s="16"/>
      <c r="C192" s="45">
        <v>7</v>
      </c>
      <c r="D192" s="42" t="s">
        <v>258</v>
      </c>
      <c r="E192" s="62"/>
      <c r="F192" s="12"/>
      <c r="G192" s="10"/>
      <c r="H192" s="14"/>
      <c r="I192" s="16"/>
      <c r="J192" s="582"/>
      <c r="K192" s="16"/>
      <c r="L192" s="584"/>
      <c r="M192" s="302"/>
      <c r="N192" s="50"/>
    </row>
    <row r="193" spans="1:14" ht="9" customHeight="1" x14ac:dyDescent="0.25">
      <c r="A193" s="44"/>
      <c r="B193" s="12"/>
      <c r="C193" s="10"/>
      <c r="D193" s="16"/>
      <c r="E193" s="567">
        <v>7</v>
      </c>
      <c r="F193" s="42" t="s">
        <v>258</v>
      </c>
      <c r="G193" s="62"/>
      <c r="H193" s="14"/>
      <c r="I193" s="16"/>
      <c r="J193" s="582"/>
      <c r="K193" s="16"/>
      <c r="L193" s="149"/>
      <c r="M193" s="303"/>
      <c r="N193" s="50"/>
    </row>
    <row r="194" spans="1:14" ht="9" customHeight="1" x14ac:dyDescent="0.25">
      <c r="A194" s="44">
        <v>8</v>
      </c>
      <c r="B194" s="16"/>
      <c r="C194" s="62"/>
      <c r="D194" s="16"/>
      <c r="E194" s="569"/>
      <c r="F194" s="13"/>
      <c r="G194" s="567">
        <v>10</v>
      </c>
      <c r="H194" s="51"/>
      <c r="I194" s="16"/>
      <c r="J194" s="582"/>
      <c r="K194" s="29"/>
      <c r="L194" s="149"/>
      <c r="M194" s="303"/>
      <c r="N194" s="50"/>
    </row>
    <row r="195" spans="1:14" ht="9" customHeight="1" x14ac:dyDescent="0.25">
      <c r="A195" s="44"/>
      <c r="B195" s="13"/>
      <c r="C195" s="567">
        <v>3</v>
      </c>
      <c r="D195" s="42" t="s">
        <v>259</v>
      </c>
      <c r="E195" s="568"/>
      <c r="F195" s="16"/>
      <c r="G195" s="569"/>
      <c r="H195" s="51"/>
      <c r="I195" s="16"/>
      <c r="J195" s="582"/>
      <c r="K195" s="29"/>
      <c r="L195" s="149"/>
      <c r="M195" s="303"/>
      <c r="N195" s="50"/>
    </row>
    <row r="196" spans="1:14" ht="9" customHeight="1" x14ac:dyDescent="0.25">
      <c r="A196" s="44">
        <v>9</v>
      </c>
      <c r="B196" s="42"/>
      <c r="C196" s="568"/>
      <c r="D196" s="12"/>
      <c r="E196" s="10"/>
      <c r="F196" s="16"/>
      <c r="G196" s="569"/>
      <c r="H196" s="51"/>
      <c r="I196" s="16"/>
      <c r="J196" s="582"/>
      <c r="K196" s="29"/>
      <c r="L196" s="149"/>
      <c r="M196" s="303"/>
      <c r="N196" s="50"/>
    </row>
    <row r="197" spans="1:14" ht="9" customHeight="1" x14ac:dyDescent="0.25">
      <c r="A197" s="44"/>
      <c r="B197" s="12"/>
      <c r="C197" s="10"/>
      <c r="D197" s="12"/>
      <c r="E197" s="10"/>
      <c r="F197" s="16"/>
      <c r="G197" s="569"/>
      <c r="H197" s="54"/>
      <c r="I197" s="42" t="s">
        <v>260</v>
      </c>
      <c r="J197" s="583"/>
      <c r="K197" s="29"/>
      <c r="L197" s="149"/>
      <c r="M197" s="303"/>
      <c r="N197" s="50"/>
    </row>
    <row r="198" spans="1:14" ht="9" customHeight="1" x14ac:dyDescent="0.25">
      <c r="A198" s="44">
        <v>10</v>
      </c>
      <c r="B198" s="42"/>
      <c r="C198" s="62"/>
      <c r="D198" s="12"/>
      <c r="E198" s="10"/>
      <c r="F198" s="16"/>
      <c r="G198" s="569"/>
      <c r="H198" s="51"/>
      <c r="I198" s="12"/>
      <c r="J198" s="12"/>
      <c r="K198" s="29"/>
      <c r="L198" s="149"/>
      <c r="M198" s="303"/>
      <c r="N198" s="50"/>
    </row>
    <row r="199" spans="1:14" ht="9" customHeight="1" x14ac:dyDescent="0.25">
      <c r="A199" s="44"/>
      <c r="B199" s="13"/>
      <c r="C199" s="567">
        <v>4</v>
      </c>
      <c r="D199" s="42" t="s">
        <v>261</v>
      </c>
      <c r="E199" s="62"/>
      <c r="F199" s="16"/>
      <c r="G199" s="569"/>
      <c r="H199" s="51"/>
      <c r="I199" s="12"/>
      <c r="J199" s="12"/>
      <c r="K199" s="29"/>
      <c r="L199" s="149"/>
      <c r="M199" s="303"/>
      <c r="N199" s="50"/>
    </row>
    <row r="200" spans="1:14" ht="9" customHeight="1" x14ac:dyDescent="0.25">
      <c r="A200" s="44">
        <v>11</v>
      </c>
      <c r="B200" s="42"/>
      <c r="C200" s="568"/>
      <c r="D200" s="13"/>
      <c r="E200" s="567">
        <v>8</v>
      </c>
      <c r="F200" s="16"/>
      <c r="G200" s="569"/>
      <c r="H200" s="51"/>
      <c r="I200" s="12"/>
      <c r="J200" s="12"/>
      <c r="K200" s="29"/>
      <c r="L200" s="149"/>
      <c r="M200" s="303"/>
      <c r="N200" s="50"/>
    </row>
    <row r="201" spans="1:14" ht="9" customHeight="1" x14ac:dyDescent="0.25">
      <c r="A201" s="55"/>
      <c r="B201" s="12"/>
      <c r="C201" s="10"/>
      <c r="D201" s="16"/>
      <c r="E201" s="569"/>
      <c r="F201" s="42" t="s">
        <v>260</v>
      </c>
      <c r="G201" s="568"/>
      <c r="H201" s="51"/>
      <c r="I201" s="12"/>
      <c r="J201" s="12">
        <v>-11</v>
      </c>
      <c r="K201" s="42" t="s">
        <v>260</v>
      </c>
      <c r="L201" s="585"/>
      <c r="M201" s="303"/>
      <c r="N201" s="50"/>
    </row>
    <row r="202" spans="1:14" ht="9" customHeight="1" x14ac:dyDescent="0.25">
      <c r="A202" s="55"/>
      <c r="B202" s="16"/>
      <c r="C202" s="45">
        <v>12</v>
      </c>
      <c r="D202" s="42" t="s">
        <v>260</v>
      </c>
      <c r="E202" s="568"/>
      <c r="F202" s="12"/>
      <c r="G202" s="10"/>
      <c r="H202" s="9"/>
      <c r="I202" s="12"/>
      <c r="J202" s="12"/>
      <c r="K202" s="304"/>
      <c r="L202" s="585"/>
      <c r="M202" s="303"/>
      <c r="N202" s="50"/>
    </row>
    <row r="203" spans="1:14" ht="9" customHeight="1" x14ac:dyDescent="0.25">
      <c r="A203" s="55"/>
      <c r="B203" s="16"/>
      <c r="C203" s="45"/>
      <c r="D203" s="16"/>
      <c r="E203" s="62"/>
      <c r="F203" s="12"/>
      <c r="G203" s="10"/>
      <c r="H203" s="9"/>
      <c r="I203" s="12"/>
      <c r="J203" s="12"/>
      <c r="K203" s="305"/>
      <c r="L203" s="149"/>
      <c r="M203" s="303"/>
      <c r="N203" s="50"/>
    </row>
    <row r="204" spans="1:14" ht="9" customHeight="1" x14ac:dyDescent="0.25">
      <c r="A204" s="9"/>
      <c r="B204" s="12"/>
      <c r="C204" s="10"/>
      <c r="D204" s="12"/>
      <c r="E204" s="10">
        <v>-9</v>
      </c>
      <c r="F204" s="42" t="s">
        <v>252</v>
      </c>
      <c r="G204" s="10"/>
      <c r="H204" s="9"/>
      <c r="I204" s="12"/>
      <c r="J204" s="572">
        <v>2</v>
      </c>
      <c r="K204" s="83" t="s">
        <v>260</v>
      </c>
      <c r="L204" s="149"/>
      <c r="M204" s="303"/>
      <c r="N204" s="9"/>
    </row>
    <row r="205" spans="1:14" ht="9" customHeight="1" x14ac:dyDescent="0.25">
      <c r="A205" s="10">
        <v>-1</v>
      </c>
      <c r="B205" s="42" t="s">
        <v>255</v>
      </c>
      <c r="C205" s="10"/>
      <c r="D205" s="12"/>
      <c r="E205" s="10"/>
      <c r="F205" s="13"/>
      <c r="G205" s="567">
        <v>18</v>
      </c>
      <c r="H205" s="51"/>
      <c r="I205" s="12"/>
      <c r="J205" s="572"/>
      <c r="K205" s="305"/>
      <c r="L205" s="1"/>
      <c r="M205" s="303"/>
      <c r="N205" s="572"/>
    </row>
    <row r="206" spans="1:14" ht="9" customHeight="1" x14ac:dyDescent="0.25">
      <c r="A206" s="62"/>
      <c r="B206" s="13"/>
      <c r="C206" s="567">
        <v>12</v>
      </c>
      <c r="D206" s="42" t="s">
        <v>261</v>
      </c>
      <c r="E206" s="10"/>
      <c r="F206" s="16"/>
      <c r="G206" s="569"/>
      <c r="H206" s="51"/>
      <c r="I206" s="42" t="s">
        <v>252</v>
      </c>
      <c r="J206" s="28"/>
      <c r="K206" s="305"/>
      <c r="L206" s="149"/>
      <c r="M206" s="303"/>
      <c r="N206" s="572"/>
    </row>
    <row r="207" spans="1:14" ht="9" customHeight="1" x14ac:dyDescent="0.25">
      <c r="A207" s="62">
        <v>-8</v>
      </c>
      <c r="B207" s="42" t="s">
        <v>261</v>
      </c>
      <c r="C207" s="568"/>
      <c r="D207" s="13"/>
      <c r="E207" s="567">
        <v>16</v>
      </c>
      <c r="F207" s="16"/>
      <c r="G207" s="569"/>
      <c r="H207" s="52"/>
      <c r="I207" s="13"/>
      <c r="J207" s="581">
        <v>20</v>
      </c>
      <c r="K207" s="305"/>
      <c r="L207" s="149"/>
      <c r="M207" s="303"/>
      <c r="N207" s="14"/>
    </row>
    <row r="208" spans="1:14" ht="9" customHeight="1" x14ac:dyDescent="0.25">
      <c r="A208" s="62"/>
      <c r="B208" s="13"/>
      <c r="C208" s="62"/>
      <c r="D208" s="16"/>
      <c r="E208" s="569"/>
      <c r="F208" s="42" t="s">
        <v>261</v>
      </c>
      <c r="G208" s="568"/>
      <c r="H208" s="51"/>
      <c r="I208" s="16"/>
      <c r="J208" s="582"/>
      <c r="K208" s="305"/>
      <c r="L208" s="149"/>
      <c r="M208" s="303"/>
      <c r="N208" s="14"/>
    </row>
    <row r="209" spans="1:14" ht="9" customHeight="1" x14ac:dyDescent="0.25">
      <c r="A209" s="10">
        <v>-2</v>
      </c>
      <c r="B209" s="16"/>
      <c r="C209" s="62"/>
      <c r="D209" s="16"/>
      <c r="E209" s="569"/>
      <c r="F209" s="12"/>
      <c r="G209" s="10"/>
      <c r="H209" s="14"/>
      <c r="I209" s="16"/>
      <c r="J209" s="582"/>
      <c r="K209" s="305"/>
      <c r="L209" s="149"/>
      <c r="M209" s="303"/>
      <c r="N209" s="14"/>
    </row>
    <row r="210" spans="1:14" ht="9" customHeight="1" x14ac:dyDescent="0.25">
      <c r="A210" s="62"/>
      <c r="B210" s="13"/>
      <c r="C210" s="567">
        <v>13</v>
      </c>
      <c r="D210" s="42" t="s">
        <v>259</v>
      </c>
      <c r="E210" s="568"/>
      <c r="F210" s="12"/>
      <c r="G210" s="10"/>
      <c r="H210" s="14"/>
      <c r="I210" s="16"/>
      <c r="J210" s="582"/>
      <c r="K210" s="299" t="s">
        <v>252</v>
      </c>
      <c r="L210" s="585"/>
      <c r="M210" s="303"/>
      <c r="N210" s="14"/>
    </row>
    <row r="211" spans="1:14" ht="9" customHeight="1" x14ac:dyDescent="0.25">
      <c r="A211" s="62">
        <v>-7</v>
      </c>
      <c r="B211" s="42" t="s">
        <v>259</v>
      </c>
      <c r="C211" s="568"/>
      <c r="D211" s="12"/>
      <c r="E211" s="10"/>
      <c r="F211" s="12"/>
      <c r="G211" s="10"/>
      <c r="H211" s="14"/>
      <c r="I211" s="16"/>
      <c r="J211" s="582"/>
      <c r="K211" s="158"/>
      <c r="L211" s="585"/>
      <c r="M211" s="303"/>
      <c r="N211" s="14"/>
    </row>
    <row r="212" spans="1:14" ht="9" customHeight="1" x14ac:dyDescent="0.25">
      <c r="A212" s="62"/>
      <c r="B212" s="12"/>
      <c r="C212" s="10"/>
      <c r="D212" s="12"/>
      <c r="E212" s="10">
        <v>-10</v>
      </c>
      <c r="F212" s="42" t="s">
        <v>258</v>
      </c>
      <c r="G212" s="10"/>
      <c r="H212" s="14"/>
      <c r="I212" s="16"/>
      <c r="J212" s="582"/>
      <c r="K212" s="158"/>
      <c r="L212" s="149"/>
      <c r="M212" s="303"/>
      <c r="N212" s="572"/>
    </row>
    <row r="213" spans="1:14" ht="9" customHeight="1" x14ac:dyDescent="0.25">
      <c r="A213" s="10">
        <v>-3</v>
      </c>
      <c r="B213" s="12"/>
      <c r="C213" s="10"/>
      <c r="D213" s="12"/>
      <c r="E213" s="10"/>
      <c r="F213" s="13"/>
      <c r="G213" s="567">
        <v>19</v>
      </c>
      <c r="H213" s="51"/>
      <c r="I213" s="16"/>
      <c r="J213" s="582"/>
      <c r="K213" s="12"/>
      <c r="L213" s="150"/>
      <c r="M213" s="302"/>
      <c r="N213" s="572"/>
    </row>
    <row r="214" spans="1:14" ht="9" customHeight="1" x14ac:dyDescent="0.25">
      <c r="A214" s="62"/>
      <c r="B214" s="13"/>
      <c r="C214" s="567">
        <v>14</v>
      </c>
      <c r="D214" s="42" t="s">
        <v>257</v>
      </c>
      <c r="E214" s="10"/>
      <c r="F214" s="16"/>
      <c r="G214" s="569"/>
      <c r="H214" s="54"/>
      <c r="I214" s="42" t="s">
        <v>258</v>
      </c>
      <c r="J214" s="583"/>
      <c r="K214" s="12"/>
      <c r="L214" s="150"/>
      <c r="M214" s="302"/>
      <c r="N214" s="14"/>
    </row>
    <row r="215" spans="1:14" ht="9" customHeight="1" x14ac:dyDescent="0.25">
      <c r="A215" s="62">
        <v>-6</v>
      </c>
      <c r="B215" s="42" t="s">
        <v>257</v>
      </c>
      <c r="C215" s="568"/>
      <c r="D215" s="13"/>
      <c r="E215" s="567">
        <v>17</v>
      </c>
      <c r="F215" s="16"/>
      <c r="G215" s="569"/>
      <c r="H215" s="51"/>
      <c r="I215" s="12"/>
      <c r="J215" s="12"/>
      <c r="K215" s="12"/>
      <c r="L215" s="150"/>
      <c r="M215" s="302"/>
      <c r="N215" s="14"/>
    </row>
    <row r="216" spans="1:14" ht="9" customHeight="1" x14ac:dyDescent="0.25">
      <c r="A216" s="62"/>
      <c r="B216" s="13"/>
      <c r="C216" s="62"/>
      <c r="D216" s="16"/>
      <c r="E216" s="569"/>
      <c r="F216" s="42" t="s">
        <v>257</v>
      </c>
      <c r="G216" s="568"/>
      <c r="H216" s="51"/>
      <c r="I216" s="12"/>
      <c r="J216" s="302"/>
      <c r="K216" s="14"/>
      <c r="L216" s="51"/>
    </row>
    <row r="217" spans="1:14" ht="9" customHeight="1" x14ac:dyDescent="0.25">
      <c r="A217" s="10">
        <v>-4</v>
      </c>
      <c r="B217" s="16"/>
      <c r="C217" s="62"/>
      <c r="D217" s="16"/>
      <c r="E217" s="569"/>
      <c r="F217" s="12"/>
      <c r="G217" s="9"/>
      <c r="H217" s="9"/>
      <c r="I217" s="12"/>
      <c r="J217" s="302"/>
      <c r="K217" s="14"/>
      <c r="L217" s="51"/>
    </row>
    <row r="218" spans="1:14" ht="9" customHeight="1" x14ac:dyDescent="0.3">
      <c r="A218" s="62"/>
      <c r="B218" s="13"/>
      <c r="C218" s="567">
        <v>15</v>
      </c>
      <c r="D218" s="42" t="s">
        <v>254</v>
      </c>
      <c r="E218" s="568"/>
      <c r="F218" s="12"/>
      <c r="G218" s="9"/>
      <c r="H218" s="9"/>
      <c r="I218" s="12"/>
      <c r="J218" s="12"/>
      <c r="K218" s="12"/>
      <c r="L218" s="53"/>
      <c r="M218" s="302"/>
    </row>
    <row r="219" spans="1:14" ht="9" customHeight="1" x14ac:dyDescent="0.25">
      <c r="A219" s="62">
        <v>-5</v>
      </c>
      <c r="B219" s="42" t="s">
        <v>254</v>
      </c>
      <c r="C219" s="568"/>
      <c r="D219" s="12"/>
      <c r="E219" s="9"/>
      <c r="F219" s="12"/>
      <c r="G219" s="9"/>
      <c r="H219" s="10"/>
      <c r="I219" s="12"/>
      <c r="J219" s="12"/>
      <c r="K219" s="12"/>
      <c r="L219" s="58"/>
      <c r="M219" s="147"/>
    </row>
    <row r="220" spans="1:14" ht="9" customHeight="1" x14ac:dyDescent="0.25">
      <c r="A220" s="59"/>
      <c r="B220" s="12"/>
      <c r="C220" s="10"/>
      <c r="D220" s="12"/>
      <c r="E220" s="9"/>
      <c r="F220" s="12"/>
      <c r="G220" s="9"/>
      <c r="H220" s="10"/>
      <c r="I220" s="12"/>
      <c r="J220" s="12"/>
      <c r="K220" s="12"/>
      <c r="L220" s="58"/>
      <c r="M220" s="147"/>
    </row>
    <row r="221" spans="1:14" ht="9" customHeight="1" x14ac:dyDescent="0.25">
      <c r="A221" s="9"/>
      <c r="B221" s="12"/>
      <c r="C221" s="10"/>
      <c r="D221" s="12"/>
      <c r="E221" s="10"/>
      <c r="F221" s="12"/>
      <c r="G221" s="153"/>
      <c r="H221" s="153"/>
      <c r="I221" s="12"/>
      <c r="J221" s="12"/>
      <c r="K221" s="16"/>
      <c r="L221" s="61"/>
      <c r="M221" s="302"/>
    </row>
    <row r="222" spans="1:14" ht="9" customHeight="1" x14ac:dyDescent="0.25">
      <c r="A222" s="44"/>
      <c r="B222" s="16"/>
      <c r="C222" s="45">
        <v>1</v>
      </c>
      <c r="D222" s="42" t="s">
        <v>262</v>
      </c>
      <c r="E222" s="62"/>
      <c r="F222" s="12"/>
      <c r="G222" s="49"/>
      <c r="H222" s="19"/>
      <c r="I222" s="580" t="s">
        <v>263</v>
      </c>
      <c r="J222" s="580"/>
      <c r="K222" s="12"/>
      <c r="L222" s="48"/>
      <c r="M222" s="147"/>
    </row>
    <row r="223" spans="1:14" ht="9" customHeight="1" x14ac:dyDescent="0.25">
      <c r="A223" s="44"/>
      <c r="B223" s="16"/>
      <c r="C223" s="62"/>
      <c r="D223" s="13"/>
      <c r="E223" s="567">
        <v>5</v>
      </c>
      <c r="F223" s="42" t="s">
        <v>262</v>
      </c>
      <c r="G223" s="49"/>
      <c r="H223" s="19"/>
      <c r="I223" s="580"/>
      <c r="J223" s="580"/>
      <c r="K223" s="12"/>
      <c r="L223" s="48"/>
      <c r="M223" s="147"/>
    </row>
    <row r="224" spans="1:14" ht="9" customHeight="1" x14ac:dyDescent="0.25">
      <c r="A224" s="44">
        <v>1</v>
      </c>
      <c r="B224" s="42" t="s">
        <v>264</v>
      </c>
      <c r="C224" s="62"/>
      <c r="D224" s="16"/>
      <c r="E224" s="569"/>
      <c r="F224" s="13"/>
      <c r="G224" s="567">
        <v>9</v>
      </c>
      <c r="H224" s="51"/>
      <c r="I224" s="12"/>
      <c r="J224" s="12"/>
      <c r="K224" s="12"/>
      <c r="L224" s="48"/>
      <c r="M224" s="147"/>
    </row>
    <row r="225" spans="1:13" ht="9" customHeight="1" x14ac:dyDescent="0.25">
      <c r="A225" s="44"/>
      <c r="B225" s="13"/>
      <c r="C225" s="567">
        <v>1</v>
      </c>
      <c r="D225" s="42" t="s">
        <v>264</v>
      </c>
      <c r="E225" s="568"/>
      <c r="F225" s="16"/>
      <c r="G225" s="569"/>
      <c r="H225" s="51"/>
      <c r="I225" s="12"/>
      <c r="J225" s="12"/>
      <c r="K225" s="12"/>
      <c r="L225" s="48"/>
      <c r="M225" s="147"/>
    </row>
    <row r="226" spans="1:13" ht="9" customHeight="1" x14ac:dyDescent="0.25">
      <c r="A226" s="44">
        <v>3</v>
      </c>
      <c r="B226" s="42" t="s">
        <v>265</v>
      </c>
      <c r="C226" s="568"/>
      <c r="D226" s="12"/>
      <c r="E226" s="10"/>
      <c r="F226" s="16"/>
      <c r="G226" s="569"/>
      <c r="H226" s="51"/>
      <c r="I226" s="12"/>
      <c r="J226" s="12"/>
      <c r="K226" s="12"/>
      <c r="L226" s="48"/>
      <c r="M226" s="147"/>
    </row>
    <row r="227" spans="1:13" ht="9" customHeight="1" x14ac:dyDescent="0.25">
      <c r="A227" s="44"/>
      <c r="B227" s="12"/>
      <c r="C227" s="10"/>
      <c r="D227" s="12"/>
      <c r="E227" s="10"/>
      <c r="F227" s="16"/>
      <c r="G227" s="569"/>
      <c r="H227" s="51"/>
      <c r="I227" s="42" t="s">
        <v>266</v>
      </c>
      <c r="J227" s="16"/>
      <c r="K227" s="12"/>
      <c r="L227" s="48"/>
      <c r="M227" s="147"/>
    </row>
    <row r="228" spans="1:13" ht="9" customHeight="1" x14ac:dyDescent="0.25">
      <c r="A228" s="44">
        <v>4</v>
      </c>
      <c r="B228" s="42"/>
      <c r="C228" s="62"/>
      <c r="D228" s="12"/>
      <c r="E228" s="10"/>
      <c r="F228" s="16"/>
      <c r="G228" s="569"/>
      <c r="H228" s="52"/>
      <c r="I228" s="13"/>
      <c r="J228" s="581">
        <v>11</v>
      </c>
      <c r="K228" s="12"/>
      <c r="L228" s="48"/>
      <c r="M228" s="147"/>
    </row>
    <row r="229" spans="1:13" ht="9" customHeight="1" x14ac:dyDescent="0.25">
      <c r="A229" s="44"/>
      <c r="B229" s="13"/>
      <c r="C229" s="567">
        <v>2</v>
      </c>
      <c r="D229" s="42" t="s">
        <v>267</v>
      </c>
      <c r="E229" s="62"/>
      <c r="F229" s="16"/>
      <c r="G229" s="569"/>
      <c r="H229" s="51"/>
      <c r="I229" s="16"/>
      <c r="J229" s="582"/>
      <c r="K229" s="158"/>
      <c r="L229" s="48"/>
      <c r="M229" s="147"/>
    </row>
    <row r="230" spans="1:13" ht="9" customHeight="1" x14ac:dyDescent="0.25">
      <c r="A230" s="44">
        <v>5</v>
      </c>
      <c r="B230" s="42"/>
      <c r="C230" s="568"/>
      <c r="D230" s="13"/>
      <c r="E230" s="567">
        <v>6</v>
      </c>
      <c r="F230" s="16"/>
      <c r="G230" s="569"/>
      <c r="H230" s="51"/>
      <c r="I230" s="16"/>
      <c r="J230" s="582"/>
      <c r="K230" s="158"/>
      <c r="L230" s="48"/>
      <c r="M230" s="147"/>
    </row>
    <row r="231" spans="1:13" ht="9" customHeight="1" x14ac:dyDescent="0.25">
      <c r="A231" s="44"/>
      <c r="B231" s="12"/>
      <c r="C231" s="10"/>
      <c r="D231" s="16"/>
      <c r="E231" s="569"/>
      <c r="F231" s="42" t="s">
        <v>266</v>
      </c>
      <c r="G231" s="568"/>
      <c r="H231" s="51"/>
      <c r="I231" s="16"/>
      <c r="J231" s="582"/>
      <c r="K231" s="158"/>
      <c r="L231" s="48"/>
      <c r="M231" s="147"/>
    </row>
    <row r="232" spans="1:13" ht="9" customHeight="1" x14ac:dyDescent="0.3">
      <c r="A232" s="44"/>
      <c r="B232" s="16"/>
      <c r="C232" s="45">
        <v>6</v>
      </c>
      <c r="D232" s="42" t="s">
        <v>266</v>
      </c>
      <c r="E232" s="568"/>
      <c r="F232" s="12"/>
      <c r="G232" s="10"/>
      <c r="H232" s="14"/>
      <c r="I232" s="16"/>
      <c r="J232" s="582"/>
      <c r="K232" s="158"/>
      <c r="L232" s="53"/>
      <c r="M232" s="302"/>
    </row>
    <row r="233" spans="1:13" ht="9" customHeight="1" x14ac:dyDescent="0.25">
      <c r="A233" s="44"/>
      <c r="B233" s="16"/>
      <c r="C233" s="62"/>
      <c r="D233" s="12"/>
      <c r="E233" s="10"/>
      <c r="F233" s="12"/>
      <c r="G233" s="10"/>
      <c r="H233" s="14"/>
      <c r="I233" s="16"/>
      <c r="J233" s="582"/>
      <c r="K233" s="42" t="s">
        <v>73</v>
      </c>
      <c r="L233" s="584">
        <v>1</v>
      </c>
      <c r="M233" s="302"/>
    </row>
    <row r="234" spans="1:13" ht="9" customHeight="1" x14ac:dyDescent="0.25">
      <c r="A234" s="44"/>
      <c r="B234" s="16"/>
      <c r="C234" s="45">
        <v>7</v>
      </c>
      <c r="D234" s="42" t="s">
        <v>268</v>
      </c>
      <c r="E234" s="62"/>
      <c r="F234" s="12"/>
      <c r="G234" s="10"/>
      <c r="H234" s="14"/>
      <c r="I234" s="16"/>
      <c r="J234" s="582"/>
      <c r="K234" s="29"/>
      <c r="L234" s="584"/>
      <c r="M234" s="302"/>
    </row>
    <row r="235" spans="1:13" ht="9" customHeight="1" x14ac:dyDescent="0.25">
      <c r="A235" s="44"/>
      <c r="B235" s="12"/>
      <c r="C235" s="10"/>
      <c r="D235" s="16"/>
      <c r="E235" s="567">
        <v>7</v>
      </c>
      <c r="F235" s="42" t="s">
        <v>73</v>
      </c>
      <c r="G235" s="62"/>
      <c r="H235" s="14"/>
      <c r="I235" s="16"/>
      <c r="J235" s="582"/>
      <c r="K235" s="29"/>
      <c r="L235" s="149"/>
      <c r="M235" s="303"/>
    </row>
    <row r="236" spans="1:13" ht="9" customHeight="1" x14ac:dyDescent="0.25">
      <c r="A236" s="44">
        <v>8</v>
      </c>
      <c r="B236" s="16"/>
      <c r="C236" s="62"/>
      <c r="D236" s="16"/>
      <c r="E236" s="569"/>
      <c r="F236" s="13"/>
      <c r="G236" s="567">
        <v>10</v>
      </c>
      <c r="H236" s="51"/>
      <c r="I236" s="16"/>
      <c r="J236" s="582"/>
      <c r="K236" s="29"/>
      <c r="L236" s="149"/>
      <c r="M236" s="303"/>
    </row>
    <row r="237" spans="1:13" ht="9" customHeight="1" x14ac:dyDescent="0.25">
      <c r="A237" s="44"/>
      <c r="B237" s="13"/>
      <c r="C237" s="567">
        <v>3</v>
      </c>
      <c r="D237" s="42" t="s">
        <v>73</v>
      </c>
      <c r="E237" s="568"/>
      <c r="F237" s="16"/>
      <c r="G237" s="569"/>
      <c r="H237" s="51"/>
      <c r="I237" s="16"/>
      <c r="J237" s="582"/>
      <c r="K237" s="29"/>
      <c r="L237" s="149"/>
      <c r="M237" s="303"/>
    </row>
    <row r="238" spans="1:13" ht="9" customHeight="1" x14ac:dyDescent="0.25">
      <c r="A238" s="44">
        <v>9</v>
      </c>
      <c r="B238" s="42"/>
      <c r="C238" s="568"/>
      <c r="D238" s="12"/>
      <c r="E238" s="10"/>
      <c r="F238" s="16"/>
      <c r="G238" s="569"/>
      <c r="H238" s="51"/>
      <c r="I238" s="16"/>
      <c r="J238" s="582"/>
      <c r="K238" s="29"/>
      <c r="L238" s="149"/>
      <c r="M238" s="303"/>
    </row>
    <row r="239" spans="1:13" ht="9" customHeight="1" x14ac:dyDescent="0.25">
      <c r="A239" s="44"/>
      <c r="B239" s="12"/>
      <c r="C239" s="10"/>
      <c r="D239" s="12"/>
      <c r="E239" s="10"/>
      <c r="F239" s="16"/>
      <c r="G239" s="569"/>
      <c r="H239" s="54"/>
      <c r="I239" s="42" t="s">
        <v>73</v>
      </c>
      <c r="J239" s="583"/>
      <c r="K239" s="29"/>
      <c r="L239" s="149"/>
      <c r="M239" s="303"/>
    </row>
    <row r="240" spans="1:13" ht="9" customHeight="1" x14ac:dyDescent="0.25">
      <c r="A240" s="44">
        <v>10</v>
      </c>
      <c r="B240" s="42" t="s">
        <v>269</v>
      </c>
      <c r="C240" s="62"/>
      <c r="D240" s="12"/>
      <c r="E240" s="10"/>
      <c r="F240" s="16"/>
      <c r="G240" s="569"/>
      <c r="H240" s="51"/>
      <c r="I240" s="12"/>
      <c r="J240" s="12"/>
      <c r="K240" s="29"/>
      <c r="L240" s="149"/>
      <c r="M240" s="303"/>
    </row>
    <row r="241" spans="1:14" ht="9" customHeight="1" x14ac:dyDescent="0.25">
      <c r="A241" s="44"/>
      <c r="B241" s="13"/>
      <c r="C241" s="567">
        <v>4</v>
      </c>
      <c r="D241" s="42" t="s">
        <v>270</v>
      </c>
      <c r="E241" s="62"/>
      <c r="F241" s="16"/>
      <c r="G241" s="569"/>
      <c r="H241" s="51"/>
      <c r="I241" s="12"/>
      <c r="J241" s="12"/>
      <c r="K241" s="29"/>
      <c r="L241" s="149"/>
      <c r="M241" s="303"/>
    </row>
    <row r="242" spans="1:14" ht="9" customHeight="1" x14ac:dyDescent="0.25">
      <c r="A242" s="44">
        <v>11</v>
      </c>
      <c r="B242" s="42" t="s">
        <v>270</v>
      </c>
      <c r="C242" s="568"/>
      <c r="D242" s="13"/>
      <c r="E242" s="567">
        <v>8</v>
      </c>
      <c r="F242" s="16"/>
      <c r="G242" s="569"/>
      <c r="H242" s="51"/>
      <c r="I242" s="12"/>
      <c r="J242" s="12"/>
      <c r="K242" s="29"/>
      <c r="L242" s="149"/>
      <c r="M242" s="303"/>
    </row>
    <row r="243" spans="1:14" ht="9" customHeight="1" x14ac:dyDescent="0.25">
      <c r="A243" s="55"/>
      <c r="B243" s="12"/>
      <c r="C243" s="10"/>
      <c r="D243" s="16"/>
      <c r="E243" s="569"/>
      <c r="F243" s="42" t="s">
        <v>271</v>
      </c>
      <c r="G243" s="568"/>
      <c r="H243" s="51"/>
      <c r="I243" s="12"/>
      <c r="J243" s="12">
        <v>-11</v>
      </c>
      <c r="K243" s="42" t="s">
        <v>266</v>
      </c>
      <c r="L243" s="585"/>
      <c r="M243" s="303"/>
    </row>
    <row r="244" spans="1:14" ht="9" customHeight="1" x14ac:dyDescent="0.25">
      <c r="A244" s="55"/>
      <c r="B244" s="16"/>
      <c r="C244" s="45">
        <v>12</v>
      </c>
      <c r="D244" s="42" t="s">
        <v>271</v>
      </c>
      <c r="E244" s="568"/>
      <c r="F244" s="12"/>
      <c r="G244" s="10"/>
      <c r="H244" s="9"/>
      <c r="I244" s="12"/>
      <c r="J244" s="12"/>
      <c r="K244" s="304"/>
      <c r="L244" s="585"/>
      <c r="M244" s="303"/>
    </row>
    <row r="245" spans="1:14" ht="9" customHeight="1" x14ac:dyDescent="0.25">
      <c r="A245" s="55"/>
      <c r="B245" s="16"/>
      <c r="C245" s="45"/>
      <c r="D245" s="16"/>
      <c r="E245" s="62"/>
      <c r="F245" s="12"/>
      <c r="G245" s="10"/>
      <c r="H245" s="9"/>
      <c r="I245" s="12"/>
      <c r="J245" s="12"/>
      <c r="K245" s="305"/>
      <c r="L245" s="149"/>
      <c r="M245" s="303"/>
    </row>
    <row r="246" spans="1:14" ht="9" customHeight="1" x14ac:dyDescent="0.25">
      <c r="A246" s="9"/>
      <c r="B246" s="12"/>
      <c r="C246" s="10"/>
      <c r="D246" s="12"/>
      <c r="E246" s="10">
        <v>-9</v>
      </c>
      <c r="F246" s="42" t="s">
        <v>262</v>
      </c>
      <c r="G246" s="10"/>
      <c r="H246" s="9"/>
      <c r="I246" s="12"/>
      <c r="J246" s="572">
        <v>2</v>
      </c>
      <c r="K246" s="83" t="s">
        <v>262</v>
      </c>
      <c r="L246" s="149"/>
      <c r="M246" s="303"/>
    </row>
    <row r="247" spans="1:14" ht="9" customHeight="1" x14ac:dyDescent="0.25">
      <c r="A247" s="10">
        <v>-1</v>
      </c>
      <c r="B247" s="42" t="s">
        <v>265</v>
      </c>
      <c r="C247" s="10"/>
      <c r="D247" s="12"/>
      <c r="E247" s="10"/>
      <c r="F247" s="13"/>
      <c r="G247" s="567">
        <v>18</v>
      </c>
      <c r="H247" s="51"/>
      <c r="I247" s="12"/>
      <c r="J247" s="572"/>
      <c r="K247" s="305"/>
      <c r="L247" s="149"/>
      <c r="M247" s="303"/>
    </row>
    <row r="248" spans="1:14" ht="9" customHeight="1" x14ac:dyDescent="0.25">
      <c r="A248" s="62"/>
      <c r="B248" s="13"/>
      <c r="C248" s="567">
        <v>12</v>
      </c>
      <c r="D248" s="42" t="s">
        <v>270</v>
      </c>
      <c r="E248" s="10"/>
      <c r="F248" s="16"/>
      <c r="G248" s="569"/>
      <c r="H248" s="51"/>
      <c r="I248" s="42" t="s">
        <v>262</v>
      </c>
      <c r="J248" s="12"/>
      <c r="K248" s="305"/>
      <c r="L248" s="149"/>
      <c r="M248" s="303"/>
      <c r="N248" s="572"/>
    </row>
    <row r="249" spans="1:14" ht="9" customHeight="1" x14ac:dyDescent="0.25">
      <c r="A249" s="62">
        <v>-8</v>
      </c>
      <c r="B249" s="42" t="s">
        <v>270</v>
      </c>
      <c r="C249" s="568"/>
      <c r="D249" s="13"/>
      <c r="E249" s="567">
        <v>16</v>
      </c>
      <c r="F249" s="16"/>
      <c r="G249" s="569"/>
      <c r="H249" s="52"/>
      <c r="I249" s="13"/>
      <c r="J249" s="581">
        <v>20</v>
      </c>
      <c r="K249" s="305"/>
      <c r="L249" s="149"/>
      <c r="M249" s="303"/>
      <c r="N249" s="572"/>
    </row>
    <row r="250" spans="1:14" ht="9" customHeight="1" x14ac:dyDescent="0.25">
      <c r="A250" s="62"/>
      <c r="B250" s="13"/>
      <c r="C250" s="62"/>
      <c r="D250" s="16"/>
      <c r="E250" s="569"/>
      <c r="F250" s="42" t="s">
        <v>268</v>
      </c>
      <c r="G250" s="568"/>
      <c r="H250" s="51"/>
      <c r="I250" s="16"/>
      <c r="J250" s="582"/>
      <c r="K250" s="305"/>
      <c r="L250" s="149"/>
      <c r="M250" s="303"/>
    </row>
    <row r="251" spans="1:14" ht="9" customHeight="1" x14ac:dyDescent="0.25">
      <c r="A251" s="10">
        <v>-2</v>
      </c>
      <c r="B251" s="16"/>
      <c r="C251" s="62"/>
      <c r="D251" s="16"/>
      <c r="E251" s="569"/>
      <c r="F251" s="12"/>
      <c r="G251" s="10"/>
      <c r="H251" s="14"/>
      <c r="I251" s="16"/>
      <c r="J251" s="582"/>
      <c r="K251" s="305"/>
      <c r="L251" s="149"/>
      <c r="M251" s="303"/>
    </row>
    <row r="252" spans="1:14" ht="9" customHeight="1" x14ac:dyDescent="0.25">
      <c r="A252" s="62"/>
      <c r="B252" s="13"/>
      <c r="C252" s="567">
        <v>13</v>
      </c>
      <c r="D252" s="42" t="s">
        <v>268</v>
      </c>
      <c r="E252" s="568"/>
      <c r="F252" s="12"/>
      <c r="G252" s="10"/>
      <c r="H252" s="14"/>
      <c r="I252" s="16"/>
      <c r="J252" s="582"/>
      <c r="K252" s="299" t="s">
        <v>262</v>
      </c>
      <c r="L252" s="585"/>
      <c r="M252" s="303"/>
    </row>
    <row r="253" spans="1:14" ht="9" customHeight="1" x14ac:dyDescent="0.25">
      <c r="A253" s="62">
        <v>-7</v>
      </c>
      <c r="B253" s="42" t="s">
        <v>268</v>
      </c>
      <c r="C253" s="568"/>
      <c r="D253" s="12"/>
      <c r="E253" s="10"/>
      <c r="F253" s="12"/>
      <c r="G253" s="10"/>
      <c r="H253" s="14"/>
      <c r="I253" s="16"/>
      <c r="J253" s="582"/>
      <c r="K253" s="158"/>
      <c r="L253" s="585"/>
      <c r="M253" s="303"/>
    </row>
    <row r="254" spans="1:14" ht="9" customHeight="1" x14ac:dyDescent="0.25">
      <c r="A254" s="62"/>
      <c r="B254" s="12"/>
      <c r="C254" s="10"/>
      <c r="D254" s="12"/>
      <c r="E254" s="10">
        <v>-10</v>
      </c>
      <c r="F254" s="42" t="s">
        <v>271</v>
      </c>
      <c r="G254" s="10"/>
      <c r="H254" s="14"/>
      <c r="I254" s="16"/>
      <c r="J254" s="582"/>
      <c r="K254" s="158"/>
      <c r="L254" s="149"/>
      <c r="M254" s="303"/>
      <c r="N254" s="572"/>
    </row>
    <row r="255" spans="1:14" ht="9" customHeight="1" x14ac:dyDescent="0.25">
      <c r="A255" s="10">
        <v>-3</v>
      </c>
      <c r="B255" s="12"/>
      <c r="C255" s="10"/>
      <c r="D255" s="12"/>
      <c r="E255" s="10"/>
      <c r="F255" s="13"/>
      <c r="G255" s="567">
        <v>19</v>
      </c>
      <c r="H255" s="51"/>
      <c r="I255" s="16"/>
      <c r="J255" s="582"/>
      <c r="K255" s="12"/>
      <c r="L255" s="150"/>
      <c r="M255" s="302"/>
      <c r="N255" s="572"/>
    </row>
    <row r="256" spans="1:14" ht="9" customHeight="1" x14ac:dyDescent="0.25">
      <c r="A256" s="62"/>
      <c r="B256" s="13"/>
      <c r="C256" s="567">
        <v>14</v>
      </c>
      <c r="D256" s="42" t="s">
        <v>267</v>
      </c>
      <c r="E256" s="10"/>
      <c r="F256" s="16"/>
      <c r="G256" s="569"/>
      <c r="H256" s="54"/>
      <c r="I256" s="42" t="s">
        <v>271</v>
      </c>
      <c r="J256" s="583"/>
      <c r="K256" s="12"/>
      <c r="L256" s="150"/>
      <c r="M256" s="302"/>
    </row>
    <row r="257" spans="1:14" ht="9" customHeight="1" x14ac:dyDescent="0.25">
      <c r="A257" s="62">
        <v>-6</v>
      </c>
      <c r="B257" s="42" t="s">
        <v>267</v>
      </c>
      <c r="C257" s="568"/>
      <c r="D257" s="13"/>
      <c r="E257" s="567">
        <v>17</v>
      </c>
      <c r="F257" s="16"/>
      <c r="G257" s="569"/>
      <c r="H257" s="51"/>
      <c r="I257" s="12"/>
      <c r="J257" s="12"/>
      <c r="K257" s="12"/>
      <c r="L257" s="150"/>
      <c r="M257" s="302"/>
    </row>
    <row r="258" spans="1:14" ht="9" customHeight="1" x14ac:dyDescent="0.25">
      <c r="A258" s="62"/>
      <c r="B258" s="13"/>
      <c r="C258" s="62"/>
      <c r="D258" s="16"/>
      <c r="E258" s="569"/>
      <c r="F258" s="42" t="s">
        <v>267</v>
      </c>
      <c r="G258" s="568"/>
      <c r="H258" s="51"/>
      <c r="I258" s="12"/>
      <c r="J258" s="302"/>
    </row>
    <row r="259" spans="1:14" ht="9" customHeight="1" x14ac:dyDescent="0.25">
      <c r="A259" s="10">
        <v>-4</v>
      </c>
      <c r="B259" s="42" t="s">
        <v>269</v>
      </c>
      <c r="C259" s="62"/>
      <c r="D259" s="16"/>
      <c r="E259" s="569"/>
      <c r="F259" s="12"/>
      <c r="G259" s="9"/>
      <c r="H259" s="9"/>
      <c r="I259" s="12"/>
      <c r="J259" s="302"/>
    </row>
    <row r="260" spans="1:14" ht="9" customHeight="1" x14ac:dyDescent="0.25">
      <c r="A260" s="62"/>
      <c r="B260" s="13"/>
      <c r="C260" s="567">
        <v>15</v>
      </c>
      <c r="D260" s="42" t="s">
        <v>264</v>
      </c>
      <c r="E260" s="568"/>
      <c r="F260" s="12"/>
      <c r="G260" s="9"/>
      <c r="H260" s="9"/>
      <c r="I260" s="12"/>
      <c r="J260" s="302"/>
      <c r="M260" s="302"/>
    </row>
    <row r="261" spans="1:14" ht="9" customHeight="1" x14ac:dyDescent="0.25">
      <c r="A261" s="62">
        <v>-5</v>
      </c>
      <c r="B261" s="42" t="s">
        <v>264</v>
      </c>
      <c r="C261" s="568"/>
      <c r="D261" s="12"/>
      <c r="E261" s="9"/>
      <c r="F261" s="12"/>
      <c r="G261" s="9"/>
      <c r="H261" s="9"/>
      <c r="I261" s="12"/>
      <c r="J261" s="12"/>
      <c r="K261" s="12"/>
      <c r="L261" s="58"/>
      <c r="M261" s="147"/>
    </row>
    <row r="262" spans="1:14" ht="9" customHeight="1" x14ac:dyDescent="0.25">
      <c r="A262" s="59"/>
      <c r="B262" s="12"/>
      <c r="C262" s="10"/>
      <c r="D262" s="12"/>
      <c r="E262" s="9"/>
      <c r="F262" s="12"/>
      <c r="G262" s="9"/>
      <c r="H262" s="9"/>
      <c r="I262" s="12"/>
      <c r="J262" s="12"/>
      <c r="K262" s="12"/>
      <c r="L262" s="58"/>
      <c r="M262" s="147"/>
    </row>
    <row r="263" spans="1:14" ht="9" customHeight="1" x14ac:dyDescent="0.25">
      <c r="B263" s="12"/>
      <c r="D263" s="12" t="s">
        <v>227</v>
      </c>
      <c r="F263" s="12"/>
      <c r="I263" s="67" t="s">
        <v>228</v>
      </c>
      <c r="J263" s="12"/>
      <c r="K263" s="12"/>
      <c r="M263" s="9"/>
    </row>
    <row r="264" spans="1:14" ht="9" customHeight="1" x14ac:dyDescent="0.25">
      <c r="B264" s="12"/>
      <c r="D264" s="12" t="s">
        <v>229</v>
      </c>
      <c r="F264" s="12"/>
      <c r="I264" s="12" t="s">
        <v>230</v>
      </c>
      <c r="J264" s="12"/>
      <c r="K264" s="12"/>
      <c r="M264" s="9"/>
    </row>
    <row r="265" spans="1:14" ht="11.1" customHeight="1" thickBot="1" x14ac:dyDescent="0.3">
      <c r="A265" s="588" t="s">
        <v>149</v>
      </c>
      <c r="B265" s="588"/>
      <c r="C265" s="588"/>
      <c r="D265" s="588"/>
      <c r="E265" s="588"/>
      <c r="F265" s="588"/>
      <c r="G265" s="588"/>
      <c r="H265" s="588"/>
      <c r="I265" s="588"/>
      <c r="J265" s="588"/>
      <c r="K265" s="588"/>
      <c r="L265" s="588"/>
      <c r="M265" s="9"/>
    </row>
    <row r="266" spans="1:14" ht="11.1" customHeight="1" x14ac:dyDescent="0.25">
      <c r="A266" s="589" t="s">
        <v>150</v>
      </c>
      <c r="B266" s="589"/>
      <c r="C266" s="589"/>
      <c r="D266" s="159"/>
      <c r="E266" s="300"/>
      <c r="F266" s="300"/>
      <c r="G266" s="300"/>
      <c r="H266" s="300"/>
      <c r="I266" s="300"/>
      <c r="J266" s="300"/>
      <c r="K266" s="301" t="s">
        <v>151</v>
      </c>
      <c r="M266" s="9"/>
    </row>
    <row r="267" spans="1:14" ht="9" customHeight="1" x14ac:dyDescent="0.25">
      <c r="B267" s="12"/>
      <c r="D267" s="12"/>
      <c r="F267" s="158" t="s">
        <v>140</v>
      </c>
      <c r="K267" s="12"/>
      <c r="M267" s="9"/>
    </row>
    <row r="268" spans="1:14" ht="9" customHeight="1" x14ac:dyDescent="0.25">
      <c r="A268" s="44"/>
      <c r="B268" s="16"/>
      <c r="C268" s="45">
        <v>1</v>
      </c>
      <c r="D268" s="42" t="s">
        <v>272</v>
      </c>
      <c r="E268" s="47"/>
      <c r="F268" s="12"/>
      <c r="G268" s="19"/>
      <c r="H268" s="19"/>
      <c r="I268" s="587" t="s">
        <v>273</v>
      </c>
      <c r="J268" s="587"/>
      <c r="K268" s="12"/>
      <c r="L268" s="48"/>
      <c r="M268" s="147"/>
      <c r="N268" s="19"/>
    </row>
    <row r="269" spans="1:14" ht="9" customHeight="1" x14ac:dyDescent="0.25">
      <c r="A269" s="44"/>
      <c r="B269" s="16"/>
      <c r="C269" s="62"/>
      <c r="D269" s="13"/>
      <c r="E269" s="567">
        <v>5</v>
      </c>
      <c r="F269" s="42" t="s">
        <v>272</v>
      </c>
      <c r="G269" s="49"/>
      <c r="H269" s="19"/>
      <c r="I269" s="587"/>
      <c r="J269" s="587"/>
      <c r="K269" s="12"/>
      <c r="L269" s="48"/>
      <c r="M269" s="147"/>
      <c r="N269" s="19"/>
    </row>
    <row r="270" spans="1:14" ht="9" customHeight="1" x14ac:dyDescent="0.25">
      <c r="A270" s="44">
        <v>2</v>
      </c>
      <c r="B270" s="42" t="s">
        <v>274</v>
      </c>
      <c r="C270" s="62"/>
      <c r="D270" s="16"/>
      <c r="E270" s="569"/>
      <c r="F270" s="13"/>
      <c r="G270" s="567">
        <v>9</v>
      </c>
      <c r="H270" s="51"/>
      <c r="I270" s="12"/>
      <c r="J270" s="12"/>
      <c r="K270" s="12"/>
      <c r="L270" s="48"/>
      <c r="M270" s="147"/>
      <c r="N270" s="19"/>
    </row>
    <row r="271" spans="1:14" ht="9" customHeight="1" x14ac:dyDescent="0.25">
      <c r="A271" s="44"/>
      <c r="B271" s="13"/>
      <c r="C271" s="567">
        <v>1</v>
      </c>
      <c r="D271" s="42" t="s">
        <v>274</v>
      </c>
      <c r="E271" s="568"/>
      <c r="F271" s="16"/>
      <c r="G271" s="569"/>
      <c r="H271" s="51"/>
      <c r="I271" s="12"/>
      <c r="J271" s="12"/>
      <c r="K271" s="12"/>
      <c r="L271" s="48"/>
      <c r="M271" s="147"/>
      <c r="N271" s="19"/>
    </row>
    <row r="272" spans="1:14" ht="9" customHeight="1" x14ac:dyDescent="0.25">
      <c r="A272" s="44">
        <v>3</v>
      </c>
      <c r="B272" s="42" t="s">
        <v>275</v>
      </c>
      <c r="C272" s="568"/>
      <c r="D272" s="12"/>
      <c r="E272" s="10"/>
      <c r="F272" s="16"/>
      <c r="G272" s="569"/>
      <c r="H272" s="51"/>
      <c r="I272" s="12"/>
      <c r="J272" s="12"/>
      <c r="K272" s="12"/>
      <c r="L272" s="48"/>
      <c r="M272" s="147"/>
      <c r="N272" s="19"/>
    </row>
    <row r="273" spans="1:14" ht="9" customHeight="1" x14ac:dyDescent="0.25">
      <c r="A273" s="44"/>
      <c r="B273" s="12"/>
      <c r="C273" s="10"/>
      <c r="D273" s="12"/>
      <c r="E273" s="10"/>
      <c r="F273" s="16"/>
      <c r="G273" s="569"/>
      <c r="H273" s="51"/>
      <c r="I273" s="42" t="s">
        <v>272</v>
      </c>
      <c r="J273" s="16"/>
      <c r="K273" s="12"/>
      <c r="L273" s="48"/>
      <c r="M273" s="147"/>
      <c r="N273" s="19"/>
    </row>
    <row r="274" spans="1:14" ht="9" customHeight="1" x14ac:dyDescent="0.25">
      <c r="A274" s="44">
        <v>4</v>
      </c>
      <c r="B274" s="42"/>
      <c r="C274" s="62"/>
      <c r="D274" s="12"/>
      <c r="E274" s="10"/>
      <c r="F274" s="16"/>
      <c r="G274" s="569"/>
      <c r="H274" s="52"/>
      <c r="I274" s="13"/>
      <c r="J274" s="581">
        <v>11</v>
      </c>
      <c r="K274" s="12"/>
      <c r="L274" s="48"/>
      <c r="M274" s="147"/>
      <c r="N274" s="19"/>
    </row>
    <row r="275" spans="1:14" ht="9" customHeight="1" x14ac:dyDescent="0.25">
      <c r="A275" s="44"/>
      <c r="B275" s="13"/>
      <c r="C275" s="567">
        <v>2</v>
      </c>
      <c r="D275" s="42" t="s">
        <v>276</v>
      </c>
      <c r="E275" s="62"/>
      <c r="F275" s="16"/>
      <c r="G275" s="569"/>
      <c r="H275" s="51"/>
      <c r="I275" s="16"/>
      <c r="J275" s="582"/>
      <c r="K275" s="12"/>
      <c r="L275" s="48"/>
      <c r="M275" s="147"/>
      <c r="N275" s="19"/>
    </row>
    <row r="276" spans="1:14" ht="9" customHeight="1" x14ac:dyDescent="0.25">
      <c r="A276" s="44">
        <v>5</v>
      </c>
      <c r="B276" s="42"/>
      <c r="C276" s="568"/>
      <c r="D276" s="13"/>
      <c r="E276" s="567">
        <v>6</v>
      </c>
      <c r="F276" s="16"/>
      <c r="G276" s="569"/>
      <c r="H276" s="51"/>
      <c r="I276" s="16"/>
      <c r="J276" s="582"/>
      <c r="K276" s="12"/>
      <c r="L276" s="48"/>
      <c r="M276" s="147"/>
      <c r="N276" s="19"/>
    </row>
    <row r="277" spans="1:14" ht="9" customHeight="1" x14ac:dyDescent="0.25">
      <c r="A277" s="44"/>
      <c r="B277" s="12"/>
      <c r="C277" s="10"/>
      <c r="D277" s="16"/>
      <c r="E277" s="569"/>
      <c r="F277" s="42" t="s">
        <v>277</v>
      </c>
      <c r="G277" s="568"/>
      <c r="H277" s="51"/>
      <c r="I277" s="16"/>
      <c r="J277" s="582"/>
      <c r="K277" s="12"/>
      <c r="L277" s="48"/>
      <c r="M277" s="147"/>
      <c r="N277" s="19"/>
    </row>
    <row r="278" spans="1:14" ht="9" customHeight="1" x14ac:dyDescent="0.3">
      <c r="A278" s="44"/>
      <c r="B278" s="16"/>
      <c r="C278" s="45">
        <v>6</v>
      </c>
      <c r="D278" s="42" t="s">
        <v>277</v>
      </c>
      <c r="E278" s="568"/>
      <c r="F278" s="12"/>
      <c r="G278" s="10"/>
      <c r="H278" s="14"/>
      <c r="I278" s="16"/>
      <c r="J278" s="582"/>
      <c r="K278" s="12"/>
      <c r="L278" s="53"/>
      <c r="M278" s="302"/>
      <c r="N278" s="19"/>
    </row>
    <row r="279" spans="1:14" ht="9" customHeight="1" x14ac:dyDescent="0.25">
      <c r="A279" s="44"/>
      <c r="B279" s="16"/>
      <c r="C279" s="62"/>
      <c r="D279" s="12"/>
      <c r="E279" s="10"/>
      <c r="F279" s="12"/>
      <c r="G279" s="10"/>
      <c r="H279" s="14"/>
      <c r="I279" s="16"/>
      <c r="J279" s="582"/>
      <c r="K279" s="42" t="s">
        <v>278</v>
      </c>
      <c r="L279" s="584">
        <v>1</v>
      </c>
      <c r="M279" s="302"/>
      <c r="N279" s="19"/>
    </row>
    <row r="280" spans="1:14" ht="9" customHeight="1" x14ac:dyDescent="0.25">
      <c r="A280" s="44"/>
      <c r="B280" s="16"/>
      <c r="C280" s="45">
        <v>7</v>
      </c>
      <c r="D280" s="42" t="s">
        <v>279</v>
      </c>
      <c r="E280" s="62"/>
      <c r="F280" s="12"/>
      <c r="G280" s="10"/>
      <c r="H280" s="14"/>
      <c r="I280" s="16"/>
      <c r="J280" s="582"/>
      <c r="K280" s="16"/>
      <c r="L280" s="584"/>
      <c r="M280" s="302"/>
      <c r="N280" s="50"/>
    </row>
    <row r="281" spans="1:14" ht="9" customHeight="1" x14ac:dyDescent="0.25">
      <c r="A281" s="44"/>
      <c r="B281" s="12"/>
      <c r="C281" s="10"/>
      <c r="D281" s="16"/>
      <c r="E281" s="567">
        <v>7</v>
      </c>
      <c r="F281" s="42" t="s">
        <v>279</v>
      </c>
      <c r="G281" s="62"/>
      <c r="H281" s="14"/>
      <c r="I281" s="16"/>
      <c r="J281" s="582"/>
      <c r="K281" s="16"/>
      <c r="L281" s="149"/>
      <c r="M281" s="303"/>
      <c r="N281" s="50"/>
    </row>
    <row r="282" spans="1:14" ht="9" customHeight="1" x14ac:dyDescent="0.25">
      <c r="A282" s="44">
        <v>8</v>
      </c>
      <c r="B282" s="16"/>
      <c r="C282" s="62"/>
      <c r="D282" s="16"/>
      <c r="E282" s="569"/>
      <c r="F282" s="13"/>
      <c r="G282" s="567">
        <v>10</v>
      </c>
      <c r="H282" s="51"/>
      <c r="I282" s="16"/>
      <c r="J282" s="582"/>
      <c r="K282" s="29"/>
      <c r="L282" s="149"/>
      <c r="M282" s="303"/>
      <c r="N282" s="50"/>
    </row>
    <row r="283" spans="1:14" ht="9" customHeight="1" x14ac:dyDescent="0.25">
      <c r="A283" s="44"/>
      <c r="B283" s="13"/>
      <c r="C283" s="567">
        <v>3</v>
      </c>
      <c r="D283" s="43" t="s">
        <v>280</v>
      </c>
      <c r="E283" s="568"/>
      <c r="F283" s="16"/>
      <c r="G283" s="569"/>
      <c r="H283" s="51"/>
      <c r="I283" s="16"/>
      <c r="J283" s="582"/>
      <c r="K283" s="29"/>
      <c r="L283" s="149"/>
      <c r="M283" s="303"/>
      <c r="N283" s="50"/>
    </row>
    <row r="284" spans="1:14" ht="9" customHeight="1" x14ac:dyDescent="0.25">
      <c r="A284" s="44">
        <v>9</v>
      </c>
      <c r="B284" s="42"/>
      <c r="C284" s="568"/>
      <c r="D284" s="12"/>
      <c r="E284" s="10"/>
      <c r="F284" s="16"/>
      <c r="G284" s="569"/>
      <c r="H284" s="51"/>
      <c r="I284" s="16"/>
      <c r="J284" s="582"/>
      <c r="K284" s="29"/>
      <c r="L284" s="149"/>
      <c r="M284" s="303"/>
      <c r="N284" s="50"/>
    </row>
    <row r="285" spans="1:14" ht="9" customHeight="1" x14ac:dyDescent="0.25">
      <c r="A285" s="44"/>
      <c r="B285" s="12"/>
      <c r="C285" s="10"/>
      <c r="D285" s="12"/>
      <c r="E285" s="10"/>
      <c r="F285" s="16"/>
      <c r="G285" s="569"/>
      <c r="H285" s="54"/>
      <c r="I285" s="42" t="s">
        <v>278</v>
      </c>
      <c r="J285" s="583"/>
      <c r="K285" s="29"/>
      <c r="L285" s="149"/>
      <c r="M285" s="303"/>
      <c r="N285" s="50"/>
    </row>
    <row r="286" spans="1:14" ht="9" customHeight="1" x14ac:dyDescent="0.25">
      <c r="A286" s="44">
        <v>10</v>
      </c>
      <c r="B286" s="42"/>
      <c r="C286" s="62"/>
      <c r="D286" s="12"/>
      <c r="E286" s="10"/>
      <c r="F286" s="16"/>
      <c r="G286" s="569"/>
      <c r="H286" s="51"/>
      <c r="I286" s="12"/>
      <c r="J286" s="12"/>
      <c r="K286" s="29"/>
      <c r="L286" s="149"/>
      <c r="M286" s="303"/>
      <c r="N286" s="50"/>
    </row>
    <row r="287" spans="1:14" ht="9" customHeight="1" x14ac:dyDescent="0.25">
      <c r="A287" s="44"/>
      <c r="B287" s="13"/>
      <c r="C287" s="567">
        <v>4</v>
      </c>
      <c r="D287" s="42" t="s">
        <v>66</v>
      </c>
      <c r="E287" s="62"/>
      <c r="F287" s="16"/>
      <c r="G287" s="569"/>
      <c r="H287" s="51"/>
      <c r="I287" s="12"/>
      <c r="J287" s="12"/>
      <c r="K287" s="29"/>
      <c r="L287" s="149"/>
      <c r="M287" s="303"/>
      <c r="N287" s="50"/>
    </row>
    <row r="288" spans="1:14" ht="9" customHeight="1" x14ac:dyDescent="0.25">
      <c r="A288" s="44">
        <v>11</v>
      </c>
      <c r="B288" s="42"/>
      <c r="C288" s="568"/>
      <c r="D288" s="13"/>
      <c r="E288" s="567">
        <v>8</v>
      </c>
      <c r="F288" s="16"/>
      <c r="G288" s="569"/>
      <c r="H288" s="51"/>
      <c r="I288" s="12"/>
      <c r="J288" s="12"/>
      <c r="K288" s="29"/>
      <c r="L288" s="149"/>
      <c r="M288" s="303"/>
      <c r="N288" s="50"/>
    </row>
    <row r="289" spans="1:14" ht="9" customHeight="1" x14ac:dyDescent="0.25">
      <c r="A289" s="55"/>
      <c r="B289" s="12"/>
      <c r="C289" s="10"/>
      <c r="D289" s="16"/>
      <c r="E289" s="569"/>
      <c r="F289" s="42" t="s">
        <v>278</v>
      </c>
      <c r="G289" s="568"/>
      <c r="H289" s="51"/>
      <c r="I289" s="12"/>
      <c r="J289" s="12">
        <v>-11</v>
      </c>
      <c r="K289" s="42" t="s">
        <v>272</v>
      </c>
      <c r="L289" s="585"/>
      <c r="M289" s="303"/>
      <c r="N289" s="50"/>
    </row>
    <row r="290" spans="1:14" ht="9" customHeight="1" x14ac:dyDescent="0.25">
      <c r="A290" s="55"/>
      <c r="B290" s="16"/>
      <c r="C290" s="45">
        <v>12</v>
      </c>
      <c r="D290" s="42" t="s">
        <v>278</v>
      </c>
      <c r="E290" s="568"/>
      <c r="F290" s="12"/>
      <c r="G290" s="10"/>
      <c r="H290" s="9"/>
      <c r="I290" s="12"/>
      <c r="J290" s="12"/>
      <c r="K290" s="304"/>
      <c r="L290" s="585"/>
      <c r="M290" s="303"/>
      <c r="N290" s="50"/>
    </row>
    <row r="291" spans="1:14" ht="9" customHeight="1" x14ac:dyDescent="0.25">
      <c r="A291" s="55"/>
      <c r="B291" s="16"/>
      <c r="C291" s="45"/>
      <c r="D291" s="16"/>
      <c r="E291" s="62"/>
      <c r="F291" s="12"/>
      <c r="G291" s="10"/>
      <c r="H291" s="9"/>
      <c r="I291" s="12"/>
      <c r="J291" s="12"/>
      <c r="K291" s="305"/>
      <c r="L291" s="149"/>
      <c r="M291" s="303"/>
      <c r="N291" s="50"/>
    </row>
    <row r="292" spans="1:14" ht="9" customHeight="1" x14ac:dyDescent="0.25">
      <c r="A292" s="9"/>
      <c r="B292" s="12"/>
      <c r="C292" s="10"/>
      <c r="D292" s="12"/>
      <c r="E292" s="10">
        <v>-9</v>
      </c>
      <c r="F292" s="42" t="s">
        <v>277</v>
      </c>
      <c r="G292" s="10"/>
      <c r="H292" s="9"/>
      <c r="I292" s="12"/>
      <c r="J292" s="572">
        <v>2</v>
      </c>
      <c r="K292" s="83" t="s">
        <v>272</v>
      </c>
      <c r="L292" s="149"/>
      <c r="M292" s="303"/>
      <c r="N292" s="9"/>
    </row>
    <row r="293" spans="1:14" ht="9" customHeight="1" x14ac:dyDescent="0.25">
      <c r="A293" s="10">
        <v>-1</v>
      </c>
      <c r="B293" s="42" t="s">
        <v>275</v>
      </c>
      <c r="C293" s="10"/>
      <c r="D293" s="12"/>
      <c r="E293" s="10"/>
      <c r="F293" s="13"/>
      <c r="G293" s="567">
        <v>18</v>
      </c>
      <c r="H293" s="51"/>
      <c r="I293" s="12"/>
      <c r="J293" s="572"/>
      <c r="K293" s="305"/>
      <c r="L293" s="1"/>
      <c r="M293" s="303"/>
      <c r="N293" s="572"/>
    </row>
    <row r="294" spans="1:14" ht="9" customHeight="1" x14ac:dyDescent="0.25">
      <c r="A294" s="62"/>
      <c r="B294" s="13"/>
      <c r="C294" s="567">
        <v>12</v>
      </c>
      <c r="D294" s="42" t="s">
        <v>66</v>
      </c>
      <c r="E294" s="10"/>
      <c r="F294" s="16"/>
      <c r="G294" s="569"/>
      <c r="H294" s="51"/>
      <c r="I294" s="42" t="s">
        <v>280</v>
      </c>
      <c r="J294" s="28"/>
      <c r="K294" s="305"/>
      <c r="L294" s="149"/>
      <c r="M294" s="303"/>
      <c r="N294" s="572"/>
    </row>
    <row r="295" spans="1:14" ht="9" customHeight="1" x14ac:dyDescent="0.25">
      <c r="A295" s="62">
        <v>-8</v>
      </c>
      <c r="B295" s="42" t="s">
        <v>66</v>
      </c>
      <c r="C295" s="568"/>
      <c r="D295" s="13"/>
      <c r="E295" s="567">
        <v>16</v>
      </c>
      <c r="F295" s="16"/>
      <c r="G295" s="569"/>
      <c r="H295" s="52"/>
      <c r="I295" s="16"/>
      <c r="J295" s="581">
        <v>20</v>
      </c>
      <c r="K295" s="305"/>
      <c r="L295" s="149"/>
      <c r="M295" s="303"/>
      <c r="N295" s="14"/>
    </row>
    <row r="296" spans="1:14" ht="9" customHeight="1" x14ac:dyDescent="0.25">
      <c r="A296" s="62"/>
      <c r="B296" s="13"/>
      <c r="C296" s="62"/>
      <c r="D296" s="16"/>
      <c r="E296" s="569"/>
      <c r="F296" s="43" t="s">
        <v>280</v>
      </c>
      <c r="G296" s="568"/>
      <c r="H296" s="51"/>
      <c r="I296" s="16"/>
      <c r="J296" s="582"/>
      <c r="K296" s="305"/>
      <c r="L296" s="149"/>
      <c r="M296" s="303"/>
      <c r="N296" s="14"/>
    </row>
    <row r="297" spans="1:14" ht="9" customHeight="1" x14ac:dyDescent="0.25">
      <c r="A297" s="10">
        <v>-2</v>
      </c>
      <c r="B297" s="16"/>
      <c r="C297" s="62"/>
      <c r="D297" s="16"/>
      <c r="E297" s="569"/>
      <c r="F297" s="12"/>
      <c r="G297" s="10"/>
      <c r="H297" s="14"/>
      <c r="I297" s="16"/>
      <c r="J297" s="582"/>
      <c r="K297" s="305"/>
      <c r="L297" s="149"/>
      <c r="M297" s="303"/>
      <c r="N297" s="14"/>
    </row>
    <row r="298" spans="1:14" ht="9" customHeight="1" x14ac:dyDescent="0.25">
      <c r="A298" s="62"/>
      <c r="B298" s="13"/>
      <c r="C298" s="567">
        <v>13</v>
      </c>
      <c r="D298" s="43" t="s">
        <v>280</v>
      </c>
      <c r="E298" s="568"/>
      <c r="G298" s="10"/>
      <c r="H298" s="14"/>
      <c r="I298" s="16"/>
      <c r="J298" s="582"/>
      <c r="K298" s="299" t="s">
        <v>279</v>
      </c>
      <c r="L298" s="585"/>
      <c r="M298" s="303"/>
      <c r="N298" s="14"/>
    </row>
    <row r="299" spans="1:14" ht="9" customHeight="1" x14ac:dyDescent="0.25">
      <c r="A299" s="62">
        <v>-7</v>
      </c>
      <c r="B299" s="43" t="s">
        <v>280</v>
      </c>
      <c r="C299" s="568"/>
      <c r="D299" s="12"/>
      <c r="E299" s="10"/>
      <c r="F299" s="12"/>
      <c r="G299" s="10"/>
      <c r="H299" s="14"/>
      <c r="I299" s="16"/>
      <c r="J299" s="582"/>
      <c r="K299" s="158"/>
      <c r="L299" s="585"/>
      <c r="M299" s="303"/>
      <c r="N299" s="14"/>
    </row>
    <row r="300" spans="1:14" ht="9" customHeight="1" x14ac:dyDescent="0.25">
      <c r="A300" s="62"/>
      <c r="B300" s="12"/>
      <c r="C300" s="10"/>
      <c r="D300" s="12"/>
      <c r="E300" s="10">
        <v>-10</v>
      </c>
      <c r="F300" s="42" t="s">
        <v>279</v>
      </c>
      <c r="G300" s="10"/>
      <c r="H300" s="14"/>
      <c r="I300" s="16"/>
      <c r="J300" s="582"/>
      <c r="K300" s="158"/>
      <c r="L300" s="149"/>
      <c r="M300" s="303"/>
      <c r="N300" s="572"/>
    </row>
    <row r="301" spans="1:14" ht="9" customHeight="1" x14ac:dyDescent="0.25">
      <c r="A301" s="10">
        <v>-3</v>
      </c>
      <c r="B301" s="12"/>
      <c r="C301" s="10"/>
      <c r="D301" s="12"/>
      <c r="E301" s="10"/>
      <c r="F301" s="13"/>
      <c r="G301" s="567">
        <v>19</v>
      </c>
      <c r="H301" s="51"/>
      <c r="I301" s="16"/>
      <c r="J301" s="582"/>
      <c r="K301" s="12"/>
      <c r="L301" s="150"/>
      <c r="M301" s="302"/>
      <c r="N301" s="572"/>
    </row>
    <row r="302" spans="1:14" ht="9" customHeight="1" x14ac:dyDescent="0.25">
      <c r="A302" s="62"/>
      <c r="B302" s="13"/>
      <c r="C302" s="567">
        <v>14</v>
      </c>
      <c r="D302" s="42" t="s">
        <v>276</v>
      </c>
      <c r="E302" s="10"/>
      <c r="F302" s="16"/>
      <c r="G302" s="569"/>
      <c r="H302" s="54"/>
      <c r="I302" s="42" t="s">
        <v>279</v>
      </c>
      <c r="J302" s="583"/>
      <c r="K302" s="12"/>
      <c r="L302" s="150"/>
      <c r="M302" s="302"/>
      <c r="N302" s="14"/>
    </row>
    <row r="303" spans="1:14" ht="9" customHeight="1" x14ac:dyDescent="0.25">
      <c r="A303" s="62">
        <v>-6</v>
      </c>
      <c r="B303" s="42" t="s">
        <v>276</v>
      </c>
      <c r="C303" s="568"/>
      <c r="D303" s="13"/>
      <c r="E303" s="567">
        <v>17</v>
      </c>
      <c r="F303" s="16"/>
      <c r="G303" s="569"/>
      <c r="H303" s="51"/>
      <c r="I303" s="12"/>
      <c r="J303" s="12"/>
      <c r="K303" s="12"/>
      <c r="L303" s="150"/>
      <c r="M303" s="302"/>
      <c r="N303" s="14"/>
    </row>
    <row r="304" spans="1:14" ht="9" customHeight="1" x14ac:dyDescent="0.25">
      <c r="A304" s="62"/>
      <c r="B304" s="13"/>
      <c r="C304" s="62"/>
      <c r="D304" s="16"/>
      <c r="E304" s="569"/>
      <c r="F304" s="42" t="s">
        <v>276</v>
      </c>
      <c r="G304" s="568"/>
      <c r="H304" s="51"/>
      <c r="I304" s="12"/>
      <c r="J304" s="302"/>
      <c r="K304" s="14"/>
      <c r="L304" s="51"/>
    </row>
    <row r="305" spans="1:13" ht="9" customHeight="1" x14ac:dyDescent="0.25">
      <c r="A305" s="10">
        <v>-4</v>
      </c>
      <c r="B305" s="16"/>
      <c r="C305" s="62"/>
      <c r="D305" s="16"/>
      <c r="E305" s="569"/>
      <c r="F305" s="12"/>
      <c r="G305" s="9"/>
      <c r="H305" s="9"/>
      <c r="I305" s="12"/>
      <c r="J305" s="302"/>
      <c r="K305" s="14"/>
      <c r="L305" s="51"/>
    </row>
    <row r="306" spans="1:13" ht="9" customHeight="1" x14ac:dyDescent="0.3">
      <c r="A306" s="62"/>
      <c r="B306" s="13"/>
      <c r="C306" s="567">
        <v>15</v>
      </c>
      <c r="D306" s="42" t="s">
        <v>274</v>
      </c>
      <c r="E306" s="568"/>
      <c r="F306" s="12"/>
      <c r="G306" s="9"/>
      <c r="H306" s="9"/>
      <c r="I306" s="12"/>
      <c r="J306" s="12"/>
      <c r="K306" s="12"/>
      <c r="L306" s="53"/>
      <c r="M306" s="302"/>
    </row>
    <row r="307" spans="1:13" ht="9" customHeight="1" x14ac:dyDescent="0.25">
      <c r="A307" s="62">
        <v>-5</v>
      </c>
      <c r="B307" s="42" t="s">
        <v>274</v>
      </c>
      <c r="C307" s="568"/>
      <c r="D307" s="12"/>
      <c r="E307" s="9"/>
      <c r="F307" s="12"/>
      <c r="G307" s="9"/>
      <c r="H307" s="10"/>
      <c r="I307" s="12"/>
      <c r="J307" s="12"/>
      <c r="K307" s="12"/>
      <c r="L307" s="58"/>
      <c r="M307" s="147"/>
    </row>
    <row r="308" spans="1:13" ht="9" customHeight="1" x14ac:dyDescent="0.25">
      <c r="A308" s="59"/>
      <c r="B308" s="12"/>
      <c r="C308" s="10"/>
      <c r="D308" s="12"/>
      <c r="E308" s="9"/>
      <c r="F308" s="12"/>
      <c r="G308" s="9"/>
      <c r="H308" s="10"/>
      <c r="I308" s="12"/>
      <c r="J308" s="12"/>
      <c r="K308" s="12"/>
      <c r="L308" s="58"/>
      <c r="M308" s="147"/>
    </row>
    <row r="309" spans="1:13" ht="9" customHeight="1" x14ac:dyDescent="0.25">
      <c r="A309" s="9"/>
      <c r="B309" s="12"/>
      <c r="C309" s="10"/>
      <c r="D309" s="12"/>
      <c r="E309" s="10"/>
      <c r="F309" s="12"/>
      <c r="G309" s="153"/>
      <c r="H309" s="153"/>
      <c r="I309" s="12"/>
      <c r="J309" s="12"/>
      <c r="K309" s="16"/>
      <c r="L309" s="61"/>
      <c r="M309" s="302"/>
    </row>
    <row r="310" spans="1:13" ht="9" customHeight="1" x14ac:dyDescent="0.25">
      <c r="A310" s="44"/>
      <c r="B310" s="16"/>
      <c r="C310" s="45">
        <v>1</v>
      </c>
      <c r="D310" s="42" t="s">
        <v>281</v>
      </c>
      <c r="E310" s="62"/>
      <c r="F310" s="12"/>
      <c r="G310" s="49"/>
      <c r="H310" s="19"/>
      <c r="I310" s="580" t="s">
        <v>282</v>
      </c>
      <c r="J310" s="580"/>
      <c r="K310" s="12"/>
      <c r="L310" s="48"/>
      <c r="M310" s="147"/>
    </row>
    <row r="311" spans="1:13" ht="9" customHeight="1" x14ac:dyDescent="0.25">
      <c r="A311" s="44"/>
      <c r="B311" s="16"/>
      <c r="C311" s="62"/>
      <c r="D311" s="13"/>
      <c r="E311" s="567">
        <v>5</v>
      </c>
      <c r="F311" s="42" t="s">
        <v>281</v>
      </c>
      <c r="G311" s="49"/>
      <c r="H311" s="19"/>
      <c r="I311" s="580"/>
      <c r="J311" s="580"/>
      <c r="K311" s="12"/>
      <c r="L311" s="48"/>
      <c r="M311" s="147"/>
    </row>
    <row r="312" spans="1:13" ht="9" customHeight="1" x14ac:dyDescent="0.25">
      <c r="A312" s="44">
        <v>1</v>
      </c>
      <c r="B312" s="42" t="s">
        <v>283</v>
      </c>
      <c r="C312" s="62"/>
      <c r="D312" s="16"/>
      <c r="E312" s="569"/>
      <c r="F312" s="13"/>
      <c r="G312" s="567">
        <v>9</v>
      </c>
      <c r="H312" s="51"/>
      <c r="I312" s="12"/>
      <c r="J312" s="12"/>
      <c r="K312" s="12"/>
      <c r="L312" s="48"/>
      <c r="M312" s="147"/>
    </row>
    <row r="313" spans="1:13" ht="9" customHeight="1" x14ac:dyDescent="0.25">
      <c r="A313" s="44"/>
      <c r="B313" s="13"/>
      <c r="C313" s="567">
        <v>1</v>
      </c>
      <c r="D313" s="42" t="s">
        <v>284</v>
      </c>
      <c r="E313" s="568"/>
      <c r="F313" s="12"/>
      <c r="G313" s="569"/>
      <c r="H313" s="51"/>
      <c r="I313" s="12"/>
      <c r="J313" s="12"/>
      <c r="K313" s="12"/>
      <c r="L313" s="48"/>
      <c r="M313" s="147"/>
    </row>
    <row r="314" spans="1:13" ht="9" customHeight="1" x14ac:dyDescent="0.25">
      <c r="A314" s="44">
        <v>3</v>
      </c>
      <c r="B314" s="42" t="s">
        <v>284</v>
      </c>
      <c r="C314" s="568"/>
      <c r="D314" s="12"/>
      <c r="E314" s="10"/>
      <c r="F314" s="16"/>
      <c r="G314" s="569"/>
      <c r="H314" s="51"/>
      <c r="I314" s="12"/>
      <c r="J314" s="12"/>
      <c r="K314" s="12"/>
      <c r="L314" s="48"/>
      <c r="M314" s="147"/>
    </row>
    <row r="315" spans="1:13" ht="9" customHeight="1" x14ac:dyDescent="0.25">
      <c r="A315" s="44"/>
      <c r="B315" s="12"/>
      <c r="C315" s="10"/>
      <c r="D315" s="12"/>
      <c r="E315" s="10"/>
      <c r="F315" s="16"/>
      <c r="G315" s="569"/>
      <c r="H315" s="51"/>
      <c r="I315" s="42" t="s">
        <v>281</v>
      </c>
      <c r="J315" s="16"/>
      <c r="K315" s="12"/>
      <c r="L315" s="48"/>
      <c r="M315" s="147"/>
    </row>
    <row r="316" spans="1:13" ht="9" customHeight="1" x14ac:dyDescent="0.25">
      <c r="A316" s="44">
        <v>4</v>
      </c>
      <c r="B316" s="42"/>
      <c r="C316" s="62"/>
      <c r="D316" s="12"/>
      <c r="E316" s="10"/>
      <c r="F316" s="16"/>
      <c r="G316" s="569"/>
      <c r="H316" s="52"/>
      <c r="I316" s="13"/>
      <c r="J316" s="581">
        <v>11</v>
      </c>
      <c r="K316" s="12"/>
      <c r="L316" s="48"/>
      <c r="M316" s="147"/>
    </row>
    <row r="317" spans="1:13" ht="9" customHeight="1" x14ac:dyDescent="0.25">
      <c r="A317" s="44"/>
      <c r="B317" s="13"/>
      <c r="C317" s="567">
        <v>2</v>
      </c>
      <c r="D317" s="42" t="s">
        <v>285</v>
      </c>
      <c r="E317" s="62"/>
      <c r="F317" s="16"/>
      <c r="G317" s="569"/>
      <c r="H317" s="51"/>
      <c r="I317" s="16"/>
      <c r="J317" s="582"/>
      <c r="K317" s="158"/>
      <c r="L317" s="48"/>
      <c r="M317" s="147"/>
    </row>
    <row r="318" spans="1:13" ht="9" customHeight="1" x14ac:dyDescent="0.25">
      <c r="A318" s="44">
        <v>5</v>
      </c>
      <c r="B318" s="42"/>
      <c r="C318" s="568"/>
      <c r="D318" s="13"/>
      <c r="E318" s="567">
        <v>6</v>
      </c>
      <c r="F318" s="16"/>
      <c r="G318" s="569"/>
      <c r="H318" s="51"/>
      <c r="I318" s="16"/>
      <c r="J318" s="582"/>
      <c r="K318" s="158"/>
      <c r="L318" s="48"/>
      <c r="M318" s="147"/>
    </row>
    <row r="319" spans="1:13" ht="9" customHeight="1" x14ac:dyDescent="0.25">
      <c r="A319" s="44"/>
      <c r="B319" s="12"/>
      <c r="C319" s="10"/>
      <c r="D319" s="16"/>
      <c r="E319" s="569"/>
      <c r="F319" s="42" t="s">
        <v>285</v>
      </c>
      <c r="G319" s="568"/>
      <c r="H319" s="51"/>
      <c r="I319" s="16"/>
      <c r="J319" s="582"/>
      <c r="K319" s="158"/>
      <c r="L319" s="48"/>
      <c r="M319" s="147"/>
    </row>
    <row r="320" spans="1:13" ht="9" customHeight="1" x14ac:dyDescent="0.3">
      <c r="A320" s="44"/>
      <c r="B320" s="16"/>
      <c r="C320" s="45">
        <v>6</v>
      </c>
      <c r="D320" s="42" t="s">
        <v>286</v>
      </c>
      <c r="E320" s="568"/>
      <c r="F320" s="12"/>
      <c r="G320" s="10"/>
      <c r="H320" s="14"/>
      <c r="I320" s="16"/>
      <c r="J320" s="582"/>
      <c r="K320" s="158"/>
      <c r="L320" s="53"/>
      <c r="M320" s="302"/>
    </row>
    <row r="321" spans="1:14" ht="9" customHeight="1" x14ac:dyDescent="0.25">
      <c r="A321" s="44"/>
      <c r="B321" s="16"/>
      <c r="C321" s="62"/>
      <c r="D321" s="12"/>
      <c r="E321" s="10"/>
      <c r="F321" s="12"/>
      <c r="G321" s="10"/>
      <c r="H321" s="14"/>
      <c r="I321" s="16"/>
      <c r="J321" s="582"/>
      <c r="K321" s="42" t="s">
        <v>281</v>
      </c>
      <c r="L321" s="584">
        <v>1</v>
      </c>
      <c r="M321" s="302"/>
    </row>
    <row r="322" spans="1:14" ht="9" customHeight="1" x14ac:dyDescent="0.25">
      <c r="A322" s="44"/>
      <c r="B322" s="16"/>
      <c r="C322" s="45">
        <v>7</v>
      </c>
      <c r="D322" s="42" t="s">
        <v>287</v>
      </c>
      <c r="E322" s="62"/>
      <c r="F322" s="12"/>
      <c r="G322" s="10"/>
      <c r="H322" s="14"/>
      <c r="I322" s="16"/>
      <c r="J322" s="582"/>
      <c r="K322" s="29"/>
      <c r="L322" s="584"/>
      <c r="M322" s="302"/>
    </row>
    <row r="323" spans="1:14" ht="9" customHeight="1" x14ac:dyDescent="0.25">
      <c r="A323" s="44"/>
      <c r="B323" s="12"/>
      <c r="C323" s="10"/>
      <c r="D323" s="16"/>
      <c r="E323" s="567">
        <v>7</v>
      </c>
      <c r="F323" s="42" t="s">
        <v>287</v>
      </c>
      <c r="G323" s="62"/>
      <c r="H323" s="14"/>
      <c r="I323" s="16"/>
      <c r="J323" s="582"/>
      <c r="K323" s="29"/>
      <c r="L323" s="149"/>
      <c r="M323" s="303"/>
    </row>
    <row r="324" spans="1:14" ht="9" customHeight="1" x14ac:dyDescent="0.25">
      <c r="A324" s="44">
        <v>8</v>
      </c>
      <c r="B324" s="16"/>
      <c r="C324" s="62"/>
      <c r="D324" s="16"/>
      <c r="E324" s="569"/>
      <c r="F324" s="13"/>
      <c r="G324" s="567">
        <v>10</v>
      </c>
      <c r="H324" s="51"/>
      <c r="I324" s="16"/>
      <c r="J324" s="582"/>
      <c r="K324" s="29"/>
      <c r="L324" s="149"/>
      <c r="M324" s="303"/>
    </row>
    <row r="325" spans="1:14" ht="9" customHeight="1" x14ac:dyDescent="0.25">
      <c r="A325" s="44"/>
      <c r="B325" s="13"/>
      <c r="C325" s="567">
        <v>3</v>
      </c>
      <c r="D325" s="42" t="s">
        <v>288</v>
      </c>
      <c r="E325" s="568"/>
      <c r="F325" s="16"/>
      <c r="G325" s="569"/>
      <c r="H325" s="51"/>
      <c r="I325" s="16"/>
      <c r="J325" s="582"/>
      <c r="K325" s="29"/>
      <c r="L325" s="149"/>
      <c r="M325" s="303"/>
    </row>
    <row r="326" spans="1:14" ht="9" customHeight="1" x14ac:dyDescent="0.25">
      <c r="A326" s="44">
        <v>9</v>
      </c>
      <c r="B326" s="42"/>
      <c r="C326" s="568"/>
      <c r="D326" s="12"/>
      <c r="E326" s="10"/>
      <c r="F326" s="16"/>
      <c r="G326" s="569"/>
      <c r="H326" s="51"/>
      <c r="I326" s="16"/>
      <c r="J326" s="582"/>
      <c r="K326" s="29"/>
      <c r="L326" s="149"/>
      <c r="M326" s="303"/>
    </row>
    <row r="327" spans="1:14" ht="9" customHeight="1" x14ac:dyDescent="0.25">
      <c r="A327" s="44"/>
      <c r="B327" s="12"/>
      <c r="C327" s="10"/>
      <c r="D327" s="12"/>
      <c r="E327" s="10"/>
      <c r="F327" s="16"/>
      <c r="G327" s="569"/>
      <c r="H327" s="54"/>
      <c r="I327" s="42" t="s">
        <v>287</v>
      </c>
      <c r="J327" s="583"/>
      <c r="K327" s="29"/>
      <c r="L327" s="149"/>
      <c r="M327" s="303"/>
    </row>
    <row r="328" spans="1:14" ht="9" customHeight="1" x14ac:dyDescent="0.25">
      <c r="A328" s="44">
        <v>10</v>
      </c>
      <c r="B328" s="42" t="s">
        <v>289</v>
      </c>
      <c r="C328" s="62"/>
      <c r="D328" s="12"/>
      <c r="E328" s="10"/>
      <c r="F328" s="16"/>
      <c r="G328" s="569"/>
      <c r="H328" s="51"/>
      <c r="I328" s="12"/>
      <c r="J328" s="12"/>
      <c r="K328" s="29"/>
      <c r="L328" s="149"/>
      <c r="M328" s="303"/>
    </row>
    <row r="329" spans="1:14" ht="9" customHeight="1" x14ac:dyDescent="0.25">
      <c r="A329" s="44"/>
      <c r="B329" s="13"/>
      <c r="C329" s="567">
        <v>4</v>
      </c>
      <c r="D329" s="42" t="s">
        <v>290</v>
      </c>
      <c r="E329" s="62"/>
      <c r="F329" s="16"/>
      <c r="G329" s="569"/>
      <c r="H329" s="51"/>
      <c r="I329" s="12"/>
      <c r="J329" s="12"/>
      <c r="K329" s="29"/>
      <c r="L329" s="149"/>
      <c r="M329" s="303"/>
    </row>
    <row r="330" spans="1:14" ht="9" customHeight="1" x14ac:dyDescent="0.25">
      <c r="A330" s="44">
        <v>11</v>
      </c>
      <c r="B330" s="42" t="s">
        <v>290</v>
      </c>
      <c r="C330" s="568"/>
      <c r="D330" s="13"/>
      <c r="E330" s="567">
        <v>8</v>
      </c>
      <c r="F330" s="16"/>
      <c r="G330" s="569"/>
      <c r="H330" s="51"/>
      <c r="I330" s="12"/>
      <c r="J330" s="12"/>
      <c r="K330" s="29"/>
      <c r="L330" s="149"/>
      <c r="M330" s="303"/>
    </row>
    <row r="331" spans="1:14" ht="9" customHeight="1" x14ac:dyDescent="0.25">
      <c r="A331" s="55"/>
      <c r="B331" s="12"/>
      <c r="C331" s="10"/>
      <c r="D331" s="16"/>
      <c r="E331" s="569"/>
      <c r="F331" s="42" t="s">
        <v>291</v>
      </c>
      <c r="G331" s="568"/>
      <c r="H331" s="51"/>
      <c r="I331" s="12"/>
      <c r="J331" s="12">
        <v>-11</v>
      </c>
      <c r="K331" s="42" t="s">
        <v>287</v>
      </c>
      <c r="L331" s="585"/>
      <c r="M331" s="303"/>
    </row>
    <row r="332" spans="1:14" ht="9" customHeight="1" x14ac:dyDescent="0.25">
      <c r="A332" s="55"/>
      <c r="B332" s="16"/>
      <c r="C332" s="45">
        <v>12</v>
      </c>
      <c r="D332" s="42" t="s">
        <v>291</v>
      </c>
      <c r="E332" s="568"/>
      <c r="F332" s="12"/>
      <c r="G332" s="10"/>
      <c r="H332" s="9"/>
      <c r="I332" s="12"/>
      <c r="J332" s="12"/>
      <c r="K332" s="304"/>
      <c r="L332" s="585"/>
      <c r="M332" s="303"/>
    </row>
    <row r="333" spans="1:14" ht="9" customHeight="1" x14ac:dyDescent="0.25">
      <c r="A333" s="55"/>
      <c r="B333" s="16"/>
      <c r="C333" s="45"/>
      <c r="D333" s="16"/>
      <c r="E333" s="62"/>
      <c r="F333" s="12"/>
      <c r="G333" s="10"/>
      <c r="H333" s="9"/>
      <c r="I333" s="12"/>
      <c r="J333" s="12"/>
      <c r="K333" s="305"/>
      <c r="L333" s="149"/>
      <c r="M333" s="303"/>
    </row>
    <row r="334" spans="1:14" ht="9" customHeight="1" x14ac:dyDescent="0.25">
      <c r="A334" s="9"/>
      <c r="B334" s="12"/>
      <c r="C334" s="10"/>
      <c r="D334" s="12"/>
      <c r="E334" s="10">
        <v>-9</v>
      </c>
      <c r="F334" s="42" t="s">
        <v>285</v>
      </c>
      <c r="G334" s="10"/>
      <c r="H334" s="9"/>
      <c r="I334" s="12"/>
      <c r="J334" s="572">
        <v>2</v>
      </c>
      <c r="K334" s="83" t="s">
        <v>287</v>
      </c>
      <c r="L334" s="149"/>
      <c r="M334" s="303"/>
    </row>
    <row r="335" spans="1:14" ht="9" customHeight="1" x14ac:dyDescent="0.25">
      <c r="A335" s="10">
        <v>-1</v>
      </c>
      <c r="B335" s="42" t="s">
        <v>283</v>
      </c>
      <c r="C335" s="10"/>
      <c r="D335" s="12"/>
      <c r="E335" s="10"/>
      <c r="F335" s="13"/>
      <c r="G335" s="567">
        <v>18</v>
      </c>
      <c r="H335" s="51"/>
      <c r="I335" s="12"/>
      <c r="J335" s="572"/>
      <c r="K335" s="305"/>
      <c r="L335" s="149"/>
      <c r="M335" s="303"/>
    </row>
    <row r="336" spans="1:14" ht="9" customHeight="1" x14ac:dyDescent="0.25">
      <c r="A336" s="62"/>
      <c r="B336" s="13"/>
      <c r="C336" s="567">
        <v>12</v>
      </c>
      <c r="D336" s="42" t="s">
        <v>290</v>
      </c>
      <c r="E336" s="10"/>
      <c r="F336" s="16"/>
      <c r="G336" s="569"/>
      <c r="H336" s="51"/>
      <c r="I336" s="42" t="s">
        <v>288</v>
      </c>
      <c r="J336" s="12"/>
      <c r="K336" s="305"/>
      <c r="L336" s="149"/>
      <c r="M336" s="303"/>
      <c r="N336" s="572"/>
    </row>
    <row r="337" spans="1:14" ht="9" customHeight="1" x14ac:dyDescent="0.25">
      <c r="A337" s="62">
        <v>-8</v>
      </c>
      <c r="B337" s="42" t="s">
        <v>290</v>
      </c>
      <c r="C337" s="568"/>
      <c r="D337" s="13"/>
      <c r="E337" s="567">
        <v>16</v>
      </c>
      <c r="F337" s="16"/>
      <c r="G337" s="569"/>
      <c r="H337" s="52"/>
      <c r="I337" s="13"/>
      <c r="J337" s="581">
        <v>20</v>
      </c>
      <c r="K337" s="305"/>
      <c r="L337" s="149"/>
      <c r="M337" s="303"/>
      <c r="N337" s="572"/>
    </row>
    <row r="338" spans="1:14" ht="9" customHeight="1" x14ac:dyDescent="0.25">
      <c r="A338" s="62"/>
      <c r="B338" s="13"/>
      <c r="C338" s="62"/>
      <c r="D338" s="16"/>
      <c r="E338" s="569"/>
      <c r="F338" s="42" t="s">
        <v>288</v>
      </c>
      <c r="G338" s="568"/>
      <c r="H338" s="51"/>
      <c r="I338" s="16"/>
      <c r="J338" s="582"/>
      <c r="K338" s="305"/>
      <c r="L338" s="149"/>
      <c r="M338" s="303"/>
    </row>
    <row r="339" spans="1:14" ht="9" customHeight="1" x14ac:dyDescent="0.25">
      <c r="A339" s="10">
        <v>-2</v>
      </c>
      <c r="B339" s="16"/>
      <c r="C339" s="62"/>
      <c r="D339" s="16"/>
      <c r="E339" s="569"/>
      <c r="F339" s="12"/>
      <c r="G339" s="10"/>
      <c r="H339" s="14"/>
      <c r="I339" s="16"/>
      <c r="J339" s="582"/>
      <c r="K339" s="305"/>
      <c r="L339" s="149"/>
      <c r="M339" s="303"/>
    </row>
    <row r="340" spans="1:14" ht="9" customHeight="1" x14ac:dyDescent="0.25">
      <c r="A340" s="62"/>
      <c r="B340" s="13"/>
      <c r="C340" s="567">
        <v>13</v>
      </c>
      <c r="D340" s="42" t="s">
        <v>288</v>
      </c>
      <c r="E340" s="568"/>
      <c r="F340" s="12"/>
      <c r="G340" s="10"/>
      <c r="H340" s="14"/>
      <c r="I340" s="16"/>
      <c r="J340" s="582"/>
      <c r="K340" s="299" t="s">
        <v>291</v>
      </c>
      <c r="L340" s="585"/>
      <c r="M340" s="303"/>
    </row>
    <row r="341" spans="1:14" ht="9" customHeight="1" x14ac:dyDescent="0.25">
      <c r="A341" s="62">
        <v>-7</v>
      </c>
      <c r="B341" s="42" t="s">
        <v>288</v>
      </c>
      <c r="C341" s="568"/>
      <c r="D341" s="12"/>
      <c r="E341" s="10"/>
      <c r="F341" s="12"/>
      <c r="G341" s="10"/>
      <c r="H341" s="14"/>
      <c r="I341" s="16"/>
      <c r="J341" s="582"/>
      <c r="K341" s="158"/>
      <c r="L341" s="585"/>
      <c r="M341" s="303"/>
    </row>
    <row r="342" spans="1:14" ht="9" customHeight="1" x14ac:dyDescent="0.25">
      <c r="A342" s="62"/>
      <c r="B342" s="12"/>
      <c r="C342" s="10"/>
      <c r="D342" s="12"/>
      <c r="E342" s="10">
        <v>-10</v>
      </c>
      <c r="F342" s="42" t="s">
        <v>291</v>
      </c>
      <c r="G342" s="10"/>
      <c r="H342" s="14"/>
      <c r="I342" s="16"/>
      <c r="J342" s="582"/>
      <c r="K342" s="158"/>
      <c r="L342" s="149"/>
      <c r="M342" s="303"/>
      <c r="N342" s="572"/>
    </row>
    <row r="343" spans="1:14" ht="9" customHeight="1" x14ac:dyDescent="0.25">
      <c r="A343" s="10">
        <v>-3</v>
      </c>
      <c r="B343" s="12"/>
      <c r="C343" s="10"/>
      <c r="D343" s="12"/>
      <c r="E343" s="10"/>
      <c r="F343" s="13"/>
      <c r="G343" s="567">
        <v>19</v>
      </c>
      <c r="H343" s="51"/>
      <c r="I343" s="16"/>
      <c r="J343" s="582"/>
      <c r="K343" s="12"/>
      <c r="L343" s="150"/>
      <c r="M343" s="302"/>
      <c r="N343" s="572"/>
    </row>
    <row r="344" spans="1:14" ht="9" customHeight="1" x14ac:dyDescent="0.25">
      <c r="A344" s="62"/>
      <c r="B344" s="13"/>
      <c r="C344" s="567">
        <v>14</v>
      </c>
      <c r="D344" s="42" t="s">
        <v>286</v>
      </c>
      <c r="E344" s="10"/>
      <c r="F344" s="16"/>
      <c r="G344" s="569"/>
      <c r="H344" s="54"/>
      <c r="I344" s="42" t="s">
        <v>291</v>
      </c>
      <c r="J344" s="583"/>
      <c r="K344" s="12"/>
      <c r="L344" s="150"/>
      <c r="M344" s="302"/>
    </row>
    <row r="345" spans="1:14" ht="9" customHeight="1" x14ac:dyDescent="0.25">
      <c r="A345" s="62">
        <v>-6</v>
      </c>
      <c r="B345" s="42" t="s">
        <v>286</v>
      </c>
      <c r="C345" s="568"/>
      <c r="D345" s="13"/>
      <c r="E345" s="567">
        <v>17</v>
      </c>
      <c r="F345" s="16"/>
      <c r="G345" s="569"/>
      <c r="H345" s="51"/>
      <c r="I345" s="12"/>
      <c r="J345" s="12"/>
      <c r="K345" s="12"/>
      <c r="L345" s="150"/>
      <c r="M345" s="302"/>
    </row>
    <row r="346" spans="1:14" ht="9" customHeight="1" x14ac:dyDescent="0.25">
      <c r="A346" s="62"/>
      <c r="B346" s="13"/>
      <c r="C346" s="62"/>
      <c r="D346" s="16"/>
      <c r="E346" s="569"/>
      <c r="F346" s="42" t="s">
        <v>286</v>
      </c>
      <c r="G346" s="568"/>
      <c r="H346" s="51"/>
      <c r="I346" s="12"/>
      <c r="J346" s="302"/>
    </row>
    <row r="347" spans="1:14" ht="9" customHeight="1" x14ac:dyDescent="0.25">
      <c r="A347" s="10">
        <v>-4</v>
      </c>
      <c r="B347" s="16"/>
      <c r="C347" s="62"/>
      <c r="D347" s="16"/>
      <c r="E347" s="569"/>
      <c r="F347" s="12"/>
      <c r="G347" s="9"/>
      <c r="H347" s="9"/>
      <c r="I347" s="12"/>
      <c r="J347" s="302"/>
    </row>
    <row r="348" spans="1:14" ht="9" customHeight="1" x14ac:dyDescent="0.25">
      <c r="A348" s="62"/>
      <c r="B348" s="13"/>
      <c r="C348" s="567">
        <v>15</v>
      </c>
      <c r="D348" s="42" t="s">
        <v>284</v>
      </c>
      <c r="E348" s="568"/>
      <c r="F348" s="12"/>
      <c r="G348" s="9"/>
      <c r="H348" s="9"/>
      <c r="I348" s="12"/>
      <c r="J348" s="302"/>
      <c r="M348" s="147"/>
    </row>
    <row r="349" spans="1:14" ht="9" customHeight="1" x14ac:dyDescent="0.25">
      <c r="A349" s="62">
        <v>-5</v>
      </c>
      <c r="B349" s="42" t="s">
        <v>284</v>
      </c>
      <c r="C349" s="568"/>
      <c r="D349" s="12"/>
      <c r="E349" s="9"/>
      <c r="F349" s="12"/>
      <c r="G349" s="9"/>
      <c r="H349" s="9"/>
      <c r="I349" s="12"/>
      <c r="J349" s="12"/>
      <c r="K349" s="12"/>
      <c r="L349" s="58"/>
      <c r="M349" s="9"/>
    </row>
    <row r="350" spans="1:14" ht="9" customHeight="1" x14ac:dyDescent="0.25">
      <c r="A350" s="59"/>
      <c r="B350" s="12"/>
      <c r="C350" s="10"/>
      <c r="D350" s="12"/>
      <c r="E350" s="9"/>
      <c r="F350" s="12"/>
      <c r="G350" s="9"/>
      <c r="H350" s="9"/>
      <c r="I350" s="12"/>
      <c r="J350" s="12"/>
      <c r="K350" s="12"/>
      <c r="L350" s="58"/>
    </row>
    <row r="351" spans="1:14" ht="9" customHeight="1" x14ac:dyDescent="0.25">
      <c r="B351" s="12"/>
      <c r="D351" s="12" t="s">
        <v>227</v>
      </c>
      <c r="F351" s="12"/>
      <c r="I351" s="67" t="s">
        <v>228</v>
      </c>
      <c r="J351" s="12"/>
      <c r="K351" s="12"/>
    </row>
    <row r="352" spans="1:14" ht="9" customHeight="1" x14ac:dyDescent="0.25">
      <c r="B352" s="12"/>
      <c r="D352" s="12" t="s">
        <v>229</v>
      </c>
      <c r="F352" s="12"/>
      <c r="I352" s="12" t="s">
        <v>230</v>
      </c>
      <c r="J352" s="12"/>
      <c r="K352" s="12"/>
    </row>
    <row r="353" ht="9" customHeight="1" x14ac:dyDescent="0.25"/>
    <row r="354" ht="9" customHeight="1" x14ac:dyDescent="0.25"/>
    <row r="355" ht="9" customHeight="1" x14ac:dyDescent="0.25"/>
    <row r="356" ht="9" customHeight="1" x14ac:dyDescent="0.25"/>
    <row r="357" ht="9" customHeight="1" x14ac:dyDescent="0.25"/>
    <row r="358" ht="9" customHeight="1" x14ac:dyDescent="0.25"/>
    <row r="359" ht="9" customHeight="1" x14ac:dyDescent="0.25"/>
    <row r="360" ht="9" customHeight="1" x14ac:dyDescent="0.25"/>
    <row r="361" ht="9" customHeight="1" x14ac:dyDescent="0.25"/>
    <row r="362" ht="9" customHeight="1" x14ac:dyDescent="0.25"/>
    <row r="363" ht="9" customHeight="1" x14ac:dyDescent="0.25"/>
    <row r="364" ht="9" customHeight="1" x14ac:dyDescent="0.25"/>
    <row r="365" ht="9" customHeight="1" x14ac:dyDescent="0.25"/>
    <row r="366" ht="9" customHeight="1" x14ac:dyDescent="0.25"/>
    <row r="367" ht="9" customHeight="1" x14ac:dyDescent="0.25"/>
    <row r="368" ht="9" customHeight="1" x14ac:dyDescent="0.25"/>
    <row r="369" ht="9" customHeight="1" x14ac:dyDescent="0.25"/>
    <row r="370" ht="9" customHeight="1" x14ac:dyDescent="0.25"/>
    <row r="371" ht="9" customHeight="1" x14ac:dyDescent="0.25"/>
    <row r="372" ht="9" customHeight="1" x14ac:dyDescent="0.25"/>
    <row r="373" ht="9" customHeight="1" x14ac:dyDescent="0.25"/>
    <row r="374" ht="9" customHeight="1" x14ac:dyDescent="0.25"/>
    <row r="375" ht="9" customHeight="1" x14ac:dyDescent="0.25"/>
  </sheetData>
  <mergeCells count="224">
    <mergeCell ref="J334:J335"/>
    <mergeCell ref="G335:G338"/>
    <mergeCell ref="C336:C337"/>
    <mergeCell ref="N336:N337"/>
    <mergeCell ref="E337:E340"/>
    <mergeCell ref="J337:J344"/>
    <mergeCell ref="C340:C341"/>
    <mergeCell ref="L340:L341"/>
    <mergeCell ref="N342:N343"/>
    <mergeCell ref="G343:G346"/>
    <mergeCell ref="C344:C345"/>
    <mergeCell ref="E345:E348"/>
    <mergeCell ref="C348:C349"/>
    <mergeCell ref="I310:J311"/>
    <mergeCell ref="E311:E313"/>
    <mergeCell ref="G312:G319"/>
    <mergeCell ref="C313:C314"/>
    <mergeCell ref="J316:J327"/>
    <mergeCell ref="C317:C318"/>
    <mergeCell ref="E318:E320"/>
    <mergeCell ref="L321:L322"/>
    <mergeCell ref="E323:E325"/>
    <mergeCell ref="G324:G331"/>
    <mergeCell ref="C325:C326"/>
    <mergeCell ref="C329:C330"/>
    <mergeCell ref="E330:E332"/>
    <mergeCell ref="L331:L332"/>
    <mergeCell ref="J292:J293"/>
    <mergeCell ref="G293:G296"/>
    <mergeCell ref="N293:N294"/>
    <mergeCell ref="C294:C295"/>
    <mergeCell ref="E295:E298"/>
    <mergeCell ref="J295:J302"/>
    <mergeCell ref="C298:C299"/>
    <mergeCell ref="L298:L299"/>
    <mergeCell ref="N300:N301"/>
    <mergeCell ref="G301:G304"/>
    <mergeCell ref="C302:C303"/>
    <mergeCell ref="E303:E306"/>
    <mergeCell ref="C306:C307"/>
    <mergeCell ref="A265:L265"/>
    <mergeCell ref="A266:C266"/>
    <mergeCell ref="I268:J269"/>
    <mergeCell ref="E269:E271"/>
    <mergeCell ref="G270:G277"/>
    <mergeCell ref="C271:C272"/>
    <mergeCell ref="J274:J285"/>
    <mergeCell ref="C275:C276"/>
    <mergeCell ref="E276:E278"/>
    <mergeCell ref="L279:L280"/>
    <mergeCell ref="E281:E283"/>
    <mergeCell ref="G282:G289"/>
    <mergeCell ref="C283:C284"/>
    <mergeCell ref="C287:C288"/>
    <mergeCell ref="E288:E290"/>
    <mergeCell ref="L289:L290"/>
    <mergeCell ref="J246:J247"/>
    <mergeCell ref="G247:G250"/>
    <mergeCell ref="C248:C249"/>
    <mergeCell ref="N248:N249"/>
    <mergeCell ref="E249:E252"/>
    <mergeCell ref="J249:J256"/>
    <mergeCell ref="C252:C253"/>
    <mergeCell ref="L252:L253"/>
    <mergeCell ref="N254:N255"/>
    <mergeCell ref="G255:G258"/>
    <mergeCell ref="C256:C257"/>
    <mergeCell ref="E257:E260"/>
    <mergeCell ref="C260:C261"/>
    <mergeCell ref="I222:J223"/>
    <mergeCell ref="E223:E225"/>
    <mergeCell ref="G224:G231"/>
    <mergeCell ref="C225:C226"/>
    <mergeCell ref="J228:J239"/>
    <mergeCell ref="C229:C230"/>
    <mergeCell ref="E230:E232"/>
    <mergeCell ref="L233:L234"/>
    <mergeCell ref="E235:E237"/>
    <mergeCell ref="G236:G243"/>
    <mergeCell ref="C237:C238"/>
    <mergeCell ref="C241:C242"/>
    <mergeCell ref="E242:E244"/>
    <mergeCell ref="L243:L244"/>
    <mergeCell ref="J204:J205"/>
    <mergeCell ref="G205:G208"/>
    <mergeCell ref="N205:N206"/>
    <mergeCell ref="C206:C207"/>
    <mergeCell ref="E207:E210"/>
    <mergeCell ref="J207:J214"/>
    <mergeCell ref="C210:C211"/>
    <mergeCell ref="L210:L211"/>
    <mergeCell ref="N212:N213"/>
    <mergeCell ref="G213:G216"/>
    <mergeCell ref="C214:C215"/>
    <mergeCell ref="E215:E218"/>
    <mergeCell ref="C218:C219"/>
    <mergeCell ref="A177:L177"/>
    <mergeCell ref="A178:C178"/>
    <mergeCell ref="I180:J181"/>
    <mergeCell ref="E181:E183"/>
    <mergeCell ref="G182:G189"/>
    <mergeCell ref="C183:C184"/>
    <mergeCell ref="J186:J197"/>
    <mergeCell ref="C187:C188"/>
    <mergeCell ref="E188:E190"/>
    <mergeCell ref="L191:L192"/>
    <mergeCell ref="E193:E195"/>
    <mergeCell ref="G194:G201"/>
    <mergeCell ref="C195:C196"/>
    <mergeCell ref="C199:C200"/>
    <mergeCell ref="E200:E202"/>
    <mergeCell ref="L201:L202"/>
    <mergeCell ref="J158:J159"/>
    <mergeCell ref="G159:G162"/>
    <mergeCell ref="C160:C161"/>
    <mergeCell ref="N160:N161"/>
    <mergeCell ref="E161:E164"/>
    <mergeCell ref="J161:J168"/>
    <mergeCell ref="C164:C165"/>
    <mergeCell ref="L164:L165"/>
    <mergeCell ref="N166:N167"/>
    <mergeCell ref="G167:G170"/>
    <mergeCell ref="C168:C169"/>
    <mergeCell ref="E169:E172"/>
    <mergeCell ref="C172:C173"/>
    <mergeCell ref="N117:N118"/>
    <mergeCell ref="C118:C119"/>
    <mergeCell ref="E119:E122"/>
    <mergeCell ref="J119:J126"/>
    <mergeCell ref="C122:C123"/>
    <mergeCell ref="L122:L123"/>
    <mergeCell ref="N124:N125"/>
    <mergeCell ref="G125:G128"/>
    <mergeCell ref="C126:C127"/>
    <mergeCell ref="E127:E130"/>
    <mergeCell ref="C130:C131"/>
    <mergeCell ref="J116:J117"/>
    <mergeCell ref="G117:G120"/>
    <mergeCell ref="N29:N30"/>
    <mergeCell ref="N36:N37"/>
    <mergeCell ref="I46:J47"/>
    <mergeCell ref="J70:J71"/>
    <mergeCell ref="N72:N73"/>
    <mergeCell ref="N78:N79"/>
    <mergeCell ref="A89:L89"/>
    <mergeCell ref="A90:C90"/>
    <mergeCell ref="I92:J93"/>
    <mergeCell ref="E93:E95"/>
    <mergeCell ref="G94:G101"/>
    <mergeCell ref="C95:C96"/>
    <mergeCell ref="J98:J109"/>
    <mergeCell ref="C99:C100"/>
    <mergeCell ref="E100:E102"/>
    <mergeCell ref="L103:L104"/>
    <mergeCell ref="E105:E107"/>
    <mergeCell ref="G106:G113"/>
    <mergeCell ref="C107:C108"/>
    <mergeCell ref="C111:C112"/>
    <mergeCell ref="E112:E114"/>
    <mergeCell ref="L113:L114"/>
    <mergeCell ref="G29:G32"/>
    <mergeCell ref="C30:C31"/>
    <mergeCell ref="E5:E7"/>
    <mergeCell ref="G6:G13"/>
    <mergeCell ref="C7:C8"/>
    <mergeCell ref="A1:L1"/>
    <mergeCell ref="A2:C2"/>
    <mergeCell ref="I4:J5"/>
    <mergeCell ref="J28:J29"/>
    <mergeCell ref="L34:L35"/>
    <mergeCell ref="G37:G40"/>
    <mergeCell ref="C38:C39"/>
    <mergeCell ref="E39:E42"/>
    <mergeCell ref="C42:C43"/>
    <mergeCell ref="L15:L16"/>
    <mergeCell ref="E17:E19"/>
    <mergeCell ref="G18:G25"/>
    <mergeCell ref="C19:C20"/>
    <mergeCell ref="C23:C24"/>
    <mergeCell ref="E24:E26"/>
    <mergeCell ref="L25:L26"/>
    <mergeCell ref="J10:J21"/>
    <mergeCell ref="C11:C12"/>
    <mergeCell ref="E12:E14"/>
    <mergeCell ref="E31:E34"/>
    <mergeCell ref="J31:J38"/>
    <mergeCell ref="C34:C35"/>
    <mergeCell ref="G71:G74"/>
    <mergeCell ref="C72:C73"/>
    <mergeCell ref="E73:E76"/>
    <mergeCell ref="J73:J80"/>
    <mergeCell ref="C76:C77"/>
    <mergeCell ref="L76:L77"/>
    <mergeCell ref="G79:G82"/>
    <mergeCell ref="C80:C81"/>
    <mergeCell ref="E81:E84"/>
    <mergeCell ref="C84:C85"/>
    <mergeCell ref="L57:L58"/>
    <mergeCell ref="E59:E61"/>
    <mergeCell ref="G60:G67"/>
    <mergeCell ref="C61:C62"/>
    <mergeCell ref="C65:C66"/>
    <mergeCell ref="E66:E68"/>
    <mergeCell ref="L67:L68"/>
    <mergeCell ref="E47:E49"/>
    <mergeCell ref="G48:G55"/>
    <mergeCell ref="C49:C50"/>
    <mergeCell ref="J52:J63"/>
    <mergeCell ref="C53:C54"/>
    <mergeCell ref="E54:E56"/>
    <mergeCell ref="I134:J135"/>
    <mergeCell ref="E135:E137"/>
    <mergeCell ref="G136:G143"/>
    <mergeCell ref="C137:C138"/>
    <mergeCell ref="J140:J151"/>
    <mergeCell ref="C141:C142"/>
    <mergeCell ref="E142:E144"/>
    <mergeCell ref="L145:L146"/>
    <mergeCell ref="E147:E149"/>
    <mergeCell ref="G148:G155"/>
    <mergeCell ref="C149:C150"/>
    <mergeCell ref="C153:C154"/>
    <mergeCell ref="E154:E156"/>
    <mergeCell ref="L155:L156"/>
  </mergeCells>
  <pageMargins left="0.7" right="0.7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4"/>
  <sheetViews>
    <sheetView zoomScaleNormal="100" workbookViewId="0"/>
  </sheetViews>
  <sheetFormatPr defaultColWidth="9.140625" defaultRowHeight="15" x14ac:dyDescent="0.25"/>
  <cols>
    <col min="1" max="1" width="2.85546875" customWidth="1"/>
    <col min="2" max="2" width="13.140625" customWidth="1"/>
    <col min="3" max="3" width="2.42578125" customWidth="1"/>
    <col min="4" max="4" width="13.140625" customWidth="1"/>
    <col min="5" max="5" width="2.42578125" customWidth="1"/>
    <col min="6" max="6" width="13.42578125" customWidth="1"/>
    <col min="7" max="7" width="2.42578125" customWidth="1"/>
    <col min="8" max="8" width="12.7109375" customWidth="1"/>
    <col min="9" max="9" width="2.42578125" customWidth="1"/>
    <col min="10" max="10" width="11.5703125" customWidth="1"/>
    <col min="11" max="11" width="2.85546875" customWidth="1"/>
    <col min="12" max="12" width="13.140625" customWidth="1"/>
    <col min="13" max="13" width="2.5703125" customWidth="1"/>
    <col min="14" max="14" width="21.140625" customWidth="1"/>
    <col min="15" max="19" width="20.7109375" customWidth="1"/>
    <col min="20" max="20" width="3" customWidth="1"/>
  </cols>
  <sheetData>
    <row r="2" spans="1:14" ht="21" x14ac:dyDescent="0.25">
      <c r="B2" s="577" t="s">
        <v>149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306"/>
    </row>
    <row r="3" spans="1:14" x14ac:dyDescent="0.25">
      <c r="B3" s="586" t="s">
        <v>150</v>
      </c>
      <c r="C3" s="586"/>
      <c r="D3" s="586"/>
      <c r="E3" s="159"/>
      <c r="F3" s="300"/>
      <c r="G3" s="300"/>
      <c r="H3" s="300"/>
      <c r="I3" s="300"/>
      <c r="J3" s="300"/>
      <c r="K3" s="300"/>
      <c r="L3" s="307" t="s">
        <v>151</v>
      </c>
    </row>
    <row r="4" spans="1:14" x14ac:dyDescent="0.25">
      <c r="C4" s="12"/>
      <c r="E4" s="12"/>
      <c r="G4" s="158" t="s">
        <v>96</v>
      </c>
      <c r="L4" s="12"/>
      <c r="N4" s="144"/>
    </row>
    <row r="5" spans="1:14" x14ac:dyDescent="0.25">
      <c r="N5" s="145"/>
    </row>
    <row r="6" spans="1:14" ht="12" customHeight="1" x14ac:dyDescent="0.25">
      <c r="A6" s="55">
        <v>1</v>
      </c>
      <c r="B6" s="69" t="s">
        <v>292</v>
      </c>
      <c r="C6" s="50"/>
      <c r="L6" s="19"/>
      <c r="M6" s="19"/>
    </row>
    <row r="7" spans="1:14" ht="12" customHeight="1" x14ac:dyDescent="0.25">
      <c r="A7" s="55"/>
      <c r="B7" s="70"/>
      <c r="C7" s="564">
        <v>1</v>
      </c>
      <c r="D7" s="69" t="s">
        <v>292</v>
      </c>
      <c r="E7" s="50"/>
      <c r="F7" s="68"/>
      <c r="G7" s="19"/>
      <c r="H7" s="67"/>
      <c r="I7" s="19"/>
      <c r="J7" s="19"/>
      <c r="K7" s="19"/>
      <c r="L7" s="19"/>
      <c r="M7" s="19"/>
    </row>
    <row r="8" spans="1:14" ht="12" customHeight="1" x14ac:dyDescent="0.25">
      <c r="A8" s="55">
        <v>2</v>
      </c>
      <c r="B8" s="69" t="s">
        <v>193</v>
      </c>
      <c r="C8" s="565"/>
      <c r="D8" s="70" t="s">
        <v>293</v>
      </c>
      <c r="E8" s="564">
        <v>17</v>
      </c>
      <c r="F8" s="16"/>
      <c r="G8" s="19"/>
      <c r="H8" s="67"/>
      <c r="I8" s="19"/>
      <c r="J8" s="19"/>
      <c r="K8" s="19"/>
      <c r="L8" s="19"/>
      <c r="M8" s="19"/>
    </row>
    <row r="9" spans="1:14" ht="12" customHeight="1" x14ac:dyDescent="0.25">
      <c r="A9" s="55"/>
      <c r="B9" s="63"/>
      <c r="C9" s="9"/>
      <c r="D9" s="22"/>
      <c r="E9" s="566"/>
      <c r="F9" s="69" t="s">
        <v>292</v>
      </c>
      <c r="G9" s="50"/>
      <c r="H9" s="68"/>
      <c r="I9" s="19"/>
      <c r="J9" s="19"/>
      <c r="K9" s="19"/>
      <c r="L9" s="19"/>
      <c r="M9" s="19"/>
    </row>
    <row r="10" spans="1:14" ht="12" customHeight="1" x14ac:dyDescent="0.25">
      <c r="A10" s="55">
        <v>3</v>
      </c>
      <c r="B10" s="69" t="s">
        <v>169</v>
      </c>
      <c r="C10" s="14"/>
      <c r="D10" s="22"/>
      <c r="E10" s="566"/>
      <c r="F10" s="70" t="s">
        <v>294</v>
      </c>
      <c r="G10" s="564">
        <v>25</v>
      </c>
      <c r="H10" s="16"/>
      <c r="I10" s="19"/>
      <c r="J10" s="67"/>
      <c r="K10" s="19"/>
      <c r="L10" s="19"/>
      <c r="M10" s="19"/>
    </row>
    <row r="11" spans="1:14" ht="12" customHeight="1" x14ac:dyDescent="0.25">
      <c r="A11" s="55"/>
      <c r="B11" s="70"/>
      <c r="C11" s="564">
        <v>2</v>
      </c>
      <c r="D11" s="69" t="s">
        <v>295</v>
      </c>
      <c r="E11" s="565"/>
      <c r="F11" s="16"/>
      <c r="G11" s="566"/>
      <c r="H11" s="16"/>
      <c r="I11" s="19"/>
      <c r="J11" s="67"/>
      <c r="K11" s="19"/>
      <c r="L11" s="19"/>
      <c r="M11" s="19"/>
    </row>
    <row r="12" spans="1:14" ht="12" customHeight="1" x14ac:dyDescent="0.25">
      <c r="A12" s="55">
        <v>4</v>
      </c>
      <c r="B12" s="69" t="s">
        <v>295</v>
      </c>
      <c r="C12" s="565"/>
      <c r="D12" s="70" t="s">
        <v>296</v>
      </c>
      <c r="E12" s="9"/>
      <c r="F12" s="66"/>
      <c r="G12" s="566"/>
      <c r="H12" s="16"/>
      <c r="I12" s="19"/>
      <c r="J12" s="67"/>
      <c r="K12" s="19"/>
      <c r="L12" s="19"/>
      <c r="M12" s="19"/>
    </row>
    <row r="13" spans="1:14" ht="12" customHeight="1" x14ac:dyDescent="0.25">
      <c r="A13" s="55"/>
      <c r="B13" s="63"/>
      <c r="C13" s="9"/>
      <c r="D13" s="63"/>
      <c r="E13" s="9"/>
      <c r="F13" s="66"/>
      <c r="G13" s="566"/>
      <c r="H13" s="69" t="s">
        <v>292</v>
      </c>
      <c r="I13" s="50"/>
      <c r="J13" s="68"/>
      <c r="K13" s="19"/>
      <c r="L13" s="19"/>
      <c r="M13" s="19"/>
    </row>
    <row r="14" spans="1:14" ht="12" customHeight="1" x14ac:dyDescent="0.25">
      <c r="A14" s="55">
        <v>5</v>
      </c>
      <c r="B14" s="69" t="s">
        <v>297</v>
      </c>
      <c r="C14" s="14"/>
      <c r="D14" s="63"/>
      <c r="E14" s="9"/>
      <c r="F14" s="66"/>
      <c r="G14" s="566"/>
      <c r="H14" s="70" t="s">
        <v>298</v>
      </c>
      <c r="I14" s="564">
        <v>29</v>
      </c>
      <c r="J14" s="16"/>
      <c r="K14" s="19"/>
      <c r="L14" s="19"/>
      <c r="M14" s="19"/>
    </row>
    <row r="15" spans="1:14" ht="12" customHeight="1" x14ac:dyDescent="0.25">
      <c r="A15" s="55"/>
      <c r="B15" s="70"/>
      <c r="C15" s="564">
        <v>3</v>
      </c>
      <c r="D15" s="69" t="s">
        <v>297</v>
      </c>
      <c r="E15" s="14"/>
      <c r="F15" s="65"/>
      <c r="G15" s="566"/>
      <c r="H15" s="16"/>
      <c r="I15" s="566"/>
      <c r="J15" s="16"/>
      <c r="K15" s="19"/>
      <c r="L15" s="19"/>
      <c r="M15" s="19"/>
    </row>
    <row r="16" spans="1:14" ht="12" customHeight="1" x14ac:dyDescent="0.25">
      <c r="A16" s="55">
        <v>6</v>
      </c>
      <c r="B16" s="69" t="s">
        <v>194</v>
      </c>
      <c r="C16" s="565"/>
      <c r="D16" s="70" t="s">
        <v>299</v>
      </c>
      <c r="E16" s="564">
        <v>18</v>
      </c>
      <c r="F16" s="16"/>
      <c r="G16" s="566"/>
      <c r="H16" s="16"/>
      <c r="I16" s="566"/>
      <c r="J16" s="16"/>
      <c r="K16" s="19"/>
      <c r="L16" s="19"/>
      <c r="M16" s="19"/>
    </row>
    <row r="17" spans="1:13" ht="12" customHeight="1" x14ac:dyDescent="0.25">
      <c r="A17" s="55"/>
      <c r="B17" s="63"/>
      <c r="C17" s="9"/>
      <c r="D17" s="22"/>
      <c r="E17" s="566"/>
      <c r="F17" s="69" t="s">
        <v>300</v>
      </c>
      <c r="G17" s="565"/>
      <c r="H17" s="16"/>
      <c r="I17" s="566"/>
      <c r="J17" s="16"/>
      <c r="K17" s="19"/>
      <c r="L17" s="19"/>
      <c r="M17" s="19"/>
    </row>
    <row r="18" spans="1:13" ht="12" customHeight="1" x14ac:dyDescent="0.25">
      <c r="A18" s="55">
        <v>7</v>
      </c>
      <c r="B18" s="69" t="s">
        <v>205</v>
      </c>
      <c r="C18" s="14"/>
      <c r="D18" s="22"/>
      <c r="E18" s="566"/>
      <c r="F18" s="70" t="s">
        <v>301</v>
      </c>
      <c r="G18" s="9"/>
      <c r="H18" s="66"/>
      <c r="I18" s="566"/>
      <c r="J18" s="16"/>
      <c r="K18" s="19"/>
      <c r="L18" s="19"/>
      <c r="M18" s="19"/>
    </row>
    <row r="19" spans="1:13" ht="12" customHeight="1" x14ac:dyDescent="0.25">
      <c r="A19" s="55"/>
      <c r="B19" s="70"/>
      <c r="C19" s="564">
        <v>4</v>
      </c>
      <c r="D19" s="69" t="s">
        <v>300</v>
      </c>
      <c r="E19" s="565"/>
      <c r="F19" s="16"/>
      <c r="G19" s="9"/>
      <c r="H19" s="66"/>
      <c r="I19" s="566"/>
      <c r="J19" s="16"/>
      <c r="K19" s="19"/>
      <c r="L19" s="19"/>
      <c r="M19" s="19"/>
    </row>
    <row r="20" spans="1:13" ht="12" customHeight="1" x14ac:dyDescent="0.25">
      <c r="A20" s="55">
        <v>8</v>
      </c>
      <c r="B20" s="69" t="s">
        <v>300</v>
      </c>
      <c r="C20" s="565"/>
      <c r="D20" s="70" t="s">
        <v>302</v>
      </c>
      <c r="E20" s="9"/>
      <c r="F20" s="66"/>
      <c r="G20" s="9"/>
      <c r="H20" s="66"/>
      <c r="I20" s="566"/>
      <c r="J20" s="16"/>
      <c r="K20" s="19"/>
      <c r="L20" s="19"/>
      <c r="M20" s="19"/>
    </row>
    <row r="21" spans="1:13" ht="12" customHeight="1" x14ac:dyDescent="0.25">
      <c r="A21" s="55"/>
      <c r="B21" s="63"/>
      <c r="C21" s="9"/>
      <c r="D21" s="63"/>
      <c r="E21" s="9"/>
      <c r="F21" s="66"/>
      <c r="G21" s="9"/>
      <c r="H21" s="66"/>
      <c r="I21" s="566"/>
      <c r="J21" s="69" t="s">
        <v>292</v>
      </c>
      <c r="K21" s="50"/>
      <c r="L21" s="50"/>
      <c r="M21" s="19"/>
    </row>
    <row r="22" spans="1:13" ht="12" customHeight="1" x14ac:dyDescent="0.25">
      <c r="A22" s="55">
        <v>9</v>
      </c>
      <c r="B22" s="69" t="s">
        <v>303</v>
      </c>
      <c r="C22" s="14"/>
      <c r="D22" s="63"/>
      <c r="E22" s="9"/>
      <c r="F22" s="66"/>
      <c r="G22" s="9"/>
      <c r="H22" s="66"/>
      <c r="I22" s="566"/>
      <c r="J22" s="70" t="s">
        <v>304</v>
      </c>
      <c r="K22" s="564">
        <v>31</v>
      </c>
      <c r="L22" s="51"/>
      <c r="M22" s="19"/>
    </row>
    <row r="23" spans="1:13" ht="12" customHeight="1" x14ac:dyDescent="0.25">
      <c r="A23" s="55"/>
      <c r="B23" s="70"/>
      <c r="C23" s="564">
        <v>5</v>
      </c>
      <c r="D23" s="69" t="s">
        <v>303</v>
      </c>
      <c r="E23" s="14"/>
      <c r="F23" s="65"/>
      <c r="G23" s="9"/>
      <c r="H23" s="66"/>
      <c r="I23" s="566"/>
      <c r="J23" s="16"/>
      <c r="K23" s="566"/>
      <c r="L23" s="51"/>
      <c r="M23" s="19"/>
    </row>
    <row r="24" spans="1:13" ht="12" customHeight="1" x14ac:dyDescent="0.25">
      <c r="A24" s="55">
        <v>10</v>
      </c>
      <c r="B24" s="69" t="s">
        <v>156</v>
      </c>
      <c r="C24" s="565"/>
      <c r="D24" s="70" t="s">
        <v>305</v>
      </c>
      <c r="E24" s="564">
        <v>19</v>
      </c>
      <c r="F24" s="16"/>
      <c r="G24" s="9"/>
      <c r="H24" s="66"/>
      <c r="I24" s="566"/>
      <c r="J24" s="16"/>
      <c r="K24" s="566"/>
      <c r="L24" s="51"/>
      <c r="M24" s="19"/>
    </row>
    <row r="25" spans="1:13" ht="12" customHeight="1" x14ac:dyDescent="0.25">
      <c r="A25" s="55"/>
      <c r="B25" s="63"/>
      <c r="C25" s="9"/>
      <c r="D25" s="22"/>
      <c r="E25" s="566"/>
      <c r="F25" s="69" t="s">
        <v>306</v>
      </c>
      <c r="G25" s="14"/>
      <c r="H25" s="65"/>
      <c r="I25" s="566"/>
      <c r="J25" s="16"/>
      <c r="K25" s="566"/>
      <c r="L25" s="51"/>
      <c r="M25" s="19"/>
    </row>
    <row r="26" spans="1:13" ht="12" customHeight="1" x14ac:dyDescent="0.25">
      <c r="A26" s="55">
        <v>11</v>
      </c>
      <c r="B26" s="16" t="s">
        <v>187</v>
      </c>
      <c r="C26" s="14"/>
      <c r="D26" s="22"/>
      <c r="E26" s="566"/>
      <c r="F26" s="70" t="s">
        <v>307</v>
      </c>
      <c r="G26" s="564">
        <v>26</v>
      </c>
      <c r="H26" s="16"/>
      <c r="I26" s="566"/>
      <c r="J26" s="16"/>
      <c r="K26" s="566"/>
      <c r="L26" s="51"/>
      <c r="M26" s="19"/>
    </row>
    <row r="27" spans="1:13" ht="12" customHeight="1" x14ac:dyDescent="0.25">
      <c r="A27" s="55"/>
      <c r="B27" s="70"/>
      <c r="C27" s="590">
        <v>6</v>
      </c>
      <c r="D27" s="69" t="s">
        <v>306</v>
      </c>
      <c r="E27" s="565"/>
      <c r="F27" s="16"/>
      <c r="G27" s="566"/>
      <c r="H27" s="16"/>
      <c r="I27" s="566"/>
      <c r="J27" s="16"/>
      <c r="K27" s="566"/>
      <c r="L27" s="51"/>
      <c r="M27" s="19"/>
    </row>
    <row r="28" spans="1:13" ht="12" customHeight="1" x14ac:dyDescent="0.25">
      <c r="A28" s="55">
        <v>12</v>
      </c>
      <c r="B28" s="69" t="s">
        <v>306</v>
      </c>
      <c r="C28" s="591"/>
      <c r="D28" s="70" t="s">
        <v>308</v>
      </c>
      <c r="E28" s="9"/>
      <c r="F28" s="66"/>
      <c r="G28" s="566"/>
      <c r="H28" s="16"/>
      <c r="I28" s="566"/>
      <c r="J28" s="16"/>
      <c r="K28" s="566"/>
      <c r="L28" s="51"/>
      <c r="M28" s="19"/>
    </row>
    <row r="29" spans="1:13" ht="12" customHeight="1" x14ac:dyDescent="0.25">
      <c r="A29" s="55"/>
      <c r="B29" s="63"/>
      <c r="C29" s="9"/>
      <c r="D29" s="63"/>
      <c r="E29" s="9"/>
      <c r="F29" s="66"/>
      <c r="G29" s="566"/>
      <c r="H29" s="69" t="s">
        <v>306</v>
      </c>
      <c r="I29" s="565"/>
      <c r="J29" s="16"/>
      <c r="K29" s="566"/>
      <c r="L29" s="51"/>
      <c r="M29" s="19"/>
    </row>
    <row r="30" spans="1:13" ht="12" customHeight="1" x14ac:dyDescent="0.25">
      <c r="A30" s="55">
        <v>13</v>
      </c>
      <c r="B30" s="69" t="s">
        <v>309</v>
      </c>
      <c r="C30" s="14"/>
      <c r="D30" s="63"/>
      <c r="E30" s="9"/>
      <c r="F30" s="66"/>
      <c r="G30" s="566"/>
      <c r="H30" s="70" t="s">
        <v>310</v>
      </c>
      <c r="I30" s="19"/>
      <c r="J30" s="67"/>
      <c r="K30" s="566"/>
      <c r="L30" s="51"/>
      <c r="M30" s="19"/>
    </row>
    <row r="31" spans="1:13" ht="12" customHeight="1" x14ac:dyDescent="0.25">
      <c r="A31" s="55"/>
      <c r="B31" s="70"/>
      <c r="C31" s="564">
        <v>7</v>
      </c>
      <c r="D31" s="69" t="s">
        <v>309</v>
      </c>
      <c r="E31" s="14"/>
      <c r="F31" s="65"/>
      <c r="G31" s="566"/>
      <c r="H31" s="16"/>
      <c r="I31" s="19"/>
      <c r="J31" s="67"/>
      <c r="K31" s="566"/>
      <c r="L31" s="51"/>
      <c r="M31" s="19"/>
    </row>
    <row r="32" spans="1:13" ht="12" customHeight="1" x14ac:dyDescent="0.25">
      <c r="A32" s="55">
        <v>14</v>
      </c>
      <c r="B32" s="69" t="s">
        <v>158</v>
      </c>
      <c r="C32" s="565"/>
      <c r="D32" s="70" t="s">
        <v>311</v>
      </c>
      <c r="E32" s="564">
        <v>20</v>
      </c>
      <c r="F32" s="16"/>
      <c r="G32" s="566"/>
      <c r="H32" s="16"/>
      <c r="I32" s="19"/>
      <c r="J32" s="67"/>
      <c r="K32" s="566"/>
      <c r="L32" s="51"/>
      <c r="M32" s="19"/>
    </row>
    <row r="33" spans="1:13" ht="12" customHeight="1" x14ac:dyDescent="0.25">
      <c r="A33" s="55"/>
      <c r="B33" s="63"/>
      <c r="C33" s="9"/>
      <c r="D33" s="22"/>
      <c r="E33" s="566"/>
      <c r="F33" s="69" t="s">
        <v>312</v>
      </c>
      <c r="G33" s="565"/>
      <c r="H33" s="16"/>
      <c r="I33" s="19"/>
      <c r="J33" s="67"/>
      <c r="K33" s="566"/>
      <c r="L33" s="51"/>
      <c r="M33" s="19"/>
    </row>
    <row r="34" spans="1:13" ht="12" customHeight="1" x14ac:dyDescent="0.25">
      <c r="A34" s="55">
        <v>15</v>
      </c>
      <c r="B34" s="69" t="s">
        <v>64</v>
      </c>
      <c r="C34" s="14"/>
      <c r="D34" s="22"/>
      <c r="E34" s="566"/>
      <c r="F34" s="70" t="s">
        <v>313</v>
      </c>
      <c r="G34" s="9"/>
      <c r="H34" s="66"/>
      <c r="I34" s="19"/>
      <c r="J34" s="67"/>
      <c r="K34" s="566"/>
      <c r="L34" s="51"/>
      <c r="M34" s="19"/>
    </row>
    <row r="35" spans="1:13" ht="12" customHeight="1" x14ac:dyDescent="0.25">
      <c r="A35" s="55"/>
      <c r="B35" s="70"/>
      <c r="C35" s="564">
        <v>8</v>
      </c>
      <c r="D35" s="69" t="s">
        <v>312</v>
      </c>
      <c r="E35" s="565"/>
      <c r="F35" s="16"/>
      <c r="G35" s="9"/>
      <c r="H35" s="66"/>
      <c r="I35" s="19"/>
      <c r="J35" s="67"/>
      <c r="K35" s="566"/>
      <c r="L35" s="71"/>
      <c r="M35" s="19"/>
    </row>
    <row r="36" spans="1:13" ht="12" customHeight="1" x14ac:dyDescent="0.25">
      <c r="A36" s="55">
        <v>16</v>
      </c>
      <c r="B36" s="69" t="s">
        <v>312</v>
      </c>
      <c r="C36" s="565"/>
      <c r="D36" s="70" t="s">
        <v>314</v>
      </c>
      <c r="E36" s="9"/>
      <c r="F36" s="66"/>
      <c r="G36" s="9"/>
      <c r="H36" s="66"/>
      <c r="I36" s="19"/>
      <c r="J36" s="67"/>
      <c r="K36" s="566"/>
      <c r="L36" s="71"/>
      <c r="M36" s="19"/>
    </row>
    <row r="37" spans="1:13" ht="12" customHeight="1" x14ac:dyDescent="0.25">
      <c r="A37" s="55"/>
      <c r="B37" s="63"/>
      <c r="C37" s="9"/>
      <c r="D37" s="63"/>
      <c r="E37" s="9"/>
      <c r="F37" s="66"/>
      <c r="G37" s="9"/>
      <c r="H37" s="66"/>
      <c r="I37" s="19"/>
      <c r="J37" s="67"/>
      <c r="K37" s="566"/>
      <c r="L37" s="69" t="s">
        <v>292</v>
      </c>
      <c r="M37" s="572">
        <v>1</v>
      </c>
    </row>
    <row r="38" spans="1:13" ht="12" customHeight="1" x14ac:dyDescent="0.25">
      <c r="A38" s="55">
        <v>17</v>
      </c>
      <c r="B38" s="69" t="s">
        <v>315</v>
      </c>
      <c r="C38" s="14"/>
      <c r="D38" s="63"/>
      <c r="E38" s="9"/>
      <c r="F38" s="66"/>
      <c r="G38" s="9"/>
      <c r="H38" s="66"/>
      <c r="I38" s="19"/>
      <c r="J38" s="67"/>
      <c r="K38" s="566"/>
      <c r="L38" s="70" t="s">
        <v>316</v>
      </c>
      <c r="M38" s="572"/>
    </row>
    <row r="39" spans="1:13" ht="12" customHeight="1" x14ac:dyDescent="0.25">
      <c r="A39" s="55"/>
      <c r="B39" s="70"/>
      <c r="C39" s="564">
        <v>9</v>
      </c>
      <c r="D39" s="69" t="s">
        <v>315</v>
      </c>
      <c r="E39" s="14"/>
      <c r="F39" s="65"/>
      <c r="G39" s="9"/>
      <c r="H39" s="66"/>
      <c r="I39" s="19"/>
      <c r="J39" s="67"/>
      <c r="K39" s="566"/>
      <c r="L39" s="71"/>
      <c r="M39" s="19"/>
    </row>
    <row r="40" spans="1:13" ht="12" customHeight="1" x14ac:dyDescent="0.25">
      <c r="A40" s="55">
        <v>18</v>
      </c>
      <c r="B40" s="69" t="s">
        <v>165</v>
      </c>
      <c r="C40" s="565"/>
      <c r="D40" s="70" t="s">
        <v>317</v>
      </c>
      <c r="E40" s="564">
        <v>21</v>
      </c>
      <c r="F40" s="16"/>
      <c r="G40" s="9"/>
      <c r="H40" s="66"/>
      <c r="I40" s="19"/>
      <c r="J40" s="67"/>
      <c r="K40" s="566"/>
      <c r="L40" s="71"/>
      <c r="M40" s="19"/>
    </row>
    <row r="41" spans="1:13" ht="12" customHeight="1" x14ac:dyDescent="0.25">
      <c r="A41" s="55"/>
      <c r="B41" s="63"/>
      <c r="C41" s="9"/>
      <c r="D41" s="22"/>
      <c r="E41" s="566"/>
      <c r="F41" s="69" t="s">
        <v>315</v>
      </c>
      <c r="G41" s="14"/>
      <c r="H41" s="65"/>
      <c r="I41" s="19"/>
      <c r="J41" s="67"/>
      <c r="K41" s="566"/>
      <c r="L41" s="71"/>
      <c r="M41" s="19"/>
    </row>
    <row r="42" spans="1:13" ht="12" customHeight="1" x14ac:dyDescent="0.25">
      <c r="A42" s="55">
        <v>19</v>
      </c>
      <c r="B42" s="69" t="s">
        <v>186</v>
      </c>
      <c r="C42" s="14"/>
      <c r="D42" s="22"/>
      <c r="E42" s="566"/>
      <c r="F42" s="70" t="s">
        <v>318</v>
      </c>
      <c r="G42" s="564">
        <v>27</v>
      </c>
      <c r="H42" s="16"/>
      <c r="I42" s="19"/>
      <c r="J42" s="67"/>
      <c r="K42" s="566"/>
      <c r="L42" s="71"/>
      <c r="M42" s="19"/>
    </row>
    <row r="43" spans="1:13" ht="12" customHeight="1" x14ac:dyDescent="0.25">
      <c r="A43" s="55"/>
      <c r="B43" s="70"/>
      <c r="C43" s="564">
        <v>10</v>
      </c>
      <c r="D43" s="69" t="s">
        <v>319</v>
      </c>
      <c r="E43" s="565"/>
      <c r="F43" s="16"/>
      <c r="G43" s="566"/>
      <c r="H43" s="16"/>
      <c r="I43" s="19"/>
      <c r="J43" s="67"/>
      <c r="K43" s="566"/>
      <c r="L43" s="71"/>
      <c r="M43" s="19"/>
    </row>
    <row r="44" spans="1:13" ht="12" customHeight="1" x14ac:dyDescent="0.25">
      <c r="A44" s="55">
        <v>20</v>
      </c>
      <c r="B44" s="69" t="s">
        <v>319</v>
      </c>
      <c r="C44" s="565"/>
      <c r="D44" s="70" t="s">
        <v>320</v>
      </c>
      <c r="E44" s="9"/>
      <c r="F44" s="66"/>
      <c r="G44" s="566"/>
      <c r="H44" s="16"/>
      <c r="I44" s="19"/>
      <c r="J44" s="67"/>
      <c r="K44" s="566"/>
      <c r="L44" s="71"/>
      <c r="M44" s="19"/>
    </row>
    <row r="45" spans="1:13" ht="12" customHeight="1" x14ac:dyDescent="0.25">
      <c r="A45" s="55"/>
      <c r="B45" s="63"/>
      <c r="C45" s="9"/>
      <c r="D45" s="22"/>
      <c r="E45" s="14"/>
      <c r="F45" s="65"/>
      <c r="G45" s="566"/>
      <c r="H45" s="69" t="s">
        <v>315</v>
      </c>
      <c r="I45" s="50"/>
      <c r="J45" s="68"/>
      <c r="K45" s="566"/>
      <c r="L45" s="71"/>
      <c r="M45" s="19"/>
    </row>
    <row r="46" spans="1:13" ht="12" customHeight="1" x14ac:dyDescent="0.25">
      <c r="A46" s="55">
        <v>21</v>
      </c>
      <c r="B46" s="69" t="s">
        <v>321</v>
      </c>
      <c r="C46" s="14"/>
      <c r="D46" s="22"/>
      <c r="E46" s="14"/>
      <c r="F46" s="65"/>
      <c r="G46" s="566"/>
      <c r="H46" s="70" t="s">
        <v>322</v>
      </c>
      <c r="I46" s="564">
        <v>30</v>
      </c>
      <c r="J46" s="16"/>
      <c r="K46" s="566"/>
      <c r="L46" s="71"/>
      <c r="M46" s="19"/>
    </row>
    <row r="47" spans="1:13" ht="12" customHeight="1" x14ac:dyDescent="0.25">
      <c r="A47" s="55"/>
      <c r="B47" s="70"/>
      <c r="C47" s="564">
        <v>11</v>
      </c>
      <c r="D47" s="69" t="s">
        <v>173</v>
      </c>
      <c r="E47" s="14"/>
      <c r="F47" s="65"/>
      <c r="G47" s="566"/>
      <c r="H47" s="16"/>
      <c r="I47" s="566"/>
      <c r="J47" s="16"/>
      <c r="K47" s="566"/>
      <c r="L47" s="71"/>
      <c r="M47" s="19"/>
    </row>
    <row r="48" spans="1:13" ht="12" customHeight="1" x14ac:dyDescent="0.25">
      <c r="A48" s="55">
        <v>22</v>
      </c>
      <c r="B48" s="69" t="s">
        <v>173</v>
      </c>
      <c r="C48" s="565"/>
      <c r="D48" s="70" t="s">
        <v>323</v>
      </c>
      <c r="E48" s="564">
        <v>22</v>
      </c>
      <c r="F48" s="16"/>
      <c r="G48" s="566"/>
      <c r="H48" s="16"/>
      <c r="I48" s="566"/>
      <c r="J48" s="16"/>
      <c r="K48" s="566"/>
      <c r="L48" s="71"/>
      <c r="M48" s="19"/>
    </row>
    <row r="49" spans="1:13" ht="12" customHeight="1" x14ac:dyDescent="0.25">
      <c r="A49" s="55"/>
      <c r="B49" s="63"/>
      <c r="C49" s="9"/>
      <c r="D49" s="22"/>
      <c r="E49" s="566"/>
      <c r="F49" s="69" t="s">
        <v>324</v>
      </c>
      <c r="G49" s="565"/>
      <c r="H49" s="16"/>
      <c r="I49" s="566"/>
      <c r="J49" s="16"/>
      <c r="K49" s="566"/>
      <c r="L49" s="71"/>
      <c r="M49" s="19"/>
    </row>
    <row r="50" spans="1:13" ht="12" customHeight="1" x14ac:dyDescent="0.25">
      <c r="A50" s="55">
        <v>23</v>
      </c>
      <c r="B50" s="69" t="s">
        <v>179</v>
      </c>
      <c r="C50" s="14"/>
      <c r="D50" s="22"/>
      <c r="E50" s="566"/>
      <c r="F50" s="70" t="s">
        <v>325</v>
      </c>
      <c r="G50" s="9"/>
      <c r="H50" s="66"/>
      <c r="I50" s="566"/>
      <c r="J50" s="16"/>
      <c r="K50" s="566"/>
      <c r="L50" s="71"/>
      <c r="M50" s="19"/>
    </row>
    <row r="51" spans="1:13" ht="12" customHeight="1" x14ac:dyDescent="0.25">
      <c r="A51" s="55"/>
      <c r="B51" s="70"/>
      <c r="C51" s="564">
        <v>12</v>
      </c>
      <c r="D51" s="69" t="s">
        <v>324</v>
      </c>
      <c r="E51" s="565"/>
      <c r="F51" s="16"/>
      <c r="G51" s="9"/>
      <c r="H51" s="66"/>
      <c r="I51" s="566"/>
      <c r="J51" s="16"/>
      <c r="K51" s="566"/>
      <c r="L51" s="71"/>
      <c r="M51" s="19"/>
    </row>
    <row r="52" spans="1:13" ht="12" customHeight="1" x14ac:dyDescent="0.25">
      <c r="A52" s="55">
        <v>24</v>
      </c>
      <c r="B52" s="69" t="s">
        <v>324</v>
      </c>
      <c r="C52" s="565"/>
      <c r="D52" s="70" t="s">
        <v>326</v>
      </c>
      <c r="E52" s="9"/>
      <c r="F52" s="66"/>
      <c r="G52" s="9"/>
      <c r="H52" s="66"/>
      <c r="I52" s="566"/>
      <c r="J52" s="16"/>
      <c r="K52" s="566"/>
      <c r="L52" s="71"/>
      <c r="M52" s="19"/>
    </row>
    <row r="53" spans="1:13" ht="12" customHeight="1" x14ac:dyDescent="0.25">
      <c r="A53" s="55"/>
      <c r="B53" s="63"/>
      <c r="C53" s="9"/>
      <c r="D53" s="63"/>
      <c r="E53" s="9"/>
      <c r="F53" s="66"/>
      <c r="G53" s="9"/>
      <c r="H53" s="66"/>
      <c r="I53" s="566"/>
      <c r="J53" s="69" t="s">
        <v>315</v>
      </c>
      <c r="K53" s="565"/>
      <c r="L53" s="71"/>
      <c r="M53" s="19"/>
    </row>
    <row r="54" spans="1:13" ht="12" customHeight="1" x14ac:dyDescent="0.25">
      <c r="A54" s="55">
        <v>25</v>
      </c>
      <c r="B54" s="69" t="s">
        <v>327</v>
      </c>
      <c r="C54" s="14"/>
      <c r="D54" s="72"/>
      <c r="E54" s="9"/>
      <c r="F54" s="66"/>
      <c r="G54" s="9"/>
      <c r="H54" s="66"/>
      <c r="I54" s="566"/>
      <c r="J54" s="70" t="s">
        <v>328</v>
      </c>
      <c r="K54" s="19"/>
      <c r="L54" s="64"/>
      <c r="M54" s="19"/>
    </row>
    <row r="55" spans="1:13" ht="12" customHeight="1" x14ac:dyDescent="0.25">
      <c r="A55" s="55"/>
      <c r="B55" s="70"/>
      <c r="C55" s="564">
        <v>13</v>
      </c>
      <c r="D55" s="69" t="s">
        <v>327</v>
      </c>
      <c r="E55" s="14"/>
      <c r="F55" s="65"/>
      <c r="G55" s="9"/>
      <c r="H55" s="66"/>
      <c r="I55" s="566"/>
      <c r="J55" s="16"/>
      <c r="K55" s="19"/>
      <c r="L55" s="64"/>
      <c r="M55" s="48"/>
    </row>
    <row r="56" spans="1:13" ht="12" customHeight="1" x14ac:dyDescent="0.25">
      <c r="A56" s="55">
        <v>26</v>
      </c>
      <c r="B56" s="69" t="s">
        <v>166</v>
      </c>
      <c r="C56" s="565"/>
      <c r="D56" s="70" t="s">
        <v>329</v>
      </c>
      <c r="E56" s="564">
        <v>23</v>
      </c>
      <c r="F56" s="16"/>
      <c r="G56" s="9"/>
      <c r="H56" s="66"/>
      <c r="I56" s="566"/>
      <c r="J56" s="16"/>
      <c r="K56" s="19"/>
      <c r="L56" s="64"/>
      <c r="M56" s="19"/>
    </row>
    <row r="57" spans="1:13" ht="12" customHeight="1" x14ac:dyDescent="0.25">
      <c r="A57" s="55"/>
      <c r="B57" s="63"/>
      <c r="C57" s="9"/>
      <c r="D57" s="73"/>
      <c r="E57" s="566"/>
      <c r="F57" s="69" t="s">
        <v>327</v>
      </c>
      <c r="G57" s="14"/>
      <c r="H57" s="65"/>
      <c r="I57" s="566"/>
      <c r="J57" s="16"/>
      <c r="K57" s="46">
        <v>-31</v>
      </c>
      <c r="L57" s="69" t="s">
        <v>315</v>
      </c>
      <c r="M57" s="572">
        <v>2</v>
      </c>
    </row>
    <row r="58" spans="1:13" ht="12" customHeight="1" x14ac:dyDescent="0.25">
      <c r="A58" s="55">
        <v>27</v>
      </c>
      <c r="B58" s="69" t="s">
        <v>195</v>
      </c>
      <c r="C58" s="14"/>
      <c r="D58" s="73"/>
      <c r="E58" s="566"/>
      <c r="F58" s="70" t="s">
        <v>330</v>
      </c>
      <c r="G58" s="564">
        <v>28</v>
      </c>
      <c r="H58" s="16"/>
      <c r="I58" s="566"/>
      <c r="J58" s="16"/>
      <c r="K58" s="19"/>
      <c r="L58" s="64"/>
      <c r="M58" s="572"/>
    </row>
    <row r="59" spans="1:13" ht="12" customHeight="1" x14ac:dyDescent="0.25">
      <c r="A59" s="55"/>
      <c r="B59" s="70"/>
      <c r="C59" s="564">
        <v>14</v>
      </c>
      <c r="D59" s="69" t="s">
        <v>331</v>
      </c>
      <c r="E59" s="565"/>
      <c r="F59" s="16"/>
      <c r="G59" s="566"/>
      <c r="H59" s="16"/>
      <c r="I59" s="566"/>
      <c r="J59" s="51"/>
      <c r="K59" s="19"/>
      <c r="L59" s="64"/>
      <c r="M59" s="19"/>
    </row>
    <row r="60" spans="1:13" ht="12" customHeight="1" x14ac:dyDescent="0.25">
      <c r="A60" s="55">
        <v>28</v>
      </c>
      <c r="B60" s="69" t="s">
        <v>331</v>
      </c>
      <c r="C60" s="565"/>
      <c r="D60" s="70" t="s">
        <v>332</v>
      </c>
      <c r="E60" s="9"/>
      <c r="F60" s="66"/>
      <c r="G60" s="566"/>
      <c r="H60" s="16"/>
      <c r="I60" s="566"/>
      <c r="J60" s="51"/>
      <c r="K60" s="19"/>
      <c r="L60" s="19"/>
      <c r="M60" s="19"/>
    </row>
    <row r="61" spans="1:13" ht="12" customHeight="1" x14ac:dyDescent="0.25">
      <c r="A61" s="55"/>
      <c r="B61" s="63"/>
      <c r="C61" s="9"/>
      <c r="D61" s="72"/>
      <c r="E61" s="9"/>
      <c r="F61" s="66"/>
      <c r="G61" s="566"/>
      <c r="H61" s="69" t="s">
        <v>327</v>
      </c>
      <c r="I61" s="565"/>
      <c r="J61" s="51"/>
      <c r="K61" s="19"/>
      <c r="L61" s="19"/>
      <c r="M61" s="19"/>
    </row>
    <row r="62" spans="1:13" ht="12" customHeight="1" x14ac:dyDescent="0.25">
      <c r="A62" s="55">
        <v>29</v>
      </c>
      <c r="B62" s="69" t="s">
        <v>333</v>
      </c>
      <c r="C62" s="14"/>
      <c r="D62" s="72"/>
      <c r="E62" s="9"/>
      <c r="F62" s="66"/>
      <c r="G62" s="566"/>
      <c r="H62" s="70" t="s">
        <v>334</v>
      </c>
      <c r="I62" s="19"/>
      <c r="J62" s="19"/>
      <c r="K62" s="19"/>
      <c r="L62" s="19"/>
      <c r="M62" s="19"/>
    </row>
    <row r="63" spans="1:13" ht="12" customHeight="1" x14ac:dyDescent="0.25">
      <c r="A63" s="55"/>
      <c r="B63" s="70"/>
      <c r="C63" s="564">
        <v>15</v>
      </c>
      <c r="D63" s="69" t="s">
        <v>69</v>
      </c>
      <c r="E63" s="14"/>
      <c r="F63" s="65"/>
      <c r="G63" s="566"/>
      <c r="H63" s="16"/>
      <c r="I63" s="19"/>
      <c r="J63" s="19"/>
      <c r="K63" s="19"/>
      <c r="L63" s="19"/>
      <c r="M63" s="19"/>
    </row>
    <row r="64" spans="1:13" ht="12" customHeight="1" x14ac:dyDescent="0.25">
      <c r="A64" s="55">
        <v>30</v>
      </c>
      <c r="B64" s="69" t="s">
        <v>69</v>
      </c>
      <c r="C64" s="565"/>
      <c r="D64" s="70" t="s">
        <v>335</v>
      </c>
      <c r="E64" s="564">
        <v>24</v>
      </c>
      <c r="F64" s="16"/>
      <c r="G64" s="566"/>
      <c r="H64" s="16"/>
      <c r="I64" s="19"/>
      <c r="J64" s="19"/>
      <c r="K64" s="19"/>
      <c r="L64" s="19"/>
      <c r="M64" s="19"/>
    </row>
    <row r="65" spans="1:14" ht="12" customHeight="1" x14ac:dyDescent="0.25">
      <c r="A65" s="55"/>
      <c r="B65" s="63"/>
      <c r="C65" s="9"/>
      <c r="D65" s="73"/>
      <c r="E65" s="566"/>
      <c r="F65" s="69" t="s">
        <v>336</v>
      </c>
      <c r="G65" s="565"/>
      <c r="H65" s="16"/>
      <c r="I65" s="19"/>
      <c r="J65" s="19"/>
      <c r="K65" s="19"/>
      <c r="L65" s="19"/>
      <c r="M65" s="19"/>
    </row>
    <row r="66" spans="1:14" ht="12" customHeight="1" x14ac:dyDescent="0.25">
      <c r="A66" s="55">
        <v>31</v>
      </c>
      <c r="B66" s="69" t="s">
        <v>152</v>
      </c>
      <c r="C66" s="14"/>
      <c r="D66" s="73"/>
      <c r="E66" s="566"/>
      <c r="F66" s="70" t="s">
        <v>337</v>
      </c>
      <c r="G66" s="19"/>
      <c r="H66" s="67"/>
      <c r="I66" s="19"/>
      <c r="J66" s="19"/>
      <c r="K66" s="19"/>
      <c r="L66" s="19"/>
      <c r="M66" s="19"/>
    </row>
    <row r="67" spans="1:14" ht="12" customHeight="1" x14ac:dyDescent="0.25">
      <c r="A67" s="55"/>
      <c r="B67" s="70"/>
      <c r="C67" s="564">
        <v>16</v>
      </c>
      <c r="D67" s="69" t="s">
        <v>336</v>
      </c>
      <c r="E67" s="565"/>
      <c r="F67" s="16"/>
      <c r="G67" s="19"/>
      <c r="H67" s="67"/>
      <c r="I67" s="19"/>
      <c r="J67" s="19"/>
      <c r="K67" s="19"/>
      <c r="L67" s="19"/>
      <c r="M67" s="19"/>
    </row>
    <row r="68" spans="1:14" ht="12" customHeight="1" x14ac:dyDescent="0.25">
      <c r="A68" s="55">
        <v>32</v>
      </c>
      <c r="B68" s="69" t="s">
        <v>336</v>
      </c>
      <c r="C68" s="565"/>
      <c r="D68" s="70" t="s">
        <v>338</v>
      </c>
      <c r="E68" s="19"/>
      <c r="F68" s="67"/>
      <c r="G68" s="19"/>
      <c r="H68" s="67"/>
      <c r="I68" s="19"/>
      <c r="J68" s="19"/>
      <c r="K68" s="19"/>
      <c r="L68" s="19"/>
      <c r="M68" s="19"/>
    </row>
    <row r="69" spans="1:14" ht="12" customHeight="1" x14ac:dyDescent="0.25">
      <c r="A69" s="19"/>
      <c r="B69" s="63"/>
      <c r="C69" s="19"/>
      <c r="D69" s="74"/>
      <c r="E69" s="19"/>
      <c r="F69" s="67"/>
      <c r="G69" s="19"/>
      <c r="H69" s="67"/>
      <c r="I69" s="19"/>
      <c r="J69" s="19"/>
      <c r="K69" s="19"/>
      <c r="L69" s="19"/>
      <c r="M69" s="19"/>
    </row>
    <row r="70" spans="1:14" ht="12" customHeight="1" x14ac:dyDescent="0.25">
      <c r="A70" s="19"/>
      <c r="B70" s="75" t="s">
        <v>70</v>
      </c>
      <c r="C70" s="75"/>
      <c r="D70" s="75"/>
      <c r="E70" s="75"/>
      <c r="F70" s="147"/>
      <c r="G70" s="147"/>
      <c r="H70" s="147"/>
      <c r="I70" s="147"/>
      <c r="J70" s="147"/>
      <c r="K70" s="147"/>
      <c r="L70" s="147"/>
      <c r="M70" s="147"/>
      <c r="N70" s="147"/>
    </row>
    <row r="71" spans="1:14" ht="12" customHeight="1" x14ac:dyDescent="0.25">
      <c r="A71" s="19"/>
      <c r="B71" s="76" t="s">
        <v>71</v>
      </c>
      <c r="C71" s="76"/>
      <c r="D71" s="76"/>
      <c r="E71" s="76"/>
      <c r="F71" s="147"/>
      <c r="G71" s="147"/>
      <c r="H71" s="147"/>
      <c r="I71" s="147"/>
      <c r="J71" s="147"/>
      <c r="K71" s="147"/>
      <c r="L71" s="147"/>
      <c r="M71" s="147"/>
      <c r="N71" s="147"/>
    </row>
    <row r="72" spans="1:14" ht="12" customHeight="1" x14ac:dyDescent="0.25"/>
    <row r="73" spans="1:14" ht="12" customHeight="1" x14ac:dyDescent="0.25"/>
    <row r="74" spans="1:14" ht="12" customHeight="1" x14ac:dyDescent="0.25"/>
    <row r="75" spans="1:14" ht="12" customHeight="1" x14ac:dyDescent="0.25"/>
    <row r="76" spans="1:14" ht="12" customHeight="1" x14ac:dyDescent="0.25"/>
    <row r="77" spans="1:14" ht="12" customHeight="1" x14ac:dyDescent="0.25">
      <c r="A77" s="1"/>
    </row>
    <row r="78" spans="1:14" x14ac:dyDescent="0.25">
      <c r="A78" s="1"/>
    </row>
    <row r="79" spans="1:14" x14ac:dyDescent="0.25">
      <c r="A79" s="1"/>
    </row>
    <row r="80" spans="1:14" x14ac:dyDescent="0.25">
      <c r="A80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</sheetData>
  <mergeCells count="35">
    <mergeCell ref="M57:M58"/>
    <mergeCell ref="G58:G65"/>
    <mergeCell ref="C59:C60"/>
    <mergeCell ref="C63:C64"/>
    <mergeCell ref="E64:E67"/>
    <mergeCell ref="C67:C68"/>
    <mergeCell ref="I46:I61"/>
    <mergeCell ref="C47:C48"/>
    <mergeCell ref="E48:E51"/>
    <mergeCell ref="C51:C52"/>
    <mergeCell ref="C55:C56"/>
    <mergeCell ref="E56:E59"/>
    <mergeCell ref="B2:L2"/>
    <mergeCell ref="B3:D3"/>
    <mergeCell ref="C7:C8"/>
    <mergeCell ref="E8:E11"/>
    <mergeCell ref="G10:G17"/>
    <mergeCell ref="C11:C12"/>
    <mergeCell ref="I14:I29"/>
    <mergeCell ref="C15:C16"/>
    <mergeCell ref="E16:E19"/>
    <mergeCell ref="C19:C20"/>
    <mergeCell ref="K22:K53"/>
    <mergeCell ref="C23:C24"/>
    <mergeCell ref="E24:E27"/>
    <mergeCell ref="G26:G33"/>
    <mergeCell ref="C27:C28"/>
    <mergeCell ref="C31:C32"/>
    <mergeCell ref="E32:E35"/>
    <mergeCell ref="C35:C36"/>
    <mergeCell ref="M37:M38"/>
    <mergeCell ref="C39:C40"/>
    <mergeCell ref="E40:E43"/>
    <mergeCell ref="G42:G49"/>
    <mergeCell ref="C43:C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/>
  </sheetViews>
  <sheetFormatPr defaultRowHeight="15" x14ac:dyDescent="0.25"/>
  <cols>
    <col min="1" max="1" width="2.85546875" customWidth="1"/>
    <col min="2" max="2" width="15.7109375" customWidth="1"/>
    <col min="3" max="3" width="2.85546875" customWidth="1"/>
    <col min="4" max="4" width="15.7109375" customWidth="1"/>
    <col min="5" max="5" width="3" customWidth="1"/>
    <col min="6" max="6" width="15.7109375" customWidth="1"/>
    <col min="7" max="7" width="3" customWidth="1"/>
    <col min="8" max="8" width="15.7109375" customWidth="1"/>
    <col min="9" max="9" width="2.85546875" customWidth="1"/>
    <col min="10" max="10" width="14.7109375" customWidth="1"/>
    <col min="11" max="11" width="2.85546875" customWidth="1"/>
    <col min="12" max="12" width="14.7109375" customWidth="1"/>
    <col min="13" max="13" width="2.85546875" customWidth="1"/>
    <col min="14" max="14" width="14.7109375" customWidth="1"/>
    <col min="15" max="15" width="3" customWidth="1"/>
    <col min="16" max="16" width="15.7109375" customWidth="1"/>
    <col min="17" max="17" width="2.5703125" customWidth="1"/>
  </cols>
  <sheetData>
    <row r="1" spans="1:17" ht="21" x14ac:dyDescent="0.25">
      <c r="C1" s="577" t="s">
        <v>149</v>
      </c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151"/>
    </row>
    <row r="2" spans="1:17" ht="11.85" customHeight="1" x14ac:dyDescent="0.25">
      <c r="C2" s="586" t="s">
        <v>150</v>
      </c>
      <c r="D2" s="586"/>
      <c r="E2" s="586"/>
      <c r="F2" s="159"/>
      <c r="G2" s="300"/>
      <c r="H2" s="300"/>
      <c r="I2" s="300"/>
      <c r="J2" s="300"/>
      <c r="K2" s="300"/>
      <c r="L2" s="307" t="s">
        <v>151</v>
      </c>
      <c r="M2" s="307"/>
      <c r="N2" s="152"/>
    </row>
    <row r="3" spans="1:17" ht="11.85" customHeight="1" x14ac:dyDescent="0.25">
      <c r="D3" s="12"/>
      <c r="F3" s="12"/>
      <c r="H3" s="158" t="s">
        <v>96</v>
      </c>
      <c r="M3" s="12"/>
      <c r="N3" s="145"/>
    </row>
    <row r="4" spans="1:17" ht="12.2" customHeight="1" x14ac:dyDescent="0.25">
      <c r="A4" s="19"/>
      <c r="B4" s="77"/>
      <c r="D4" s="78" t="s">
        <v>72</v>
      </c>
      <c r="E4" s="79"/>
      <c r="F4" s="9"/>
      <c r="G4" s="9"/>
      <c r="H4" s="9"/>
      <c r="I4" s="9"/>
      <c r="J4" s="80"/>
      <c r="K4" s="9">
        <v>-30</v>
      </c>
      <c r="L4" s="69" t="s">
        <v>327</v>
      </c>
      <c r="M4" s="9"/>
      <c r="N4" s="80"/>
      <c r="O4" s="9"/>
      <c r="Q4" s="11"/>
    </row>
    <row r="5" spans="1:17" ht="12.2" customHeight="1" x14ac:dyDescent="0.25">
      <c r="A5" s="19"/>
      <c r="B5" s="9"/>
      <c r="C5" s="9"/>
      <c r="D5" s="9"/>
      <c r="E5" s="9"/>
      <c r="F5" s="9"/>
      <c r="G5" s="9"/>
      <c r="H5" s="9"/>
      <c r="I5" s="9"/>
      <c r="J5" s="12"/>
      <c r="K5" s="9"/>
      <c r="L5" s="13"/>
      <c r="M5" s="564">
        <v>58</v>
      </c>
      <c r="N5" s="12"/>
      <c r="O5" s="9"/>
      <c r="P5" s="9"/>
      <c r="Q5" s="11"/>
    </row>
    <row r="6" spans="1:17" ht="12.2" customHeight="1" x14ac:dyDescent="0.25">
      <c r="A6" s="19"/>
      <c r="B6" s="12"/>
      <c r="C6" s="9"/>
      <c r="D6" s="9"/>
      <c r="E6" s="9"/>
      <c r="F6" s="9"/>
      <c r="G6" s="9">
        <v>-26</v>
      </c>
      <c r="H6" s="69" t="s">
        <v>312</v>
      </c>
      <c r="I6" s="9"/>
      <c r="J6" s="12"/>
      <c r="K6" s="9"/>
      <c r="L6" s="16"/>
      <c r="M6" s="566"/>
      <c r="N6" s="12"/>
      <c r="O6" s="9"/>
      <c r="P6" s="9"/>
      <c r="Q6" s="11"/>
    </row>
    <row r="7" spans="1:17" ht="12.2" customHeight="1" x14ac:dyDescent="0.25">
      <c r="A7" s="19"/>
      <c r="B7" s="12"/>
      <c r="C7" s="9">
        <v>-24</v>
      </c>
      <c r="D7" s="69" t="s">
        <v>69</v>
      </c>
      <c r="E7" s="9"/>
      <c r="F7" s="12"/>
      <c r="G7" s="9"/>
      <c r="H7" s="13"/>
      <c r="I7" s="564">
        <v>52</v>
      </c>
      <c r="J7" s="12"/>
      <c r="K7" s="9"/>
      <c r="L7" s="16"/>
      <c r="M7" s="566"/>
      <c r="N7" s="12"/>
      <c r="O7" s="9"/>
      <c r="P7" s="9"/>
      <c r="Q7" s="11"/>
    </row>
    <row r="8" spans="1:17" ht="12.2" customHeight="1" x14ac:dyDescent="0.25">
      <c r="A8" s="19">
        <v>-1</v>
      </c>
      <c r="B8" s="69" t="s">
        <v>193</v>
      </c>
      <c r="C8" s="14"/>
      <c r="D8" s="13"/>
      <c r="E8" s="564">
        <v>40</v>
      </c>
      <c r="F8" s="69" t="s">
        <v>69</v>
      </c>
      <c r="G8" s="9"/>
      <c r="H8" s="16"/>
      <c r="I8" s="566"/>
      <c r="J8" s="69" t="s">
        <v>312</v>
      </c>
      <c r="K8" s="9"/>
      <c r="L8" s="16"/>
      <c r="M8" s="566"/>
      <c r="N8" s="69" t="s">
        <v>327</v>
      </c>
      <c r="O8" s="585">
        <v>3</v>
      </c>
      <c r="Q8" s="11"/>
    </row>
    <row r="9" spans="1:17" ht="12.2" customHeight="1" x14ac:dyDescent="0.25">
      <c r="A9" s="19"/>
      <c r="B9" s="13"/>
      <c r="C9" s="564">
        <v>32</v>
      </c>
      <c r="D9" s="69" t="s">
        <v>169</v>
      </c>
      <c r="E9" s="565"/>
      <c r="F9" s="81" t="s">
        <v>339</v>
      </c>
      <c r="G9" s="564">
        <v>48</v>
      </c>
      <c r="H9" s="16"/>
      <c r="I9" s="566"/>
      <c r="J9" s="81" t="s">
        <v>340</v>
      </c>
      <c r="K9" s="564">
        <v>56</v>
      </c>
      <c r="L9" s="16"/>
      <c r="M9" s="566"/>
      <c r="N9" s="81" t="s">
        <v>341</v>
      </c>
      <c r="O9" s="585"/>
      <c r="Q9" s="11"/>
    </row>
    <row r="10" spans="1:17" ht="12.2" customHeight="1" x14ac:dyDescent="0.25">
      <c r="A10" s="19">
        <v>-2</v>
      </c>
      <c r="B10" s="69" t="s">
        <v>169</v>
      </c>
      <c r="C10" s="565"/>
      <c r="D10" s="81" t="s">
        <v>342</v>
      </c>
      <c r="E10" s="14"/>
      <c r="F10" s="16"/>
      <c r="G10" s="566"/>
      <c r="H10" s="69" t="s">
        <v>69</v>
      </c>
      <c r="I10" s="565"/>
      <c r="J10" s="16"/>
      <c r="K10" s="566"/>
      <c r="L10" s="16"/>
      <c r="M10" s="566"/>
      <c r="N10" s="16"/>
      <c r="O10" s="51"/>
      <c r="P10" s="14"/>
      <c r="Q10" s="11"/>
    </row>
    <row r="11" spans="1:17" ht="12.2" customHeight="1" x14ac:dyDescent="0.25">
      <c r="A11" s="19"/>
      <c r="B11" s="12"/>
      <c r="C11" s="9">
        <v>-23</v>
      </c>
      <c r="D11" s="69" t="s">
        <v>331</v>
      </c>
      <c r="E11" s="14"/>
      <c r="F11" s="16"/>
      <c r="G11" s="566"/>
      <c r="H11" s="81" t="s">
        <v>343</v>
      </c>
      <c r="I11" s="9"/>
      <c r="J11" s="16"/>
      <c r="K11" s="566"/>
      <c r="L11" s="16"/>
      <c r="M11" s="566"/>
      <c r="N11" s="16"/>
      <c r="O11" s="51"/>
      <c r="P11" s="14"/>
      <c r="Q11" s="11"/>
    </row>
    <row r="12" spans="1:17" ht="12.2" customHeight="1" x14ac:dyDescent="0.25">
      <c r="A12" s="19">
        <v>-3</v>
      </c>
      <c r="B12" s="69" t="s">
        <v>194</v>
      </c>
      <c r="C12" s="14"/>
      <c r="D12" s="13"/>
      <c r="E12" s="564">
        <v>41</v>
      </c>
      <c r="F12" s="69" t="s">
        <v>331</v>
      </c>
      <c r="G12" s="565"/>
      <c r="H12" s="12"/>
      <c r="I12" s="9"/>
      <c r="J12" s="16"/>
      <c r="K12" s="566"/>
      <c r="L12" s="69" t="s">
        <v>300</v>
      </c>
      <c r="M12" s="565"/>
      <c r="N12" s="16"/>
      <c r="O12" s="51"/>
      <c r="P12" s="14"/>
      <c r="Q12" s="11"/>
    </row>
    <row r="13" spans="1:17" ht="12.2" customHeight="1" x14ac:dyDescent="0.25">
      <c r="A13" s="19"/>
      <c r="B13" s="13"/>
      <c r="C13" s="564">
        <v>33</v>
      </c>
      <c r="D13" s="69" t="s">
        <v>194</v>
      </c>
      <c r="E13" s="565"/>
      <c r="F13" s="81" t="s">
        <v>344</v>
      </c>
      <c r="G13" s="9"/>
      <c r="H13" s="12"/>
      <c r="I13" s="9"/>
      <c r="J13" s="16"/>
      <c r="K13" s="566"/>
      <c r="L13" s="12" t="s">
        <v>345</v>
      </c>
      <c r="M13" s="9"/>
      <c r="N13" s="16"/>
      <c r="O13" s="51"/>
      <c r="P13" s="14"/>
      <c r="Q13" s="11"/>
    </row>
    <row r="14" spans="1:17" ht="12.2" customHeight="1" x14ac:dyDescent="0.25">
      <c r="A14" s="19">
        <v>-4</v>
      </c>
      <c r="B14" s="69" t="s">
        <v>205</v>
      </c>
      <c r="C14" s="565"/>
      <c r="D14" s="81" t="s">
        <v>346</v>
      </c>
      <c r="E14" s="9"/>
      <c r="F14" s="12"/>
      <c r="G14" s="9">
        <v>-25</v>
      </c>
      <c r="H14" s="69" t="s">
        <v>300</v>
      </c>
      <c r="I14" s="9"/>
      <c r="J14" s="16"/>
      <c r="K14" s="566"/>
      <c r="L14" s="12"/>
      <c r="M14" s="9"/>
      <c r="N14" s="16"/>
      <c r="O14" s="51"/>
      <c r="P14" s="14"/>
      <c r="Q14" s="11"/>
    </row>
    <row r="15" spans="1:17" ht="12.2" customHeight="1" x14ac:dyDescent="0.25">
      <c r="A15" s="19"/>
      <c r="B15" s="12"/>
      <c r="C15" s="9">
        <v>-22</v>
      </c>
      <c r="D15" s="69" t="s">
        <v>173</v>
      </c>
      <c r="E15" s="9"/>
      <c r="F15" s="12"/>
      <c r="G15" s="9"/>
      <c r="H15" s="13"/>
      <c r="I15" s="564">
        <v>53</v>
      </c>
      <c r="J15" s="16"/>
      <c r="K15" s="566"/>
      <c r="L15" s="12"/>
      <c r="M15" s="9"/>
      <c r="N15" s="16"/>
      <c r="O15" s="51"/>
      <c r="P15" s="14"/>
      <c r="Q15" s="56"/>
    </row>
    <row r="16" spans="1:17" ht="12.2" customHeight="1" x14ac:dyDescent="0.25">
      <c r="A16" s="19">
        <v>-5</v>
      </c>
      <c r="B16" s="69" t="s">
        <v>156</v>
      </c>
      <c r="C16" s="14"/>
      <c r="D16" s="13"/>
      <c r="E16" s="564">
        <v>42</v>
      </c>
      <c r="F16" s="69" t="s">
        <v>173</v>
      </c>
      <c r="G16" s="9"/>
      <c r="H16" s="16"/>
      <c r="I16" s="566"/>
      <c r="J16" s="69" t="s">
        <v>300</v>
      </c>
      <c r="K16" s="565"/>
      <c r="L16" s="12"/>
      <c r="M16" s="592"/>
      <c r="N16" s="16"/>
      <c r="O16" s="51"/>
      <c r="P16" s="14"/>
    </row>
    <row r="17" spans="1:17" ht="12.2" customHeight="1" x14ac:dyDescent="0.25">
      <c r="A17" s="19"/>
      <c r="B17" s="13"/>
      <c r="C17" s="564">
        <v>34</v>
      </c>
      <c r="D17" s="16" t="s">
        <v>187</v>
      </c>
      <c r="E17" s="565"/>
      <c r="F17" s="81" t="s">
        <v>347</v>
      </c>
      <c r="G17" s="564">
        <v>49</v>
      </c>
      <c r="H17" s="16"/>
      <c r="I17" s="566"/>
      <c r="J17" s="81" t="s">
        <v>348</v>
      </c>
      <c r="K17" s="9"/>
      <c r="L17" s="12"/>
      <c r="M17" s="592"/>
      <c r="N17" s="16"/>
      <c r="O17" s="51"/>
      <c r="P17" s="14"/>
    </row>
    <row r="18" spans="1:17" ht="12.2" customHeight="1" x14ac:dyDescent="0.25">
      <c r="A18" s="19">
        <v>-6</v>
      </c>
      <c r="B18" s="42" t="s">
        <v>187</v>
      </c>
      <c r="C18" s="565"/>
      <c r="D18" s="81" t="s">
        <v>349</v>
      </c>
      <c r="E18" s="14"/>
      <c r="F18" s="16"/>
      <c r="G18" s="566"/>
      <c r="H18" s="69" t="s">
        <v>319</v>
      </c>
      <c r="I18" s="565"/>
      <c r="J18" s="12"/>
      <c r="K18" s="9"/>
      <c r="L18" s="12"/>
      <c r="M18" s="9"/>
      <c r="N18" s="16"/>
      <c r="O18" s="51"/>
      <c r="P18" s="14"/>
      <c r="Q18" s="56"/>
    </row>
    <row r="19" spans="1:17" ht="12.2" customHeight="1" x14ac:dyDescent="0.25">
      <c r="A19" s="19"/>
      <c r="B19" s="12"/>
      <c r="C19" s="9">
        <v>-21</v>
      </c>
      <c r="D19" s="69" t="s">
        <v>319</v>
      </c>
      <c r="E19" s="14"/>
      <c r="F19" s="16"/>
      <c r="G19" s="566"/>
      <c r="H19" s="81" t="s">
        <v>350</v>
      </c>
      <c r="I19" s="9"/>
      <c r="J19" s="12"/>
      <c r="K19" s="9"/>
      <c r="L19" s="12"/>
      <c r="M19" s="9"/>
      <c r="N19" s="16"/>
      <c r="O19" s="51"/>
      <c r="P19" s="14"/>
      <c r="Q19" s="56"/>
    </row>
    <row r="20" spans="1:17" ht="12.2" customHeight="1" x14ac:dyDescent="0.25">
      <c r="A20" s="19">
        <v>-7</v>
      </c>
      <c r="B20" s="69" t="s">
        <v>158</v>
      </c>
      <c r="C20" s="14"/>
      <c r="D20" s="13"/>
      <c r="E20" s="564">
        <v>43</v>
      </c>
      <c r="F20" s="69" t="s">
        <v>319</v>
      </c>
      <c r="G20" s="565"/>
      <c r="H20" s="12"/>
      <c r="I20" s="9"/>
      <c r="J20" s="12"/>
      <c r="K20" s="9">
        <v>-29</v>
      </c>
      <c r="L20" s="69" t="s">
        <v>306</v>
      </c>
      <c r="M20" s="9"/>
      <c r="N20" s="16"/>
      <c r="O20" s="51"/>
      <c r="P20" s="14"/>
      <c r="Q20" s="56"/>
    </row>
    <row r="21" spans="1:17" ht="12.2" customHeight="1" x14ac:dyDescent="0.25">
      <c r="A21" s="19"/>
      <c r="B21" s="13"/>
      <c r="C21" s="564">
        <v>35</v>
      </c>
      <c r="D21" s="69" t="s">
        <v>158</v>
      </c>
      <c r="E21" s="565"/>
      <c r="F21" s="81" t="s">
        <v>351</v>
      </c>
      <c r="G21" s="9"/>
      <c r="H21" s="12"/>
      <c r="I21" s="9"/>
      <c r="J21" s="12"/>
      <c r="K21" s="9"/>
      <c r="L21" s="13"/>
      <c r="M21" s="564">
        <v>59</v>
      </c>
      <c r="N21" s="16"/>
      <c r="O21" s="51"/>
      <c r="P21" s="14"/>
      <c r="Q21" s="56"/>
    </row>
    <row r="22" spans="1:17" ht="12.2" customHeight="1" x14ac:dyDescent="0.25">
      <c r="A22" s="19">
        <v>-8</v>
      </c>
      <c r="B22" s="69" t="s">
        <v>64</v>
      </c>
      <c r="C22" s="565"/>
      <c r="D22" s="81" t="s">
        <v>352</v>
      </c>
      <c r="E22" s="9"/>
      <c r="F22" s="12"/>
      <c r="G22" s="9">
        <v>-28</v>
      </c>
      <c r="H22" s="69" t="s">
        <v>336</v>
      </c>
      <c r="I22" s="9"/>
      <c r="J22" s="12"/>
      <c r="K22" s="9"/>
      <c r="L22" s="16"/>
      <c r="M22" s="566"/>
      <c r="N22" s="16"/>
      <c r="O22" s="51"/>
      <c r="P22" s="14"/>
      <c r="Q22" s="56"/>
    </row>
    <row r="23" spans="1:17" ht="12.2" customHeight="1" x14ac:dyDescent="0.25">
      <c r="A23" s="19"/>
      <c r="B23" s="12"/>
      <c r="C23" s="9">
        <v>-20</v>
      </c>
      <c r="D23" s="69" t="s">
        <v>309</v>
      </c>
      <c r="E23" s="9"/>
      <c r="F23" s="12"/>
      <c r="G23" s="9"/>
      <c r="H23" s="13"/>
      <c r="I23" s="564">
        <v>54</v>
      </c>
      <c r="J23" s="12"/>
      <c r="K23" s="9"/>
      <c r="L23" s="16"/>
      <c r="M23" s="566"/>
      <c r="N23" s="16"/>
      <c r="O23" s="51"/>
      <c r="P23" s="14"/>
      <c r="Q23" s="56"/>
    </row>
    <row r="24" spans="1:17" ht="12.2" customHeight="1" x14ac:dyDescent="0.25">
      <c r="A24" s="19">
        <v>-9</v>
      </c>
      <c r="B24" s="69" t="s">
        <v>165</v>
      </c>
      <c r="C24" s="14"/>
      <c r="D24" s="13"/>
      <c r="E24" s="564">
        <v>44</v>
      </c>
      <c r="F24" s="69" t="s">
        <v>309</v>
      </c>
      <c r="G24" s="9"/>
      <c r="H24" s="16"/>
      <c r="I24" s="566"/>
      <c r="J24" s="69" t="s">
        <v>309</v>
      </c>
      <c r="K24" s="9"/>
      <c r="L24" s="16"/>
      <c r="M24" s="566"/>
      <c r="N24" s="69" t="s">
        <v>306</v>
      </c>
      <c r="O24" s="585">
        <v>3</v>
      </c>
      <c r="Q24" s="56"/>
    </row>
    <row r="25" spans="1:17" ht="12.2" customHeight="1" x14ac:dyDescent="0.25">
      <c r="A25" s="19"/>
      <c r="B25" s="13"/>
      <c r="C25" s="564">
        <v>36</v>
      </c>
      <c r="D25" s="69" t="s">
        <v>186</v>
      </c>
      <c r="E25" s="565"/>
      <c r="F25" s="81" t="s">
        <v>353</v>
      </c>
      <c r="G25" s="564">
        <v>50</v>
      </c>
      <c r="H25" s="16"/>
      <c r="I25" s="566"/>
      <c r="J25" s="13" t="s">
        <v>345</v>
      </c>
      <c r="K25" s="564">
        <v>57</v>
      </c>
      <c r="L25" s="16"/>
      <c r="M25" s="566"/>
      <c r="N25" s="81" t="s">
        <v>354</v>
      </c>
      <c r="O25" s="585"/>
      <c r="Q25" s="56"/>
    </row>
    <row r="26" spans="1:17" ht="12.2" customHeight="1" x14ac:dyDescent="0.25">
      <c r="A26" s="19">
        <v>-10</v>
      </c>
      <c r="B26" s="69" t="s">
        <v>186</v>
      </c>
      <c r="C26" s="565"/>
      <c r="D26" s="81" t="s">
        <v>355</v>
      </c>
      <c r="E26" s="14"/>
      <c r="F26" s="16"/>
      <c r="G26" s="566"/>
      <c r="H26" s="69" t="s">
        <v>309</v>
      </c>
      <c r="I26" s="565"/>
      <c r="J26" s="16"/>
      <c r="K26" s="566"/>
      <c r="L26" s="16"/>
      <c r="M26" s="593"/>
      <c r="N26" s="308"/>
      <c r="O26" s="9"/>
      <c r="P26" s="9"/>
      <c r="Q26" s="56"/>
    </row>
    <row r="27" spans="1:17" ht="12.2" customHeight="1" x14ac:dyDescent="0.25">
      <c r="A27" s="19"/>
      <c r="B27" s="12"/>
      <c r="C27" s="9">
        <v>-19</v>
      </c>
      <c r="D27" s="69" t="s">
        <v>303</v>
      </c>
      <c r="E27" s="14"/>
      <c r="F27" s="16"/>
      <c r="G27" s="566"/>
      <c r="H27" s="81" t="s">
        <v>356</v>
      </c>
      <c r="I27" s="9"/>
      <c r="J27" s="16"/>
      <c r="K27" s="566"/>
      <c r="L27" s="16"/>
      <c r="M27" s="566"/>
      <c r="N27" s="12"/>
      <c r="O27" s="9"/>
      <c r="P27" s="9"/>
      <c r="Q27" s="56"/>
    </row>
    <row r="28" spans="1:17" ht="12.2" customHeight="1" x14ac:dyDescent="0.25">
      <c r="A28" s="19">
        <v>-11</v>
      </c>
      <c r="B28" s="69" t="s">
        <v>321</v>
      </c>
      <c r="C28" s="14"/>
      <c r="D28" s="13"/>
      <c r="E28" s="564">
        <v>45</v>
      </c>
      <c r="F28" s="69" t="s">
        <v>303</v>
      </c>
      <c r="G28" s="565"/>
      <c r="H28" s="12"/>
      <c r="I28" s="9"/>
      <c r="J28" s="16"/>
      <c r="K28" s="566"/>
      <c r="L28" s="69" t="s">
        <v>309</v>
      </c>
      <c r="M28" s="565"/>
      <c r="N28" s="12"/>
      <c r="O28" s="9"/>
      <c r="P28" s="14"/>
      <c r="Q28" s="584"/>
    </row>
    <row r="29" spans="1:17" ht="12.2" customHeight="1" x14ac:dyDescent="0.25">
      <c r="A29" s="19"/>
      <c r="B29" s="13"/>
      <c r="C29" s="564">
        <v>37</v>
      </c>
      <c r="D29" s="69" t="s">
        <v>179</v>
      </c>
      <c r="E29" s="565"/>
      <c r="F29" s="81" t="s">
        <v>357</v>
      </c>
      <c r="G29" s="9"/>
      <c r="H29" s="12"/>
      <c r="I29" s="9"/>
      <c r="J29" s="16"/>
      <c r="K29" s="566"/>
      <c r="L29" s="81" t="s">
        <v>358</v>
      </c>
      <c r="M29" s="9"/>
      <c r="N29" s="12"/>
      <c r="O29" s="9"/>
      <c r="P29" s="9"/>
      <c r="Q29" s="584"/>
    </row>
    <row r="30" spans="1:17" ht="12.2" customHeight="1" x14ac:dyDescent="0.25">
      <c r="A30" s="19">
        <v>-12</v>
      </c>
      <c r="B30" s="69" t="s">
        <v>179</v>
      </c>
      <c r="C30" s="565"/>
      <c r="D30" s="81" t="s">
        <v>359</v>
      </c>
      <c r="E30" s="9"/>
      <c r="F30" s="12"/>
      <c r="G30" s="9">
        <v>-27</v>
      </c>
      <c r="H30" s="69" t="s">
        <v>324</v>
      </c>
      <c r="I30" s="9"/>
      <c r="J30" s="16"/>
      <c r="K30" s="566"/>
      <c r="L30" s="12"/>
      <c r="M30" s="44"/>
      <c r="N30" s="16"/>
      <c r="O30" s="592"/>
      <c r="P30" s="9"/>
      <c r="Q30" s="56"/>
    </row>
    <row r="31" spans="1:17" ht="12.2" customHeight="1" x14ac:dyDescent="0.25">
      <c r="A31" s="19"/>
      <c r="B31" s="12"/>
      <c r="C31" s="9">
        <v>-18</v>
      </c>
      <c r="D31" s="69" t="s">
        <v>297</v>
      </c>
      <c r="E31" s="9"/>
      <c r="F31" s="12"/>
      <c r="G31" s="9"/>
      <c r="H31" s="13"/>
      <c r="I31" s="564">
        <v>55</v>
      </c>
      <c r="J31" s="16"/>
      <c r="K31" s="566"/>
      <c r="L31" s="12"/>
      <c r="M31" s="44"/>
      <c r="N31" s="16"/>
      <c r="O31" s="592"/>
      <c r="P31" s="9"/>
      <c r="Q31" s="56"/>
    </row>
    <row r="32" spans="1:17" ht="12.2" customHeight="1" x14ac:dyDescent="0.25">
      <c r="A32" s="19">
        <v>-13</v>
      </c>
      <c r="B32" s="69" t="s">
        <v>166</v>
      </c>
      <c r="C32" s="14"/>
      <c r="D32" s="13"/>
      <c r="E32" s="564">
        <v>46</v>
      </c>
      <c r="F32" s="69" t="s">
        <v>297</v>
      </c>
      <c r="G32" s="9"/>
      <c r="H32" s="16"/>
      <c r="I32" s="566"/>
      <c r="J32" s="69" t="s">
        <v>324</v>
      </c>
      <c r="K32" s="565"/>
      <c r="L32" s="12"/>
      <c r="M32" s="9"/>
      <c r="N32" s="12"/>
      <c r="O32" s="9"/>
      <c r="P32" s="9"/>
      <c r="Q32" s="11"/>
    </row>
    <row r="33" spans="1:17" ht="12.2" customHeight="1" x14ac:dyDescent="0.25">
      <c r="A33" s="19"/>
      <c r="B33" s="13"/>
      <c r="C33" s="564">
        <v>38</v>
      </c>
      <c r="D33" s="69" t="s">
        <v>166</v>
      </c>
      <c r="E33" s="565"/>
      <c r="F33" s="81" t="s">
        <v>360</v>
      </c>
      <c r="G33" s="564">
        <v>51</v>
      </c>
      <c r="H33" s="16"/>
      <c r="I33" s="566"/>
      <c r="J33" s="81" t="s">
        <v>361</v>
      </c>
      <c r="K33" s="9"/>
      <c r="L33" s="12"/>
      <c r="M33" s="9"/>
      <c r="N33" s="12"/>
      <c r="O33" s="9"/>
      <c r="P33" s="9"/>
      <c r="Q33" s="11"/>
    </row>
    <row r="34" spans="1:17" ht="12.2" customHeight="1" x14ac:dyDescent="0.25">
      <c r="A34" s="19">
        <v>-14</v>
      </c>
      <c r="B34" s="69" t="s">
        <v>195</v>
      </c>
      <c r="C34" s="565"/>
      <c r="D34" s="81" t="s">
        <v>362</v>
      </c>
      <c r="E34" s="14"/>
      <c r="F34" s="16"/>
      <c r="G34" s="566"/>
      <c r="H34" s="69" t="s">
        <v>297</v>
      </c>
      <c r="I34" s="565"/>
      <c r="J34" s="12"/>
      <c r="K34" s="9"/>
      <c r="L34" s="12"/>
      <c r="M34" s="9"/>
      <c r="N34" s="12"/>
      <c r="O34" s="9"/>
      <c r="P34" s="9"/>
      <c r="Q34" s="11"/>
    </row>
    <row r="35" spans="1:17" ht="12.2" customHeight="1" x14ac:dyDescent="0.25">
      <c r="A35" s="19"/>
      <c r="B35" s="12"/>
      <c r="C35" s="9">
        <v>-17</v>
      </c>
      <c r="D35" s="69" t="s">
        <v>295</v>
      </c>
      <c r="E35" s="14"/>
      <c r="F35" s="16"/>
      <c r="G35" s="566"/>
      <c r="H35" s="81" t="s">
        <v>363</v>
      </c>
      <c r="I35" s="9"/>
      <c r="J35" s="9"/>
      <c r="K35" s="9"/>
      <c r="L35" s="12"/>
      <c r="M35" s="9"/>
      <c r="N35" s="12"/>
      <c r="O35" s="9"/>
      <c r="P35" s="9"/>
      <c r="Q35" s="11"/>
    </row>
    <row r="36" spans="1:17" ht="12.2" customHeight="1" x14ac:dyDescent="0.25">
      <c r="A36" s="19">
        <v>-15</v>
      </c>
      <c r="B36" s="69" t="s">
        <v>333</v>
      </c>
      <c r="C36" s="14"/>
      <c r="D36" s="13"/>
      <c r="E36" s="564">
        <v>47</v>
      </c>
      <c r="F36" s="69" t="s">
        <v>152</v>
      </c>
      <c r="G36" s="565"/>
      <c r="H36" s="12"/>
      <c r="I36" s="9"/>
      <c r="J36" s="9"/>
      <c r="K36" s="9"/>
      <c r="L36" s="12"/>
      <c r="M36" s="9"/>
      <c r="N36" s="12"/>
      <c r="O36" s="9"/>
      <c r="P36" s="9"/>
      <c r="Q36" s="11"/>
    </row>
    <row r="37" spans="1:17" ht="12.2" customHeight="1" x14ac:dyDescent="0.25">
      <c r="A37" s="19"/>
      <c r="B37" s="13"/>
      <c r="C37" s="564">
        <v>39</v>
      </c>
      <c r="D37" s="69" t="s">
        <v>152</v>
      </c>
      <c r="E37" s="565"/>
      <c r="F37" s="81" t="s">
        <v>364</v>
      </c>
      <c r="G37" s="9"/>
      <c r="H37" s="12"/>
      <c r="I37" s="9"/>
      <c r="J37" s="9"/>
      <c r="K37" s="9"/>
      <c r="L37" s="12"/>
      <c r="M37" s="9"/>
      <c r="N37" s="12"/>
      <c r="O37" s="9"/>
      <c r="P37" s="9"/>
      <c r="Q37" s="11"/>
    </row>
    <row r="38" spans="1:17" ht="12.2" customHeight="1" x14ac:dyDescent="0.25">
      <c r="A38" s="19">
        <v>-16</v>
      </c>
      <c r="B38" s="69" t="s">
        <v>152</v>
      </c>
      <c r="C38" s="565"/>
      <c r="D38" s="81" t="s">
        <v>365</v>
      </c>
      <c r="E38" s="9"/>
      <c r="F38" s="12"/>
      <c r="G38" s="9"/>
      <c r="H38" s="22"/>
      <c r="I38" s="9"/>
      <c r="J38" s="9"/>
      <c r="K38" s="9"/>
      <c r="L38" s="12"/>
      <c r="M38" s="9"/>
      <c r="N38" s="12"/>
      <c r="O38" s="9"/>
      <c r="P38" s="9"/>
      <c r="Q38" s="11"/>
    </row>
    <row r="39" spans="1:17" ht="12.2" customHeight="1" x14ac:dyDescent="0.25">
      <c r="A39" s="19"/>
      <c r="B39" s="12"/>
      <c r="C39" s="9"/>
      <c r="D39" s="12"/>
      <c r="E39" s="9"/>
      <c r="F39" s="12"/>
      <c r="G39" s="9"/>
      <c r="H39" s="12"/>
      <c r="I39" s="9"/>
      <c r="J39" s="9"/>
      <c r="K39" s="9"/>
      <c r="L39" s="12"/>
      <c r="M39" s="9"/>
      <c r="N39" s="12"/>
      <c r="O39" s="9"/>
      <c r="P39" s="9"/>
      <c r="Q39" s="11"/>
    </row>
    <row r="40" spans="1:17" ht="12.2" customHeight="1" x14ac:dyDescent="0.25">
      <c r="A40" s="19"/>
      <c r="B40" s="12"/>
      <c r="C40" s="9">
        <v>-58</v>
      </c>
      <c r="D40" s="69" t="s">
        <v>300</v>
      </c>
      <c r="E40" s="9"/>
      <c r="F40" s="12"/>
      <c r="G40" s="9"/>
      <c r="H40" s="12"/>
      <c r="I40" s="9"/>
      <c r="J40" s="9"/>
      <c r="K40" s="9">
        <v>-56</v>
      </c>
      <c r="L40" s="69" t="s">
        <v>312</v>
      </c>
      <c r="M40" s="9"/>
      <c r="N40" s="12"/>
      <c r="O40" s="9"/>
      <c r="P40" s="9"/>
      <c r="Q40" s="11"/>
    </row>
    <row r="41" spans="1:17" ht="12.2" customHeight="1" x14ac:dyDescent="0.25">
      <c r="A41" s="19"/>
      <c r="B41" s="80"/>
      <c r="C41" s="9"/>
      <c r="D41" s="13"/>
      <c r="E41" s="564">
        <v>61</v>
      </c>
      <c r="F41" s="69" t="s">
        <v>300</v>
      </c>
      <c r="G41" s="584">
        <v>5</v>
      </c>
      <c r="H41" s="80"/>
      <c r="I41" s="150"/>
      <c r="J41" s="9"/>
      <c r="K41" s="9"/>
      <c r="L41" s="13"/>
      <c r="M41" s="564">
        <v>62</v>
      </c>
      <c r="N41" s="69" t="s">
        <v>324</v>
      </c>
      <c r="O41" s="584">
        <v>7</v>
      </c>
      <c r="P41" s="147"/>
      <c r="Q41" s="11"/>
    </row>
    <row r="42" spans="1:17" ht="12.2" customHeight="1" x14ac:dyDescent="0.25">
      <c r="A42" s="19"/>
      <c r="B42" s="9"/>
      <c r="C42" s="9">
        <v>-59</v>
      </c>
      <c r="D42" s="69" t="s">
        <v>309</v>
      </c>
      <c r="E42" s="565"/>
      <c r="F42" s="81" t="s">
        <v>366</v>
      </c>
      <c r="G42" s="584"/>
      <c r="H42" s="80"/>
      <c r="I42" s="150"/>
      <c r="J42" s="9"/>
      <c r="K42" s="9">
        <v>-57</v>
      </c>
      <c r="L42" s="69" t="s">
        <v>324</v>
      </c>
      <c r="M42" s="565"/>
      <c r="N42" s="12" t="s">
        <v>367</v>
      </c>
      <c r="O42" s="584"/>
      <c r="P42" s="9"/>
      <c r="Q42" s="11"/>
    </row>
    <row r="43" spans="1:17" ht="12.2" customHeight="1" x14ac:dyDescent="0.25">
      <c r="A43" s="19"/>
      <c r="B43" s="9"/>
      <c r="C43" s="9"/>
      <c r="D43" s="16"/>
      <c r="E43" s="9">
        <v>-61</v>
      </c>
      <c r="F43" s="69" t="s">
        <v>309</v>
      </c>
      <c r="G43" s="584">
        <v>6</v>
      </c>
      <c r="H43" s="80"/>
      <c r="I43" s="150"/>
      <c r="J43" s="9"/>
      <c r="K43" s="9"/>
      <c r="L43" s="12"/>
      <c r="M43" s="9">
        <v>-62</v>
      </c>
      <c r="N43" s="69" t="s">
        <v>312</v>
      </c>
      <c r="O43" s="584">
        <v>8</v>
      </c>
      <c r="P43" s="11"/>
      <c r="Q43" s="11"/>
    </row>
    <row r="44" spans="1:17" ht="12.2" customHeight="1" x14ac:dyDescent="0.25">
      <c r="A44" s="19"/>
      <c r="B44" s="9"/>
      <c r="C44" s="9"/>
      <c r="D44" s="84"/>
      <c r="E44" s="9"/>
      <c r="F44" s="80"/>
      <c r="G44" s="584"/>
      <c r="H44" s="80"/>
      <c r="I44" s="150"/>
      <c r="J44" s="9"/>
      <c r="K44" s="9"/>
      <c r="L44" s="12"/>
      <c r="M44" s="9"/>
      <c r="N44" s="12"/>
      <c r="O44" s="584"/>
      <c r="P44" s="11"/>
      <c r="Q44" s="11"/>
    </row>
    <row r="45" spans="1:17" ht="12.2" customHeight="1" x14ac:dyDescent="0.25">
      <c r="A45" s="19"/>
      <c r="B45" s="9"/>
      <c r="C45" s="9"/>
      <c r="D45" s="75" t="s">
        <v>70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9"/>
      <c r="P45" s="11"/>
      <c r="Q45" s="11"/>
    </row>
    <row r="46" spans="1:17" ht="12.2" customHeight="1" x14ac:dyDescent="0.25">
      <c r="A46" s="19"/>
      <c r="B46" s="9"/>
      <c r="C46" s="9"/>
      <c r="D46" s="76" t="s">
        <v>71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9"/>
      <c r="P46" s="11"/>
      <c r="Q46" s="11"/>
    </row>
    <row r="47" spans="1:17" x14ac:dyDescent="0.25">
      <c r="D47" s="80"/>
      <c r="F47" s="80"/>
      <c r="H47" s="80"/>
      <c r="P47" s="19"/>
    </row>
    <row r="48" spans="1:17" x14ac:dyDescent="0.25">
      <c r="F48" s="80"/>
      <c r="H48" s="80"/>
      <c r="P48" s="19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</sheetData>
  <mergeCells count="41">
    <mergeCell ref="Q28:Q29"/>
    <mergeCell ref="C29:C30"/>
    <mergeCell ref="O30:O31"/>
    <mergeCell ref="I31:I34"/>
    <mergeCell ref="E32:E33"/>
    <mergeCell ref="M41:M42"/>
    <mergeCell ref="O41:O42"/>
    <mergeCell ref="G43:G44"/>
    <mergeCell ref="O43:O44"/>
    <mergeCell ref="C33:C34"/>
    <mergeCell ref="G33:G36"/>
    <mergeCell ref="E36:E37"/>
    <mergeCell ref="C37:C38"/>
    <mergeCell ref="E41:E42"/>
    <mergeCell ref="G41:G42"/>
    <mergeCell ref="O24:O25"/>
    <mergeCell ref="C25:C26"/>
    <mergeCell ref="G25:G28"/>
    <mergeCell ref="K25:K32"/>
    <mergeCell ref="E28:E29"/>
    <mergeCell ref="O8:O9"/>
    <mergeCell ref="C9:C10"/>
    <mergeCell ref="G9:G12"/>
    <mergeCell ref="K9:K16"/>
    <mergeCell ref="E12:E13"/>
    <mergeCell ref="C13:C14"/>
    <mergeCell ref="I15:I18"/>
    <mergeCell ref="E16:E17"/>
    <mergeCell ref="M16:M17"/>
    <mergeCell ref="C17:C18"/>
    <mergeCell ref="G17:G20"/>
    <mergeCell ref="E20:E21"/>
    <mergeCell ref="C21:C22"/>
    <mergeCell ref="M21:M28"/>
    <mergeCell ref="I23:I26"/>
    <mergeCell ref="E24:E25"/>
    <mergeCell ref="M5:M12"/>
    <mergeCell ref="I7:I10"/>
    <mergeCell ref="E8:E9"/>
    <mergeCell ref="C1:M1"/>
    <mergeCell ref="C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zoomScaleNormal="100" workbookViewId="0"/>
  </sheetViews>
  <sheetFormatPr defaultRowHeight="15" x14ac:dyDescent="0.25"/>
  <cols>
    <col min="1" max="1" width="3.140625" customWidth="1"/>
    <col min="2" max="2" width="17.7109375" customWidth="1"/>
    <col min="3" max="3" width="3.140625" customWidth="1"/>
    <col min="4" max="4" width="17.7109375" customWidth="1"/>
    <col min="5" max="5" width="3.140625" customWidth="1"/>
    <col min="6" max="6" width="17.7109375" customWidth="1"/>
    <col min="7" max="7" width="2.85546875" customWidth="1"/>
    <col min="8" max="8" width="18.7109375" customWidth="1"/>
    <col min="9" max="9" width="3.28515625" customWidth="1"/>
  </cols>
  <sheetData>
    <row r="1" spans="1:12" ht="15" customHeight="1" x14ac:dyDescent="0.25">
      <c r="B1" s="577" t="s">
        <v>149</v>
      </c>
      <c r="C1" s="577"/>
      <c r="D1" s="577"/>
      <c r="E1" s="577"/>
      <c r="F1" s="577"/>
      <c r="G1" s="577"/>
      <c r="H1" s="577"/>
      <c r="I1" s="306"/>
      <c r="J1" s="306"/>
      <c r="K1" s="306"/>
      <c r="L1" s="306"/>
    </row>
    <row r="2" spans="1:12" ht="9" customHeight="1" x14ac:dyDescent="0.25">
      <c r="B2" s="309" t="s">
        <v>150</v>
      </c>
      <c r="C2" s="310"/>
      <c r="D2" s="310"/>
      <c r="E2" s="159"/>
      <c r="F2" s="300"/>
      <c r="G2" s="300"/>
      <c r="H2" s="311" t="s">
        <v>151</v>
      </c>
      <c r="I2" s="300"/>
      <c r="J2" s="300"/>
      <c r="K2" s="300"/>
      <c r="L2" s="307"/>
    </row>
    <row r="3" spans="1:12" ht="8.1" customHeight="1" x14ac:dyDescent="0.25">
      <c r="C3" s="12"/>
      <c r="E3" s="12"/>
      <c r="G3" s="158" t="s">
        <v>96</v>
      </c>
      <c r="L3" s="12"/>
    </row>
    <row r="4" spans="1:12" ht="8.1" customHeight="1" x14ac:dyDescent="0.2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8.1" customHeight="1" x14ac:dyDescent="0.25">
      <c r="A5" s="19"/>
      <c r="B5" s="12"/>
      <c r="C5" s="9">
        <v>-52</v>
      </c>
      <c r="D5" s="12" t="s">
        <v>69</v>
      </c>
      <c r="E5" s="9"/>
      <c r="F5" s="19"/>
      <c r="G5" s="19"/>
      <c r="H5" s="85" t="s">
        <v>368</v>
      </c>
    </row>
    <row r="6" spans="1:12" ht="8.1" customHeight="1" x14ac:dyDescent="0.25">
      <c r="A6" s="19"/>
      <c r="B6" s="12"/>
      <c r="C6" s="9"/>
      <c r="D6" s="13"/>
      <c r="E6" s="564">
        <v>63</v>
      </c>
      <c r="F6" s="43" t="s">
        <v>69</v>
      </c>
      <c r="G6" s="19"/>
      <c r="H6" s="16"/>
      <c r="I6" s="60"/>
    </row>
    <row r="7" spans="1:12" ht="8.1" customHeight="1" x14ac:dyDescent="0.25">
      <c r="A7" s="19"/>
      <c r="B7" s="12"/>
      <c r="C7" s="9">
        <v>-53</v>
      </c>
      <c r="D7" s="42" t="s">
        <v>319</v>
      </c>
      <c r="E7" s="565"/>
      <c r="F7" s="12" t="s">
        <v>369</v>
      </c>
      <c r="G7" s="564">
        <v>65</v>
      </c>
      <c r="H7" s="16"/>
      <c r="I7" s="60"/>
    </row>
    <row r="8" spans="1:12" ht="8.1" customHeight="1" x14ac:dyDescent="0.25">
      <c r="A8" s="19"/>
      <c r="B8" s="12"/>
      <c r="C8" s="9"/>
      <c r="D8" s="12"/>
      <c r="E8" s="9"/>
      <c r="F8" s="16"/>
      <c r="G8" s="566"/>
      <c r="H8" s="42" t="s">
        <v>370</v>
      </c>
      <c r="I8" s="594">
        <v>9</v>
      </c>
    </row>
    <row r="9" spans="1:12" ht="8.1" customHeight="1" x14ac:dyDescent="0.25">
      <c r="A9" s="19"/>
      <c r="B9" s="12"/>
      <c r="C9" s="9">
        <v>-54</v>
      </c>
      <c r="D9" s="42" t="s">
        <v>336</v>
      </c>
      <c r="E9" s="14"/>
      <c r="F9" s="16"/>
      <c r="G9" s="566"/>
      <c r="H9" s="12" t="s">
        <v>371</v>
      </c>
      <c r="I9" s="594"/>
    </row>
    <row r="10" spans="1:12" ht="8.1" customHeight="1" x14ac:dyDescent="0.25">
      <c r="A10" s="19"/>
      <c r="B10" s="12"/>
      <c r="C10" s="9"/>
      <c r="D10" s="13"/>
      <c r="E10" s="564">
        <v>64</v>
      </c>
      <c r="F10" s="42" t="s">
        <v>370</v>
      </c>
      <c r="G10" s="565"/>
      <c r="H10" s="16"/>
      <c r="I10" s="60"/>
    </row>
    <row r="11" spans="1:12" ht="8.1" customHeight="1" x14ac:dyDescent="0.25">
      <c r="A11" s="19"/>
      <c r="B11" s="12"/>
      <c r="C11" s="9">
        <v>-55</v>
      </c>
      <c r="D11" s="42" t="s">
        <v>370</v>
      </c>
      <c r="E11" s="565"/>
      <c r="F11" s="12" t="s">
        <v>367</v>
      </c>
      <c r="G11" s="9">
        <v>-65</v>
      </c>
      <c r="H11" s="42" t="s">
        <v>69</v>
      </c>
      <c r="I11" s="594">
        <v>10</v>
      </c>
    </row>
    <row r="12" spans="1:12" ht="8.1" customHeight="1" x14ac:dyDescent="0.25">
      <c r="A12" s="19"/>
      <c r="B12" s="12"/>
      <c r="C12" s="9"/>
      <c r="D12" s="12"/>
      <c r="E12" s="9"/>
      <c r="F12" s="12"/>
      <c r="G12" s="9"/>
      <c r="H12" s="12"/>
      <c r="I12" s="594"/>
    </row>
    <row r="13" spans="1:12" ht="8.1" customHeight="1" x14ac:dyDescent="0.25">
      <c r="A13" s="19"/>
      <c r="B13" s="12"/>
      <c r="C13" s="9"/>
      <c r="D13" s="12"/>
      <c r="E13" s="9">
        <v>-63</v>
      </c>
      <c r="F13" s="42" t="s">
        <v>319</v>
      </c>
      <c r="G13" s="9"/>
      <c r="H13" s="12"/>
      <c r="I13" s="60"/>
      <c r="K13" s="86"/>
    </row>
    <row r="14" spans="1:12" ht="8.1" customHeight="1" x14ac:dyDescent="0.25">
      <c r="A14" s="19"/>
      <c r="B14" s="12"/>
      <c r="C14" s="9"/>
      <c r="D14" s="12"/>
      <c r="E14" s="9"/>
      <c r="F14" s="13"/>
      <c r="G14" s="564">
        <v>66</v>
      </c>
      <c r="H14" s="42" t="s">
        <v>319</v>
      </c>
      <c r="I14" s="594">
        <v>11</v>
      </c>
    </row>
    <row r="15" spans="1:12" ht="8.1" customHeight="1" x14ac:dyDescent="0.25">
      <c r="A15" s="19"/>
      <c r="B15" s="12"/>
      <c r="C15" s="9"/>
      <c r="D15" s="12"/>
      <c r="E15" s="9">
        <v>-64</v>
      </c>
      <c r="F15" s="42" t="s">
        <v>372</v>
      </c>
      <c r="G15" s="565"/>
      <c r="H15" s="12" t="s">
        <v>367</v>
      </c>
      <c r="I15" s="594"/>
    </row>
    <row r="16" spans="1:12" ht="8.1" customHeight="1" x14ac:dyDescent="0.25">
      <c r="A16" s="19"/>
      <c r="B16" s="12"/>
      <c r="C16" s="9"/>
      <c r="D16" s="12"/>
      <c r="E16" s="9"/>
      <c r="F16" s="12"/>
      <c r="G16" s="9">
        <v>-66</v>
      </c>
      <c r="H16" s="42" t="s">
        <v>336</v>
      </c>
      <c r="I16" s="594">
        <v>12</v>
      </c>
    </row>
    <row r="17" spans="1:15" ht="8.1" customHeight="1" x14ac:dyDescent="0.25">
      <c r="A17" s="19"/>
      <c r="B17" s="12"/>
      <c r="C17" s="9">
        <v>-48</v>
      </c>
      <c r="D17" s="12" t="s">
        <v>331</v>
      </c>
      <c r="E17" s="9"/>
      <c r="F17" s="12"/>
      <c r="G17" s="9"/>
      <c r="H17" s="12"/>
      <c r="I17" s="594"/>
    </row>
    <row r="18" spans="1:15" ht="8.1" customHeight="1" x14ac:dyDescent="0.25">
      <c r="A18" s="19"/>
      <c r="B18" s="12"/>
      <c r="C18" s="9"/>
      <c r="D18" s="13"/>
      <c r="E18" s="564">
        <v>67</v>
      </c>
      <c r="F18" s="43" t="s">
        <v>331</v>
      </c>
      <c r="G18" s="9"/>
      <c r="H18" s="16"/>
      <c r="I18" s="60"/>
    </row>
    <row r="19" spans="1:15" ht="8.1" customHeight="1" x14ac:dyDescent="0.25">
      <c r="A19" s="19"/>
      <c r="B19" s="12"/>
      <c r="C19" s="9">
        <v>-49</v>
      </c>
      <c r="D19" s="42" t="s">
        <v>173</v>
      </c>
      <c r="E19" s="565"/>
      <c r="F19" s="12" t="s">
        <v>373</v>
      </c>
      <c r="G19" s="564">
        <v>69</v>
      </c>
      <c r="H19" s="16"/>
      <c r="I19" s="60"/>
    </row>
    <row r="20" spans="1:15" ht="8.1" customHeight="1" x14ac:dyDescent="0.25">
      <c r="A20" s="19"/>
      <c r="B20" s="12"/>
      <c r="C20" s="9"/>
      <c r="D20" s="12"/>
      <c r="E20" s="9"/>
      <c r="F20" s="16"/>
      <c r="G20" s="566"/>
      <c r="H20" s="43" t="s">
        <v>331</v>
      </c>
      <c r="I20" s="594">
        <v>13</v>
      </c>
    </row>
    <row r="21" spans="1:15" ht="8.1" customHeight="1" x14ac:dyDescent="0.25">
      <c r="A21" s="19"/>
      <c r="B21" s="12"/>
      <c r="C21" s="9">
        <v>-50</v>
      </c>
      <c r="D21" s="42" t="s">
        <v>303</v>
      </c>
      <c r="E21" s="14"/>
      <c r="F21" s="16"/>
      <c r="G21" s="566"/>
      <c r="H21" s="12" t="s">
        <v>374</v>
      </c>
      <c r="I21" s="594"/>
      <c r="O21" s="4"/>
    </row>
    <row r="22" spans="1:15" ht="8.1" customHeight="1" x14ac:dyDescent="0.25">
      <c r="A22" s="19"/>
      <c r="B22" s="12"/>
      <c r="C22" s="9"/>
      <c r="D22" s="13"/>
      <c r="E22" s="564">
        <v>68</v>
      </c>
      <c r="F22" s="42" t="s">
        <v>152</v>
      </c>
      <c r="G22" s="565"/>
      <c r="H22" s="12"/>
      <c r="I22" s="60"/>
    </row>
    <row r="23" spans="1:15" ht="8.1" customHeight="1" x14ac:dyDescent="0.25">
      <c r="A23" s="19"/>
      <c r="B23" s="12"/>
      <c r="C23" s="9">
        <v>-51</v>
      </c>
      <c r="D23" s="42" t="s">
        <v>152</v>
      </c>
      <c r="E23" s="565"/>
      <c r="F23" s="12" t="s">
        <v>375</v>
      </c>
      <c r="G23" s="9">
        <v>-69</v>
      </c>
      <c r="H23" s="42" t="s">
        <v>152</v>
      </c>
      <c r="I23" s="594">
        <v>14</v>
      </c>
      <c r="M23" s="11"/>
    </row>
    <row r="24" spans="1:15" ht="8.1" customHeight="1" x14ac:dyDescent="0.25">
      <c r="A24" s="19"/>
      <c r="B24" s="12"/>
      <c r="C24" s="9"/>
      <c r="D24" s="12"/>
      <c r="E24" s="9"/>
      <c r="F24" s="12"/>
      <c r="G24" s="9"/>
      <c r="H24" s="12"/>
      <c r="I24" s="594"/>
    </row>
    <row r="25" spans="1:15" ht="8.1" customHeight="1" x14ac:dyDescent="0.25">
      <c r="A25" s="19"/>
      <c r="B25" s="12"/>
      <c r="C25" s="19"/>
      <c r="D25" s="12"/>
      <c r="E25" s="9">
        <v>-67</v>
      </c>
      <c r="F25" s="42" t="s">
        <v>173</v>
      </c>
      <c r="G25" s="9"/>
      <c r="H25" s="12"/>
      <c r="I25" s="60"/>
    </row>
    <row r="26" spans="1:15" ht="8.1" customHeight="1" x14ac:dyDescent="0.25">
      <c r="A26" s="19"/>
      <c r="B26" s="12"/>
      <c r="C26" s="19"/>
      <c r="D26" s="12"/>
      <c r="E26" s="9"/>
      <c r="F26" s="13"/>
      <c r="G26" s="564">
        <v>70</v>
      </c>
      <c r="H26" s="42" t="s">
        <v>173</v>
      </c>
      <c r="I26" s="594">
        <v>15</v>
      </c>
    </row>
    <row r="27" spans="1:15" ht="8.1" customHeight="1" x14ac:dyDescent="0.25">
      <c r="A27" s="19"/>
      <c r="B27" s="12"/>
      <c r="C27" s="19"/>
      <c r="D27" s="12"/>
      <c r="E27" s="9">
        <v>-68</v>
      </c>
      <c r="F27" s="42" t="s">
        <v>303</v>
      </c>
      <c r="G27" s="565"/>
      <c r="H27" s="12" t="s">
        <v>376</v>
      </c>
      <c r="I27" s="594"/>
    </row>
    <row r="28" spans="1:15" ht="8.1" customHeight="1" x14ac:dyDescent="0.25">
      <c r="A28" s="19"/>
      <c r="B28" s="12"/>
      <c r="C28" s="19"/>
      <c r="D28" s="12"/>
      <c r="E28" s="19"/>
      <c r="F28" s="12"/>
      <c r="G28" s="9">
        <v>-70</v>
      </c>
      <c r="H28" s="42" t="s">
        <v>303</v>
      </c>
      <c r="I28" s="594">
        <v>16</v>
      </c>
    </row>
    <row r="29" spans="1:15" ht="8.1" customHeight="1" x14ac:dyDescent="0.25">
      <c r="A29" s="9">
        <v>-40</v>
      </c>
      <c r="B29" s="42" t="s">
        <v>169</v>
      </c>
      <c r="C29" s="19"/>
      <c r="D29" s="12"/>
      <c r="E29" s="19"/>
      <c r="F29" s="12"/>
      <c r="G29" s="19"/>
      <c r="H29" s="12"/>
      <c r="I29" s="594"/>
    </row>
    <row r="30" spans="1:15" ht="8.1" customHeight="1" x14ac:dyDescent="0.25">
      <c r="A30" s="9"/>
      <c r="B30" s="13"/>
      <c r="C30" s="595">
        <v>71</v>
      </c>
      <c r="D30" s="42" t="s">
        <v>169</v>
      </c>
      <c r="E30" s="19"/>
      <c r="F30" s="16"/>
      <c r="G30" s="50"/>
      <c r="H30" s="12"/>
      <c r="I30" s="60"/>
    </row>
    <row r="31" spans="1:15" ht="8.1" customHeight="1" x14ac:dyDescent="0.25">
      <c r="A31" s="9">
        <v>-41</v>
      </c>
      <c r="B31" s="42" t="s">
        <v>194</v>
      </c>
      <c r="C31" s="596"/>
      <c r="D31" s="12" t="s">
        <v>377</v>
      </c>
      <c r="E31" s="595">
        <v>75</v>
      </c>
      <c r="F31" s="16"/>
      <c r="G31" s="50"/>
      <c r="H31" s="12"/>
      <c r="I31" s="60"/>
    </row>
    <row r="32" spans="1:15" ht="8.1" customHeight="1" x14ac:dyDescent="0.25">
      <c r="A32" s="9"/>
      <c r="B32" s="12"/>
      <c r="C32" s="19"/>
      <c r="D32" s="16"/>
      <c r="E32" s="597"/>
      <c r="F32" s="42" t="s">
        <v>169</v>
      </c>
      <c r="G32" s="50"/>
      <c r="H32" s="12"/>
      <c r="I32" s="60"/>
    </row>
    <row r="33" spans="1:9" ht="8.1" customHeight="1" x14ac:dyDescent="0.25">
      <c r="A33" s="9">
        <v>-42</v>
      </c>
      <c r="B33" s="16" t="s">
        <v>187</v>
      </c>
      <c r="C33" s="50"/>
      <c r="D33" s="16"/>
      <c r="E33" s="597"/>
      <c r="F33" s="12" t="s">
        <v>378</v>
      </c>
      <c r="G33" s="595">
        <v>77</v>
      </c>
      <c r="H33" s="12"/>
      <c r="I33" s="60"/>
    </row>
    <row r="34" spans="1:9" ht="8.1" customHeight="1" x14ac:dyDescent="0.25">
      <c r="A34" s="9"/>
      <c r="B34" s="13"/>
      <c r="C34" s="595">
        <v>72</v>
      </c>
      <c r="D34" s="42" t="s">
        <v>158</v>
      </c>
      <c r="E34" s="596"/>
      <c r="F34" s="16"/>
      <c r="G34" s="597"/>
      <c r="H34" s="12"/>
      <c r="I34" s="60"/>
    </row>
    <row r="35" spans="1:9" ht="8.1" customHeight="1" x14ac:dyDescent="0.25">
      <c r="A35" s="9">
        <v>-43</v>
      </c>
      <c r="B35" s="42" t="s">
        <v>158</v>
      </c>
      <c r="C35" s="596"/>
      <c r="D35" s="12" t="s">
        <v>379</v>
      </c>
      <c r="E35" s="19"/>
      <c r="F35" s="16"/>
      <c r="G35" s="597"/>
      <c r="H35" s="12"/>
      <c r="I35" s="60"/>
    </row>
    <row r="36" spans="1:9" ht="8.1" customHeight="1" x14ac:dyDescent="0.25">
      <c r="A36" s="9"/>
      <c r="B36" s="12"/>
      <c r="C36" s="19"/>
      <c r="D36" s="12"/>
      <c r="E36" s="19"/>
      <c r="F36" s="16"/>
      <c r="G36" s="597"/>
      <c r="H36" s="42" t="s">
        <v>169</v>
      </c>
      <c r="I36" s="594">
        <v>17</v>
      </c>
    </row>
    <row r="37" spans="1:9" ht="8.1" customHeight="1" x14ac:dyDescent="0.25">
      <c r="A37" s="9">
        <v>-44</v>
      </c>
      <c r="B37" s="42" t="s">
        <v>186</v>
      </c>
      <c r="C37" s="19"/>
      <c r="D37" s="12"/>
      <c r="E37" s="19"/>
      <c r="F37" s="16"/>
      <c r="G37" s="597"/>
      <c r="H37" s="12" t="s">
        <v>380</v>
      </c>
      <c r="I37" s="594"/>
    </row>
    <row r="38" spans="1:9" ht="8.1" customHeight="1" x14ac:dyDescent="0.25">
      <c r="A38" s="9"/>
      <c r="B38" s="13"/>
      <c r="C38" s="595">
        <v>73</v>
      </c>
      <c r="D38" s="42" t="s">
        <v>186</v>
      </c>
      <c r="E38" s="19"/>
      <c r="F38" s="16"/>
      <c r="G38" s="597"/>
      <c r="H38" s="16"/>
      <c r="I38" s="60"/>
    </row>
    <row r="39" spans="1:9" ht="8.1" customHeight="1" x14ac:dyDescent="0.25">
      <c r="A39" s="9">
        <v>-45</v>
      </c>
      <c r="B39" s="42" t="s">
        <v>179</v>
      </c>
      <c r="C39" s="596"/>
      <c r="D39" s="12" t="s">
        <v>381</v>
      </c>
      <c r="E39" s="595">
        <v>76</v>
      </c>
      <c r="F39" s="16"/>
      <c r="G39" s="597"/>
      <c r="H39" s="16"/>
      <c r="I39" s="60"/>
    </row>
    <row r="40" spans="1:9" ht="8.1" customHeight="1" x14ac:dyDescent="0.25">
      <c r="A40" s="9"/>
      <c r="B40" s="12"/>
      <c r="C40" s="19"/>
      <c r="D40" s="16"/>
      <c r="E40" s="597"/>
      <c r="F40" s="42" t="s">
        <v>186</v>
      </c>
      <c r="G40" s="596"/>
      <c r="H40" s="16"/>
      <c r="I40" s="60"/>
    </row>
    <row r="41" spans="1:9" ht="8.1" customHeight="1" x14ac:dyDescent="0.25">
      <c r="A41" s="9">
        <v>-46</v>
      </c>
      <c r="B41" s="42" t="s">
        <v>166</v>
      </c>
      <c r="C41" s="50"/>
      <c r="D41" s="16"/>
      <c r="E41" s="597"/>
      <c r="F41" s="12" t="s">
        <v>382</v>
      </c>
      <c r="G41" s="9"/>
      <c r="H41" s="12"/>
      <c r="I41" s="60"/>
    </row>
    <row r="42" spans="1:9" ht="8.1" customHeight="1" x14ac:dyDescent="0.25">
      <c r="A42" s="9"/>
      <c r="B42" s="13"/>
      <c r="C42" s="595">
        <v>74</v>
      </c>
      <c r="D42" s="42" t="s">
        <v>166</v>
      </c>
      <c r="E42" s="596"/>
      <c r="F42" s="12"/>
      <c r="G42" s="9">
        <v>-77</v>
      </c>
      <c r="H42" s="42" t="s">
        <v>186</v>
      </c>
      <c r="I42" s="594">
        <v>18</v>
      </c>
    </row>
    <row r="43" spans="1:9" ht="8.1" customHeight="1" x14ac:dyDescent="0.25">
      <c r="A43" s="9">
        <v>-47</v>
      </c>
      <c r="B43" s="42" t="s">
        <v>295</v>
      </c>
      <c r="C43" s="596"/>
      <c r="D43" s="12" t="s">
        <v>383</v>
      </c>
      <c r="E43" s="19"/>
      <c r="F43" s="12"/>
      <c r="G43" s="19"/>
      <c r="H43" s="12"/>
      <c r="I43" s="594"/>
    </row>
    <row r="44" spans="1:9" ht="8.1" customHeight="1" x14ac:dyDescent="0.25">
      <c r="A44" s="9"/>
      <c r="B44" s="12"/>
      <c r="C44" s="9"/>
      <c r="D44" s="12"/>
      <c r="E44" s="9"/>
      <c r="F44" s="12"/>
      <c r="G44" s="9"/>
      <c r="H44" s="12"/>
      <c r="I44" s="60"/>
    </row>
    <row r="45" spans="1:9" ht="8.1" customHeight="1" x14ac:dyDescent="0.25">
      <c r="A45" s="19"/>
      <c r="B45" s="12"/>
      <c r="C45" s="9"/>
      <c r="D45" s="12"/>
      <c r="E45" s="9">
        <v>-75</v>
      </c>
      <c r="F45" s="42" t="s">
        <v>158</v>
      </c>
      <c r="G45" s="9"/>
      <c r="H45" s="12"/>
      <c r="I45" s="60"/>
    </row>
    <row r="46" spans="1:9" ht="8.1" customHeight="1" x14ac:dyDescent="0.25">
      <c r="A46" s="19"/>
      <c r="B46" s="12"/>
      <c r="C46" s="9"/>
      <c r="D46" s="12"/>
      <c r="E46" s="9"/>
      <c r="F46" s="13"/>
      <c r="G46" s="564">
        <v>78</v>
      </c>
      <c r="H46" s="42" t="s">
        <v>158</v>
      </c>
      <c r="I46" s="594">
        <v>19</v>
      </c>
    </row>
    <row r="47" spans="1:9" ht="8.1" customHeight="1" x14ac:dyDescent="0.25">
      <c r="A47" s="19"/>
      <c r="B47" s="12"/>
      <c r="C47" s="9"/>
      <c r="D47" s="12"/>
      <c r="E47" s="9">
        <v>-76</v>
      </c>
      <c r="F47" s="42" t="s">
        <v>166</v>
      </c>
      <c r="G47" s="565"/>
      <c r="H47" s="12" t="s">
        <v>384</v>
      </c>
      <c r="I47" s="594"/>
    </row>
    <row r="48" spans="1:9" ht="8.1" customHeight="1" x14ac:dyDescent="0.25">
      <c r="A48" s="19"/>
      <c r="B48" s="12"/>
      <c r="C48" s="9"/>
      <c r="D48" s="12"/>
      <c r="E48" s="9"/>
      <c r="F48" s="16"/>
      <c r="G48" s="14">
        <v>-78</v>
      </c>
      <c r="H48" s="42" t="s">
        <v>166</v>
      </c>
      <c r="I48" s="594">
        <v>20</v>
      </c>
    </row>
    <row r="49" spans="1:9" ht="8.1" customHeight="1" x14ac:dyDescent="0.25">
      <c r="A49" s="19"/>
      <c r="B49" s="12"/>
      <c r="C49" s="9"/>
      <c r="D49" s="12"/>
      <c r="E49" s="9"/>
      <c r="F49" s="16"/>
      <c r="G49" s="14"/>
      <c r="H49" s="12"/>
      <c r="I49" s="594"/>
    </row>
    <row r="50" spans="1:9" ht="8.1" customHeight="1" x14ac:dyDescent="0.25">
      <c r="A50" s="19"/>
      <c r="B50" s="12"/>
      <c r="C50" s="9">
        <v>-71</v>
      </c>
      <c r="D50" s="42" t="s">
        <v>194</v>
      </c>
      <c r="E50" s="9"/>
      <c r="F50" s="12"/>
      <c r="G50" s="9"/>
      <c r="H50" s="12"/>
      <c r="I50" s="60"/>
    </row>
    <row r="51" spans="1:9" ht="8.1" customHeight="1" x14ac:dyDescent="0.25">
      <c r="A51" s="19"/>
      <c r="B51" s="12"/>
      <c r="C51" s="9"/>
      <c r="D51" s="13"/>
      <c r="E51" s="564">
        <v>79</v>
      </c>
      <c r="F51" s="42" t="s">
        <v>194</v>
      </c>
      <c r="G51" s="9"/>
      <c r="H51" s="12"/>
      <c r="I51" s="60"/>
    </row>
    <row r="52" spans="1:9" ht="8.1" customHeight="1" x14ac:dyDescent="0.25">
      <c r="A52" s="19"/>
      <c r="B52" s="12"/>
      <c r="C52" s="9">
        <v>-72</v>
      </c>
      <c r="D52" s="42" t="s">
        <v>187</v>
      </c>
      <c r="E52" s="565"/>
      <c r="F52" s="12" t="s">
        <v>385</v>
      </c>
      <c r="G52" s="564">
        <v>81</v>
      </c>
      <c r="H52" s="12"/>
      <c r="I52" s="60"/>
    </row>
    <row r="53" spans="1:9" ht="8.1" customHeight="1" x14ac:dyDescent="0.25">
      <c r="A53" s="19"/>
      <c r="B53" s="12"/>
      <c r="C53" s="9"/>
      <c r="D53" s="12"/>
      <c r="E53" s="9"/>
      <c r="F53" s="16"/>
      <c r="G53" s="566"/>
      <c r="H53" s="42" t="s">
        <v>194</v>
      </c>
      <c r="I53" s="594">
        <v>21</v>
      </c>
    </row>
    <row r="54" spans="1:9" ht="8.1" customHeight="1" x14ac:dyDescent="0.25">
      <c r="A54" s="19"/>
      <c r="B54" s="12"/>
      <c r="C54" s="9">
        <v>-73</v>
      </c>
      <c r="D54" s="42" t="s">
        <v>179</v>
      </c>
      <c r="E54" s="9"/>
      <c r="F54" s="16"/>
      <c r="G54" s="566"/>
      <c r="H54" s="12" t="s">
        <v>386</v>
      </c>
      <c r="I54" s="594"/>
    </row>
    <row r="55" spans="1:9" ht="8.1" customHeight="1" x14ac:dyDescent="0.25">
      <c r="A55" s="19"/>
      <c r="B55" s="12"/>
      <c r="C55" s="9"/>
      <c r="D55" s="13"/>
      <c r="E55" s="564">
        <v>80</v>
      </c>
      <c r="F55" s="42" t="s">
        <v>179</v>
      </c>
      <c r="G55" s="565"/>
      <c r="H55" s="12"/>
      <c r="I55" s="60"/>
    </row>
    <row r="56" spans="1:9" ht="8.1" customHeight="1" x14ac:dyDescent="0.25">
      <c r="A56" s="19"/>
      <c r="B56" s="12"/>
      <c r="C56" s="9">
        <v>-74</v>
      </c>
      <c r="D56" s="42" t="s">
        <v>295</v>
      </c>
      <c r="E56" s="565"/>
      <c r="F56" s="12" t="s">
        <v>387</v>
      </c>
      <c r="G56" s="9">
        <v>-81</v>
      </c>
      <c r="H56" s="42" t="s">
        <v>179</v>
      </c>
      <c r="I56" s="594">
        <v>22</v>
      </c>
    </row>
    <row r="57" spans="1:9" ht="8.1" customHeight="1" x14ac:dyDescent="0.25">
      <c r="A57" s="19"/>
      <c r="B57" s="12"/>
      <c r="C57" s="9"/>
      <c r="D57" s="12"/>
      <c r="E57" s="9"/>
      <c r="F57" s="12"/>
      <c r="G57" s="9"/>
      <c r="H57" s="12"/>
      <c r="I57" s="594"/>
    </row>
    <row r="58" spans="1:9" ht="8.1" customHeight="1" x14ac:dyDescent="0.25">
      <c r="A58" s="19"/>
      <c r="B58" s="12"/>
      <c r="C58" s="9"/>
      <c r="D58" s="12"/>
      <c r="E58" s="9">
        <v>-79</v>
      </c>
      <c r="F58" s="16" t="s">
        <v>187</v>
      </c>
      <c r="G58" s="9"/>
      <c r="H58" s="12"/>
      <c r="I58" s="60"/>
    </row>
    <row r="59" spans="1:9" ht="8.1" customHeight="1" x14ac:dyDescent="0.25">
      <c r="A59" s="9"/>
      <c r="B59" s="12"/>
      <c r="C59" s="9"/>
      <c r="D59" s="12"/>
      <c r="E59" s="9"/>
      <c r="F59" s="13"/>
      <c r="G59" s="564">
        <v>-82</v>
      </c>
      <c r="H59" s="43" t="s">
        <v>187</v>
      </c>
      <c r="I59" s="594">
        <v>23</v>
      </c>
    </row>
    <row r="60" spans="1:9" ht="8.1" customHeight="1" x14ac:dyDescent="0.25">
      <c r="A60" s="9"/>
      <c r="B60" s="12"/>
      <c r="C60" s="9"/>
      <c r="D60" s="12"/>
      <c r="E60" s="9">
        <v>-80</v>
      </c>
      <c r="F60" s="42" t="s">
        <v>295</v>
      </c>
      <c r="G60" s="565"/>
      <c r="H60" s="12" t="s">
        <v>388</v>
      </c>
      <c r="I60" s="594"/>
    </row>
    <row r="61" spans="1:9" ht="8.1" customHeight="1" x14ac:dyDescent="0.25">
      <c r="A61" s="9"/>
      <c r="B61" s="12"/>
      <c r="C61" s="9"/>
      <c r="D61" s="12"/>
      <c r="E61" s="9"/>
      <c r="F61" s="12"/>
      <c r="G61" s="9">
        <v>-82</v>
      </c>
      <c r="H61" s="42" t="s">
        <v>295</v>
      </c>
      <c r="I61" s="594">
        <v>24</v>
      </c>
    </row>
    <row r="62" spans="1:9" ht="8.1" customHeight="1" x14ac:dyDescent="0.25">
      <c r="A62" s="9">
        <v>-32</v>
      </c>
      <c r="B62" s="42" t="s">
        <v>193</v>
      </c>
      <c r="C62" s="9"/>
      <c r="D62" s="12"/>
      <c r="E62" s="9"/>
      <c r="F62" s="12"/>
      <c r="G62" s="9"/>
      <c r="H62" s="12"/>
      <c r="I62" s="594"/>
    </row>
    <row r="63" spans="1:9" ht="8.1" customHeight="1" x14ac:dyDescent="0.25">
      <c r="A63" s="9"/>
      <c r="B63" s="13"/>
      <c r="C63" s="564">
        <v>83</v>
      </c>
      <c r="D63" s="42" t="s">
        <v>193</v>
      </c>
      <c r="E63" s="9"/>
      <c r="F63" s="16"/>
      <c r="G63" s="14"/>
      <c r="H63" s="12"/>
      <c r="I63" s="60"/>
    </row>
    <row r="64" spans="1:9" ht="8.1" customHeight="1" x14ac:dyDescent="0.25">
      <c r="A64" s="9">
        <v>-33</v>
      </c>
      <c r="B64" s="42" t="s">
        <v>205</v>
      </c>
      <c r="C64" s="565"/>
      <c r="D64" s="12" t="s">
        <v>389</v>
      </c>
      <c r="E64" s="564">
        <v>87</v>
      </c>
      <c r="F64" s="16"/>
      <c r="G64" s="14"/>
      <c r="H64" s="12"/>
      <c r="I64" s="60"/>
    </row>
    <row r="65" spans="1:9" ht="8.1" customHeight="1" x14ac:dyDescent="0.25">
      <c r="A65" s="9"/>
      <c r="B65" s="12"/>
      <c r="C65" s="9"/>
      <c r="D65" s="16"/>
      <c r="E65" s="566"/>
      <c r="F65" s="42" t="s">
        <v>64</v>
      </c>
      <c r="G65" s="14"/>
      <c r="H65" s="12"/>
      <c r="I65" s="60"/>
    </row>
    <row r="66" spans="1:9" ht="8.1" customHeight="1" x14ac:dyDescent="0.25">
      <c r="A66" s="9">
        <v>-34</v>
      </c>
      <c r="B66" s="42" t="s">
        <v>156</v>
      </c>
      <c r="C66" s="14"/>
      <c r="D66" s="16"/>
      <c r="E66" s="566"/>
      <c r="F66" s="12" t="s">
        <v>390</v>
      </c>
      <c r="G66" s="564">
        <v>89</v>
      </c>
      <c r="H66" s="12"/>
      <c r="I66" s="60"/>
    </row>
    <row r="67" spans="1:9" ht="8.1" customHeight="1" x14ac:dyDescent="0.25">
      <c r="A67" s="9"/>
      <c r="B67" s="13"/>
      <c r="C67" s="564">
        <v>84</v>
      </c>
      <c r="D67" s="42" t="s">
        <v>64</v>
      </c>
      <c r="E67" s="565"/>
      <c r="F67" s="16"/>
      <c r="G67" s="566"/>
      <c r="H67" s="12"/>
      <c r="I67" s="60"/>
    </row>
    <row r="68" spans="1:9" ht="8.1" customHeight="1" x14ac:dyDescent="0.25">
      <c r="A68" s="9">
        <v>-35</v>
      </c>
      <c r="B68" s="42" t="s">
        <v>64</v>
      </c>
      <c r="C68" s="565"/>
      <c r="D68" s="12" t="s">
        <v>391</v>
      </c>
      <c r="E68" s="9"/>
      <c r="F68" s="16"/>
      <c r="G68" s="566"/>
      <c r="H68" s="12"/>
      <c r="I68" s="60"/>
    </row>
    <row r="69" spans="1:9" ht="8.1" customHeight="1" x14ac:dyDescent="0.25">
      <c r="A69" s="9"/>
      <c r="B69" s="12"/>
      <c r="C69" s="9"/>
      <c r="D69" s="12"/>
      <c r="E69" s="9"/>
      <c r="F69" s="16"/>
      <c r="G69" s="566"/>
      <c r="H69" s="42" t="s">
        <v>195</v>
      </c>
      <c r="I69" s="594">
        <v>25</v>
      </c>
    </row>
    <row r="70" spans="1:9" ht="8.1" customHeight="1" x14ac:dyDescent="0.25">
      <c r="A70" s="9">
        <v>-36</v>
      </c>
      <c r="B70" s="42" t="s">
        <v>165</v>
      </c>
      <c r="C70" s="9"/>
      <c r="D70" s="12"/>
      <c r="E70" s="9"/>
      <c r="F70" s="16"/>
      <c r="G70" s="566"/>
      <c r="H70" s="12" t="s">
        <v>392</v>
      </c>
      <c r="I70" s="594"/>
    </row>
    <row r="71" spans="1:9" ht="8.1" customHeight="1" x14ac:dyDescent="0.25">
      <c r="A71" s="9"/>
      <c r="B71" s="13"/>
      <c r="C71" s="564">
        <v>85</v>
      </c>
      <c r="D71" s="43" t="s">
        <v>165</v>
      </c>
      <c r="E71" s="9"/>
      <c r="F71" s="16"/>
      <c r="G71" s="566"/>
      <c r="H71" s="16"/>
      <c r="I71" s="60"/>
    </row>
    <row r="72" spans="1:9" ht="8.1" customHeight="1" x14ac:dyDescent="0.25">
      <c r="A72" s="9">
        <v>-37</v>
      </c>
      <c r="B72" s="42" t="s">
        <v>321</v>
      </c>
      <c r="C72" s="565"/>
      <c r="D72" s="12" t="s">
        <v>393</v>
      </c>
      <c r="E72" s="564">
        <v>88</v>
      </c>
      <c r="F72" s="16"/>
      <c r="G72" s="566"/>
      <c r="H72" s="16"/>
      <c r="I72" s="60"/>
    </row>
    <row r="73" spans="1:9" ht="8.1" customHeight="1" x14ac:dyDescent="0.25">
      <c r="A73" s="9"/>
      <c r="B73" s="12"/>
      <c r="C73" s="9"/>
      <c r="D73" s="16"/>
      <c r="E73" s="566"/>
      <c r="F73" s="42" t="s">
        <v>195</v>
      </c>
      <c r="G73" s="565"/>
      <c r="H73" s="16"/>
      <c r="I73" s="60"/>
    </row>
    <row r="74" spans="1:9" ht="8.1" customHeight="1" x14ac:dyDescent="0.25">
      <c r="A74" s="9">
        <v>-38</v>
      </c>
      <c r="B74" s="42" t="s">
        <v>195</v>
      </c>
      <c r="C74" s="14"/>
      <c r="D74" s="16"/>
      <c r="E74" s="566"/>
      <c r="F74" s="12" t="s">
        <v>394</v>
      </c>
      <c r="G74" s="9"/>
      <c r="H74" s="12"/>
      <c r="I74" s="60"/>
    </row>
    <row r="75" spans="1:9" ht="8.1" customHeight="1" x14ac:dyDescent="0.25">
      <c r="A75" s="9"/>
      <c r="B75" s="13"/>
      <c r="C75" s="564">
        <v>86</v>
      </c>
      <c r="D75" s="42" t="s">
        <v>195</v>
      </c>
      <c r="E75" s="565"/>
      <c r="F75" s="12"/>
      <c r="G75" s="9">
        <v>-89</v>
      </c>
      <c r="H75" s="42" t="s">
        <v>64</v>
      </c>
      <c r="I75" s="594">
        <v>26</v>
      </c>
    </row>
    <row r="76" spans="1:9" ht="8.1" customHeight="1" x14ac:dyDescent="0.25">
      <c r="A76" s="9">
        <v>-39</v>
      </c>
      <c r="B76" s="42" t="s">
        <v>333</v>
      </c>
      <c r="C76" s="565"/>
      <c r="D76" s="12" t="s">
        <v>395</v>
      </c>
      <c r="E76" s="9"/>
      <c r="F76" s="12"/>
      <c r="G76" s="9"/>
      <c r="H76" s="12"/>
      <c r="I76" s="594"/>
    </row>
    <row r="77" spans="1:9" ht="8.1" customHeight="1" x14ac:dyDescent="0.25">
      <c r="A77" s="19"/>
      <c r="B77" s="12"/>
      <c r="C77" s="9"/>
      <c r="D77" s="12"/>
      <c r="E77" s="9">
        <v>-87</v>
      </c>
      <c r="F77" s="42" t="s">
        <v>193</v>
      </c>
      <c r="G77" s="9"/>
      <c r="H77" s="12"/>
      <c r="I77" s="60"/>
    </row>
    <row r="78" spans="1:9" ht="8.1" customHeight="1" x14ac:dyDescent="0.25">
      <c r="A78" s="19"/>
      <c r="B78" s="12"/>
      <c r="C78" s="9"/>
      <c r="D78" s="12"/>
      <c r="E78" s="9"/>
      <c r="F78" s="13"/>
      <c r="G78" s="564">
        <v>90</v>
      </c>
      <c r="H78" s="42" t="s">
        <v>165</v>
      </c>
      <c r="I78" s="594">
        <v>27</v>
      </c>
    </row>
    <row r="79" spans="1:9" ht="8.1" customHeight="1" x14ac:dyDescent="0.25">
      <c r="A79" s="19"/>
      <c r="B79" s="12"/>
      <c r="C79" s="9"/>
      <c r="D79" s="12"/>
      <c r="E79" s="9">
        <v>-88</v>
      </c>
      <c r="F79" s="42" t="s">
        <v>165</v>
      </c>
      <c r="G79" s="565"/>
      <c r="H79" s="12" t="s">
        <v>396</v>
      </c>
      <c r="I79" s="594"/>
    </row>
    <row r="80" spans="1:9" ht="8.1" customHeight="1" x14ac:dyDescent="0.25">
      <c r="A80" s="19"/>
      <c r="B80" s="12"/>
      <c r="C80" s="9"/>
      <c r="D80" s="12"/>
      <c r="E80" s="9"/>
      <c r="F80" s="16"/>
      <c r="G80" s="14">
        <v>-90</v>
      </c>
      <c r="H80" s="42" t="s">
        <v>193</v>
      </c>
      <c r="I80" s="594">
        <v>28</v>
      </c>
    </row>
    <row r="81" spans="1:12" ht="8.1" customHeight="1" x14ac:dyDescent="0.25">
      <c r="A81" s="19"/>
      <c r="B81" s="19"/>
      <c r="C81" s="9"/>
      <c r="D81" s="12"/>
      <c r="E81" s="9"/>
      <c r="F81" s="16"/>
      <c r="G81" s="14"/>
      <c r="H81" s="12"/>
      <c r="I81" s="594"/>
    </row>
    <row r="82" spans="1:12" ht="8.1" customHeight="1" x14ac:dyDescent="0.25">
      <c r="A82" s="19"/>
      <c r="B82" s="19"/>
      <c r="C82" s="9">
        <v>-83</v>
      </c>
      <c r="D82" s="42" t="s">
        <v>205</v>
      </c>
      <c r="E82" s="9"/>
      <c r="F82" s="12"/>
      <c r="G82" s="9"/>
      <c r="H82" s="12"/>
      <c r="I82" s="60"/>
    </row>
    <row r="83" spans="1:12" ht="8.1" customHeight="1" x14ac:dyDescent="0.25">
      <c r="A83" s="19"/>
      <c r="B83" s="19"/>
      <c r="C83" s="9"/>
      <c r="D83" s="13"/>
      <c r="E83" s="564">
        <v>91</v>
      </c>
      <c r="F83" s="42" t="s">
        <v>205</v>
      </c>
      <c r="G83" s="9"/>
      <c r="H83" s="12"/>
      <c r="I83" s="60"/>
    </row>
    <row r="84" spans="1:12" ht="8.1" customHeight="1" x14ac:dyDescent="0.25">
      <c r="A84" s="19"/>
      <c r="B84" s="19"/>
      <c r="C84" s="9">
        <v>-84</v>
      </c>
      <c r="D84" s="42" t="s">
        <v>156</v>
      </c>
      <c r="E84" s="565"/>
      <c r="F84" s="12" t="s">
        <v>397</v>
      </c>
      <c r="G84" s="564">
        <v>93</v>
      </c>
      <c r="H84" s="12"/>
      <c r="I84" s="60"/>
    </row>
    <row r="85" spans="1:12" ht="8.1" customHeight="1" x14ac:dyDescent="0.25">
      <c r="A85" s="19"/>
      <c r="B85" s="19"/>
      <c r="C85" s="9"/>
      <c r="D85" s="12"/>
      <c r="E85" s="9"/>
      <c r="F85" s="16"/>
      <c r="G85" s="566"/>
      <c r="H85" s="42" t="s">
        <v>321</v>
      </c>
      <c r="I85" s="594">
        <v>29</v>
      </c>
    </row>
    <row r="86" spans="1:12" ht="8.1" customHeight="1" x14ac:dyDescent="0.25">
      <c r="A86" s="19"/>
      <c r="B86" s="19"/>
      <c r="C86" s="9">
        <v>-85</v>
      </c>
      <c r="D86" s="42" t="s">
        <v>321</v>
      </c>
      <c r="E86" s="9"/>
      <c r="F86" s="16"/>
      <c r="G86" s="566"/>
      <c r="H86" s="12" t="s">
        <v>398</v>
      </c>
      <c r="I86" s="594"/>
    </row>
    <row r="87" spans="1:12" ht="8.1" customHeight="1" x14ac:dyDescent="0.25">
      <c r="A87" s="19"/>
      <c r="B87" s="19"/>
      <c r="C87" s="9"/>
      <c r="D87" s="13"/>
      <c r="E87" s="564">
        <v>92</v>
      </c>
      <c r="F87" s="42" t="s">
        <v>321</v>
      </c>
      <c r="G87" s="565"/>
      <c r="H87" s="12"/>
      <c r="I87" s="60"/>
    </row>
    <row r="88" spans="1:12" ht="8.1" customHeight="1" x14ac:dyDescent="0.25">
      <c r="A88" s="19"/>
      <c r="B88" s="19"/>
      <c r="C88" s="9">
        <v>-86</v>
      </c>
      <c r="D88" s="42" t="s">
        <v>333</v>
      </c>
      <c r="E88" s="565"/>
      <c r="F88" s="12" t="s">
        <v>399</v>
      </c>
      <c r="G88" s="9">
        <v>-93</v>
      </c>
      <c r="H88" s="42" t="s">
        <v>205</v>
      </c>
      <c r="I88" s="594">
        <v>30</v>
      </c>
    </row>
    <row r="89" spans="1:12" ht="8.1" customHeight="1" x14ac:dyDescent="0.25">
      <c r="A89" s="19"/>
      <c r="B89" s="19"/>
      <c r="C89" s="9"/>
      <c r="D89" s="12"/>
      <c r="E89" s="9"/>
      <c r="F89" s="12"/>
      <c r="G89" s="9"/>
      <c r="H89" s="12"/>
      <c r="I89" s="594"/>
    </row>
    <row r="90" spans="1:12" ht="8.1" customHeight="1" x14ac:dyDescent="0.25">
      <c r="A90" s="19"/>
      <c r="B90" s="19"/>
      <c r="C90" s="9"/>
      <c r="D90" s="9"/>
      <c r="E90" s="9">
        <v>-91</v>
      </c>
      <c r="F90" s="42" t="s">
        <v>156</v>
      </c>
      <c r="G90" s="9"/>
      <c r="H90" s="12"/>
      <c r="I90" s="60"/>
    </row>
    <row r="91" spans="1:12" ht="8.1" customHeight="1" x14ac:dyDescent="0.25">
      <c r="A91" s="19"/>
      <c r="B91" s="19"/>
      <c r="C91" s="9"/>
      <c r="D91" s="9"/>
      <c r="E91" s="9"/>
      <c r="F91" s="13"/>
      <c r="G91" s="564">
        <v>94</v>
      </c>
      <c r="H91" s="42" t="s">
        <v>333</v>
      </c>
      <c r="I91" s="594">
        <v>31</v>
      </c>
    </row>
    <row r="92" spans="1:12" ht="8.1" customHeight="1" x14ac:dyDescent="0.25">
      <c r="A92" s="19"/>
      <c r="B92" s="19"/>
      <c r="C92" s="9"/>
      <c r="D92" s="9"/>
      <c r="E92" s="9">
        <v>-92</v>
      </c>
      <c r="F92" s="42" t="s">
        <v>333</v>
      </c>
      <c r="G92" s="565"/>
      <c r="H92" s="12" t="s">
        <v>400</v>
      </c>
      <c r="I92" s="594"/>
    </row>
    <row r="93" spans="1:12" ht="8.1" customHeight="1" x14ac:dyDescent="0.25">
      <c r="A93" s="19"/>
      <c r="B93" s="9"/>
      <c r="C93" s="9"/>
      <c r="D93" s="9"/>
      <c r="E93" s="9"/>
      <c r="F93" s="12"/>
      <c r="G93" s="9">
        <v>-94</v>
      </c>
      <c r="H93" s="42" t="s">
        <v>156</v>
      </c>
      <c r="I93" s="594">
        <v>32</v>
      </c>
    </row>
    <row r="94" spans="1:12" ht="8.1" customHeight="1" x14ac:dyDescent="0.25">
      <c r="A94" s="19"/>
      <c r="B94" s="9"/>
      <c r="C94" s="9"/>
      <c r="D94" s="9"/>
      <c r="E94" s="9"/>
      <c r="F94" s="12"/>
      <c r="G94" s="9"/>
      <c r="H94" s="12"/>
      <c r="I94" s="594"/>
    </row>
    <row r="95" spans="1:12" ht="8.1" customHeight="1" x14ac:dyDescent="0.25">
      <c r="A95" s="19"/>
      <c r="B95" s="87" t="s">
        <v>70</v>
      </c>
      <c r="C95" s="75"/>
      <c r="D95" s="75"/>
      <c r="E95" s="75"/>
      <c r="F95" s="75"/>
      <c r="G95" s="75"/>
      <c r="H95" s="75"/>
      <c r="I95" s="147"/>
      <c r="J95" s="147"/>
      <c r="K95" s="147"/>
      <c r="L95" s="147"/>
    </row>
    <row r="96" spans="1:12" ht="8.1" customHeight="1" x14ac:dyDescent="0.25">
      <c r="B96" s="88" t="s">
        <v>71</v>
      </c>
      <c r="C96" s="76"/>
      <c r="D96" s="76"/>
      <c r="E96" s="76"/>
      <c r="F96" s="76"/>
      <c r="G96" s="76"/>
      <c r="H96" s="76"/>
      <c r="I96" s="147"/>
      <c r="J96" s="147"/>
      <c r="K96" s="147"/>
      <c r="L96" s="147"/>
    </row>
    <row r="97" spans="2:9" ht="8.1" customHeight="1" x14ac:dyDescent="0.25">
      <c r="B97" s="11"/>
      <c r="I97" s="89"/>
    </row>
    <row r="98" spans="2:9" ht="8.1" customHeight="1" x14ac:dyDescent="0.25">
      <c r="B98" s="11"/>
    </row>
    <row r="99" spans="2:9" ht="9" customHeight="1" x14ac:dyDescent="0.25"/>
    <row r="100" spans="2:9" ht="9" customHeight="1" x14ac:dyDescent="0.25"/>
    <row r="101" spans="2:9" ht="9" customHeight="1" x14ac:dyDescent="0.25"/>
    <row r="102" spans="2:9" ht="9" customHeight="1" x14ac:dyDescent="0.25"/>
  </sheetData>
  <mergeCells count="57">
    <mergeCell ref="G91:G92"/>
    <mergeCell ref="I91:I92"/>
    <mergeCell ref="I93:I94"/>
    <mergeCell ref="C75:C76"/>
    <mergeCell ref="I75:I76"/>
    <mergeCell ref="G78:G79"/>
    <mergeCell ref="I78:I79"/>
    <mergeCell ref="I80:I81"/>
    <mergeCell ref="E83:E84"/>
    <mergeCell ref="G84:G87"/>
    <mergeCell ref="I85:I86"/>
    <mergeCell ref="E87:E88"/>
    <mergeCell ref="I88:I89"/>
    <mergeCell ref="I61:I62"/>
    <mergeCell ref="C63:C64"/>
    <mergeCell ref="E64:E67"/>
    <mergeCell ref="G66:G73"/>
    <mergeCell ref="C67:C68"/>
    <mergeCell ref="I69:I70"/>
    <mergeCell ref="C71:C72"/>
    <mergeCell ref="E72:E75"/>
    <mergeCell ref="G46:G47"/>
    <mergeCell ref="I46:I47"/>
    <mergeCell ref="I48:I49"/>
    <mergeCell ref="G59:G60"/>
    <mergeCell ref="I59:I60"/>
    <mergeCell ref="E51:E52"/>
    <mergeCell ref="G52:G55"/>
    <mergeCell ref="I53:I54"/>
    <mergeCell ref="E55:E56"/>
    <mergeCell ref="I56:I57"/>
    <mergeCell ref="G26:G27"/>
    <mergeCell ref="I26:I27"/>
    <mergeCell ref="I28:I29"/>
    <mergeCell ref="C30:C31"/>
    <mergeCell ref="E31:E34"/>
    <mergeCell ref="G33:G40"/>
    <mergeCell ref="C34:C35"/>
    <mergeCell ref="I36:I37"/>
    <mergeCell ref="C38:C39"/>
    <mergeCell ref="E39:E42"/>
    <mergeCell ref="C42:C43"/>
    <mergeCell ref="I42:I43"/>
    <mergeCell ref="G14:G15"/>
    <mergeCell ref="I14:I15"/>
    <mergeCell ref="I16:I17"/>
    <mergeCell ref="E18:E19"/>
    <mergeCell ref="G19:G22"/>
    <mergeCell ref="I20:I21"/>
    <mergeCell ref="E22:E23"/>
    <mergeCell ref="I23:I24"/>
    <mergeCell ref="B1:H1"/>
    <mergeCell ref="E6:E7"/>
    <mergeCell ref="G7:G10"/>
    <mergeCell ref="I8:I9"/>
    <mergeCell ref="E10:E11"/>
    <mergeCell ref="I11:I12"/>
  </mergeCells>
  <pageMargins left="0.7" right="0.7" top="0.75" bottom="0.75" header="0.3" footer="0.3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4"/>
  <sheetViews>
    <sheetView workbookViewId="0"/>
  </sheetViews>
  <sheetFormatPr defaultColWidth="9.140625" defaultRowHeight="15" x14ac:dyDescent="0.25"/>
  <cols>
    <col min="1" max="1" width="2.85546875" customWidth="1"/>
    <col min="2" max="2" width="13.7109375" customWidth="1"/>
    <col min="3" max="3" width="2.42578125" customWidth="1"/>
    <col min="4" max="4" width="14.140625" customWidth="1"/>
    <col min="5" max="5" width="2.42578125" customWidth="1"/>
    <col min="6" max="6" width="14.5703125" customWidth="1"/>
    <col min="7" max="7" width="2.42578125" customWidth="1"/>
    <col min="8" max="8" width="13.28515625" customWidth="1"/>
    <col min="9" max="9" width="2.42578125" customWidth="1"/>
    <col min="10" max="10" width="13.140625" customWidth="1"/>
    <col min="11" max="11" width="2.85546875" customWidth="1"/>
    <col min="12" max="12" width="11.7109375" style="134" customWidth="1"/>
    <col min="13" max="13" width="2.5703125" customWidth="1"/>
    <col min="14" max="14" width="21.140625" customWidth="1"/>
    <col min="15" max="15" width="3.85546875" customWidth="1"/>
    <col min="16" max="23" width="20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2" spans="1:13" ht="21" x14ac:dyDescent="0.25">
      <c r="B2" s="577" t="s">
        <v>149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</row>
    <row r="3" spans="1:13" x14ac:dyDescent="0.25">
      <c r="B3" s="586" t="s">
        <v>150</v>
      </c>
      <c r="C3" s="586"/>
      <c r="D3" s="586"/>
      <c r="E3" s="159"/>
      <c r="F3" s="300"/>
      <c r="G3" s="300"/>
      <c r="H3" s="300"/>
      <c r="I3" s="300"/>
      <c r="J3" s="300"/>
      <c r="K3" s="307" t="s">
        <v>151</v>
      </c>
      <c r="L3" s="307"/>
    </row>
    <row r="4" spans="1:13" x14ac:dyDescent="0.25">
      <c r="C4" s="12"/>
      <c r="E4" s="12"/>
      <c r="G4" s="158" t="s">
        <v>140</v>
      </c>
      <c r="L4" s="12"/>
    </row>
    <row r="5" spans="1:13" ht="11.85" customHeight="1" x14ac:dyDescent="0.25">
      <c r="A5" s="55">
        <v>1</v>
      </c>
      <c r="B5" s="69" t="s">
        <v>401</v>
      </c>
      <c r="C5" s="50"/>
      <c r="D5" s="312"/>
      <c r="E5" s="50"/>
      <c r="F5" s="134"/>
      <c r="G5" s="9"/>
      <c r="H5" s="80"/>
      <c r="I5" s="19"/>
      <c r="J5" s="134"/>
      <c r="K5" s="19"/>
      <c r="M5" s="19"/>
    </row>
    <row r="6" spans="1:13" ht="11.85" customHeight="1" x14ac:dyDescent="0.25">
      <c r="A6" s="55"/>
      <c r="B6" s="70"/>
      <c r="C6" s="564">
        <v>1</v>
      </c>
      <c r="D6" s="69" t="s">
        <v>401</v>
      </c>
      <c r="E6" s="50"/>
      <c r="F6" s="134"/>
      <c r="G6" s="9"/>
      <c r="H6" s="80"/>
      <c r="I6" s="19"/>
      <c r="J6" s="134"/>
      <c r="K6" s="19"/>
      <c r="M6" s="19"/>
    </row>
    <row r="7" spans="1:13" ht="11.85" customHeight="1" x14ac:dyDescent="0.25">
      <c r="A7" s="55">
        <v>2</v>
      </c>
      <c r="B7" s="69" t="s">
        <v>262</v>
      </c>
      <c r="C7" s="565"/>
      <c r="D7" s="313" t="s">
        <v>402</v>
      </c>
      <c r="E7" s="564">
        <v>17</v>
      </c>
      <c r="F7" s="134"/>
      <c r="G7" s="9"/>
      <c r="H7" s="80"/>
      <c r="I7" s="19"/>
      <c r="J7" s="134"/>
      <c r="K7" s="19"/>
      <c r="M7" s="19"/>
    </row>
    <row r="8" spans="1:13" ht="11.85" customHeight="1" x14ac:dyDescent="0.25">
      <c r="A8" s="55"/>
      <c r="B8" s="63"/>
      <c r="C8" s="9"/>
      <c r="D8" s="312"/>
      <c r="E8" s="566"/>
      <c r="F8" s="69" t="s">
        <v>401</v>
      </c>
      <c r="G8" s="14"/>
      <c r="H8" s="80"/>
      <c r="I8" s="19"/>
      <c r="J8" s="134"/>
      <c r="K8" s="19"/>
      <c r="M8" s="19"/>
    </row>
    <row r="9" spans="1:13" ht="11.85" customHeight="1" x14ac:dyDescent="0.25">
      <c r="A9" s="55">
        <v>3</v>
      </c>
      <c r="B9" s="69" t="s">
        <v>218</v>
      </c>
      <c r="C9" s="14"/>
      <c r="D9" s="312"/>
      <c r="E9" s="566"/>
      <c r="F9" s="313" t="s">
        <v>403</v>
      </c>
      <c r="G9" s="564">
        <v>25</v>
      </c>
      <c r="H9" s="80"/>
      <c r="I9" s="19"/>
      <c r="J9" s="134"/>
      <c r="K9" s="19"/>
      <c r="M9" s="19"/>
    </row>
    <row r="10" spans="1:13" ht="11.85" customHeight="1" x14ac:dyDescent="0.25">
      <c r="A10" s="55"/>
      <c r="B10" s="70"/>
      <c r="C10" s="564">
        <v>2</v>
      </c>
      <c r="D10" s="69" t="s">
        <v>218</v>
      </c>
      <c r="E10" s="565"/>
      <c r="F10" s="312"/>
      <c r="G10" s="566"/>
      <c r="H10" s="80"/>
      <c r="I10" s="19"/>
      <c r="J10" s="134"/>
      <c r="K10" s="19"/>
      <c r="M10" s="19"/>
    </row>
    <row r="11" spans="1:13" ht="11.85" customHeight="1" x14ac:dyDescent="0.25">
      <c r="A11" s="55">
        <v>4</v>
      </c>
      <c r="B11" s="69" t="s">
        <v>404</v>
      </c>
      <c r="C11" s="565"/>
      <c r="D11" s="313" t="s">
        <v>405</v>
      </c>
      <c r="E11" s="9"/>
      <c r="F11" s="312"/>
      <c r="G11" s="566"/>
      <c r="H11" s="80"/>
      <c r="I11" s="19"/>
      <c r="J11" s="134"/>
      <c r="K11" s="19"/>
      <c r="M11" s="19"/>
    </row>
    <row r="12" spans="1:13" ht="11.85" customHeight="1" x14ac:dyDescent="0.25">
      <c r="A12" s="55"/>
      <c r="B12" s="63"/>
      <c r="C12" s="9"/>
      <c r="D12" s="134"/>
      <c r="E12" s="9"/>
      <c r="F12" s="312"/>
      <c r="G12" s="566"/>
      <c r="H12" s="69" t="s">
        <v>401</v>
      </c>
      <c r="I12" s="50"/>
      <c r="J12" s="134"/>
      <c r="K12" s="19"/>
      <c r="M12" s="19"/>
    </row>
    <row r="13" spans="1:13" ht="11.85" customHeight="1" x14ac:dyDescent="0.25">
      <c r="A13" s="55">
        <v>5</v>
      </c>
      <c r="B13" s="69" t="s">
        <v>406</v>
      </c>
      <c r="C13" s="14"/>
      <c r="D13" s="134"/>
      <c r="E13" s="9"/>
      <c r="F13" s="312"/>
      <c r="G13" s="566"/>
      <c r="H13" s="313" t="s">
        <v>407</v>
      </c>
      <c r="I13" s="564">
        <v>29</v>
      </c>
      <c r="J13" s="134"/>
      <c r="K13" s="19"/>
      <c r="M13" s="19"/>
    </row>
    <row r="14" spans="1:13" ht="11.85" customHeight="1" x14ac:dyDescent="0.25">
      <c r="A14" s="55"/>
      <c r="B14" s="70"/>
      <c r="C14" s="564">
        <v>3</v>
      </c>
      <c r="D14" s="69" t="s">
        <v>406</v>
      </c>
      <c r="E14" s="14"/>
      <c r="F14" s="312"/>
      <c r="G14" s="566"/>
      <c r="H14" s="84"/>
      <c r="I14" s="566"/>
      <c r="J14" s="134"/>
      <c r="K14" s="19"/>
      <c r="M14" s="19"/>
    </row>
    <row r="15" spans="1:13" ht="11.85" customHeight="1" x14ac:dyDescent="0.25">
      <c r="A15" s="55">
        <v>6</v>
      </c>
      <c r="B15" s="69" t="s">
        <v>241</v>
      </c>
      <c r="C15" s="565"/>
      <c r="D15" s="313" t="s">
        <v>408</v>
      </c>
      <c r="E15" s="564">
        <v>18</v>
      </c>
      <c r="F15" s="312"/>
      <c r="G15" s="566"/>
      <c r="H15" s="84"/>
      <c r="I15" s="566"/>
      <c r="J15" s="134"/>
      <c r="K15" s="19"/>
      <c r="M15" s="19"/>
    </row>
    <row r="16" spans="1:13" ht="11.85" customHeight="1" x14ac:dyDescent="0.25">
      <c r="A16" s="55"/>
      <c r="B16" s="63"/>
      <c r="C16" s="9"/>
      <c r="D16" s="312"/>
      <c r="E16" s="566"/>
      <c r="F16" s="69" t="s">
        <v>406</v>
      </c>
      <c r="G16" s="565"/>
      <c r="H16" s="84"/>
      <c r="I16" s="566"/>
      <c r="J16" s="134"/>
      <c r="K16" s="19"/>
      <c r="M16" s="19"/>
    </row>
    <row r="17" spans="1:13" ht="11.85" customHeight="1" x14ac:dyDescent="0.25">
      <c r="A17" s="55">
        <v>7</v>
      </c>
      <c r="B17" s="69" t="s">
        <v>231</v>
      </c>
      <c r="C17" s="14"/>
      <c r="D17" s="312"/>
      <c r="E17" s="566"/>
      <c r="F17" s="313" t="s">
        <v>409</v>
      </c>
      <c r="G17" s="9"/>
      <c r="H17" s="84"/>
      <c r="I17" s="566"/>
      <c r="J17" s="134"/>
      <c r="K17" s="19"/>
      <c r="M17" s="19"/>
    </row>
    <row r="18" spans="1:13" ht="11.85" customHeight="1" x14ac:dyDescent="0.25">
      <c r="A18" s="55"/>
      <c r="B18" s="70"/>
      <c r="C18" s="564">
        <v>4</v>
      </c>
      <c r="D18" s="69" t="s">
        <v>410</v>
      </c>
      <c r="E18" s="565"/>
      <c r="F18" s="134"/>
      <c r="G18" s="9"/>
      <c r="H18" s="84"/>
      <c r="I18" s="566"/>
      <c r="J18" s="134"/>
      <c r="K18" s="19"/>
      <c r="M18" s="19"/>
    </row>
    <row r="19" spans="1:13" ht="11.85" customHeight="1" x14ac:dyDescent="0.25">
      <c r="A19" s="55">
        <v>8</v>
      </c>
      <c r="B19" s="69" t="s">
        <v>410</v>
      </c>
      <c r="C19" s="565"/>
      <c r="D19" s="313" t="s">
        <v>411</v>
      </c>
      <c r="E19" s="9"/>
      <c r="F19" s="134"/>
      <c r="G19" s="9"/>
      <c r="H19" s="84"/>
      <c r="I19" s="566"/>
      <c r="J19" s="134"/>
      <c r="K19" s="19"/>
      <c r="M19" s="19"/>
    </row>
    <row r="20" spans="1:13" ht="11.85" customHeight="1" x14ac:dyDescent="0.25">
      <c r="A20" s="55"/>
      <c r="B20" s="63"/>
      <c r="C20" s="9"/>
      <c r="D20" s="134"/>
      <c r="E20" s="9"/>
      <c r="F20" s="134"/>
      <c r="G20" s="9"/>
      <c r="H20" s="84"/>
      <c r="I20" s="566"/>
      <c r="J20" s="69" t="s">
        <v>401</v>
      </c>
      <c r="K20" s="50"/>
      <c r="M20" s="19"/>
    </row>
    <row r="21" spans="1:13" ht="11.85" customHeight="1" x14ac:dyDescent="0.25">
      <c r="A21" s="55">
        <v>9</v>
      </c>
      <c r="B21" s="69" t="s">
        <v>412</v>
      </c>
      <c r="C21" s="14"/>
      <c r="D21" s="134"/>
      <c r="E21" s="9"/>
      <c r="F21" s="134"/>
      <c r="G21" s="9"/>
      <c r="H21" s="84"/>
      <c r="I21" s="566"/>
      <c r="J21" s="313" t="s">
        <v>413</v>
      </c>
      <c r="K21" s="564">
        <v>31</v>
      </c>
      <c r="M21" s="19"/>
    </row>
    <row r="22" spans="1:13" ht="11.85" customHeight="1" x14ac:dyDescent="0.25">
      <c r="A22" s="55"/>
      <c r="B22" s="70"/>
      <c r="C22" s="564">
        <v>5</v>
      </c>
      <c r="D22" s="69" t="s">
        <v>412</v>
      </c>
      <c r="E22" s="14"/>
      <c r="F22" s="134"/>
      <c r="G22" s="9"/>
      <c r="H22" s="84"/>
      <c r="I22" s="566"/>
      <c r="J22" s="312"/>
      <c r="K22" s="566"/>
      <c r="M22" s="19"/>
    </row>
    <row r="23" spans="1:13" ht="11.85" customHeight="1" x14ac:dyDescent="0.25">
      <c r="A23" s="55">
        <v>10</v>
      </c>
      <c r="B23" s="69" t="s">
        <v>260</v>
      </c>
      <c r="C23" s="565"/>
      <c r="D23" s="313" t="s">
        <v>414</v>
      </c>
      <c r="E23" s="564">
        <v>19</v>
      </c>
      <c r="F23" s="134"/>
      <c r="G23" s="9"/>
      <c r="H23" s="84"/>
      <c r="I23" s="566"/>
      <c r="J23" s="312"/>
      <c r="K23" s="566"/>
      <c r="M23" s="19"/>
    </row>
    <row r="24" spans="1:13" ht="11.85" customHeight="1" x14ac:dyDescent="0.25">
      <c r="A24" s="55"/>
      <c r="B24" s="63"/>
      <c r="C24" s="9"/>
      <c r="D24" s="312"/>
      <c r="E24" s="566"/>
      <c r="F24" s="69" t="s">
        <v>412</v>
      </c>
      <c r="G24" s="14"/>
      <c r="H24" s="84"/>
      <c r="I24" s="566"/>
      <c r="J24" s="312"/>
      <c r="K24" s="566"/>
      <c r="M24" s="19"/>
    </row>
    <row r="25" spans="1:13" ht="11.85" customHeight="1" x14ac:dyDescent="0.25">
      <c r="A25" s="55">
        <v>11</v>
      </c>
      <c r="B25" s="22" t="s">
        <v>278</v>
      </c>
      <c r="C25" s="14"/>
      <c r="D25" s="312"/>
      <c r="E25" s="566"/>
      <c r="F25" s="313" t="s">
        <v>415</v>
      </c>
      <c r="G25" s="564">
        <v>26</v>
      </c>
      <c r="H25" s="84"/>
      <c r="I25" s="566"/>
      <c r="J25" s="312"/>
      <c r="K25" s="566"/>
      <c r="M25" s="19"/>
    </row>
    <row r="26" spans="1:13" ht="11.85" customHeight="1" x14ac:dyDescent="0.25">
      <c r="A26" s="55"/>
      <c r="B26" s="70"/>
      <c r="C26" s="590">
        <v>6</v>
      </c>
      <c r="D26" s="314" t="s">
        <v>278</v>
      </c>
      <c r="E26" s="565"/>
      <c r="F26" s="312"/>
      <c r="G26" s="566"/>
      <c r="H26" s="84"/>
      <c r="I26" s="566"/>
      <c r="J26" s="312"/>
      <c r="K26" s="566"/>
      <c r="M26" s="19"/>
    </row>
    <row r="27" spans="1:13" ht="11.85" customHeight="1" x14ac:dyDescent="0.25">
      <c r="A27" s="55">
        <v>12</v>
      </c>
      <c r="B27" s="69" t="s">
        <v>416</v>
      </c>
      <c r="C27" s="591"/>
      <c r="D27" s="313" t="s">
        <v>417</v>
      </c>
      <c r="E27" s="9"/>
      <c r="F27" s="312"/>
      <c r="G27" s="566"/>
      <c r="H27" s="84"/>
      <c r="I27" s="566"/>
      <c r="J27" s="312"/>
      <c r="K27" s="566"/>
      <c r="M27" s="19"/>
    </row>
    <row r="28" spans="1:13" ht="11.85" customHeight="1" x14ac:dyDescent="0.25">
      <c r="A28" s="55"/>
      <c r="B28" s="63"/>
      <c r="C28" s="9"/>
      <c r="D28" s="134"/>
      <c r="E28" s="9"/>
      <c r="F28" s="312"/>
      <c r="G28" s="566"/>
      <c r="H28" s="69" t="s">
        <v>418</v>
      </c>
      <c r="I28" s="565"/>
      <c r="J28" s="312"/>
      <c r="K28" s="566"/>
      <c r="M28" s="19"/>
    </row>
    <row r="29" spans="1:13" ht="11.85" customHeight="1" x14ac:dyDescent="0.25">
      <c r="A29" s="55">
        <v>13</v>
      </c>
      <c r="B29" s="69" t="s">
        <v>419</v>
      </c>
      <c r="C29" s="14"/>
      <c r="D29" s="134"/>
      <c r="E29" s="9"/>
      <c r="F29" s="312"/>
      <c r="G29" s="566"/>
      <c r="H29" s="313" t="s">
        <v>420</v>
      </c>
      <c r="I29" s="19"/>
      <c r="J29" s="312"/>
      <c r="K29" s="566"/>
      <c r="M29" s="19"/>
    </row>
    <row r="30" spans="1:13" ht="11.85" customHeight="1" x14ac:dyDescent="0.25">
      <c r="A30" s="55"/>
      <c r="B30" s="70"/>
      <c r="C30" s="564">
        <v>7</v>
      </c>
      <c r="D30" s="69" t="s">
        <v>419</v>
      </c>
      <c r="E30" s="14"/>
      <c r="F30" s="312"/>
      <c r="G30" s="566"/>
      <c r="H30" s="80"/>
      <c r="I30" s="19"/>
      <c r="J30" s="312"/>
      <c r="K30" s="566"/>
      <c r="M30" s="19"/>
    </row>
    <row r="31" spans="1:13" ht="11.85" customHeight="1" x14ac:dyDescent="0.25">
      <c r="A31" s="55">
        <v>14</v>
      </c>
      <c r="B31" s="69" t="s">
        <v>208</v>
      </c>
      <c r="C31" s="565"/>
      <c r="D31" s="313" t="s">
        <v>421</v>
      </c>
      <c r="E31" s="564">
        <v>20</v>
      </c>
      <c r="F31" s="312"/>
      <c r="G31" s="566"/>
      <c r="H31" s="80"/>
      <c r="I31" s="19"/>
      <c r="J31" s="312"/>
      <c r="K31" s="566"/>
      <c r="M31" s="19"/>
    </row>
    <row r="32" spans="1:13" ht="11.85" customHeight="1" x14ac:dyDescent="0.25">
      <c r="A32" s="55"/>
      <c r="B32" s="63"/>
      <c r="C32" s="9"/>
      <c r="D32" s="312"/>
      <c r="E32" s="566"/>
      <c r="F32" s="69" t="s">
        <v>418</v>
      </c>
      <c r="G32" s="565"/>
      <c r="H32" s="80"/>
      <c r="I32" s="19"/>
      <c r="J32" s="312"/>
      <c r="K32" s="566"/>
      <c r="M32" s="19"/>
    </row>
    <row r="33" spans="1:13" ht="11.85" customHeight="1" x14ac:dyDescent="0.25">
      <c r="A33" s="55">
        <v>15</v>
      </c>
      <c r="B33" s="69" t="s">
        <v>213</v>
      </c>
      <c r="C33" s="14"/>
      <c r="D33" s="312"/>
      <c r="E33" s="566"/>
      <c r="F33" s="313" t="s">
        <v>422</v>
      </c>
      <c r="G33" s="9"/>
      <c r="H33" s="80"/>
      <c r="I33" s="19"/>
      <c r="J33" s="312"/>
      <c r="K33" s="566"/>
      <c r="M33" s="19"/>
    </row>
    <row r="34" spans="1:13" ht="11.85" customHeight="1" x14ac:dyDescent="0.25">
      <c r="A34" s="55"/>
      <c r="B34" s="70"/>
      <c r="C34" s="564">
        <v>8</v>
      </c>
      <c r="D34" s="69" t="s">
        <v>418</v>
      </c>
      <c r="E34" s="565"/>
      <c r="F34" s="134"/>
      <c r="G34" s="9"/>
      <c r="H34" s="80"/>
      <c r="I34" s="19"/>
      <c r="J34" s="312"/>
      <c r="K34" s="566"/>
      <c r="M34" s="19"/>
    </row>
    <row r="35" spans="1:13" ht="11.85" customHeight="1" x14ac:dyDescent="0.25">
      <c r="A35" s="55">
        <v>16</v>
      </c>
      <c r="B35" s="69" t="s">
        <v>418</v>
      </c>
      <c r="C35" s="565"/>
      <c r="D35" s="313" t="s">
        <v>423</v>
      </c>
      <c r="E35" s="9"/>
      <c r="F35" s="134"/>
      <c r="G35" s="9"/>
      <c r="H35" s="80"/>
      <c r="I35" s="19"/>
      <c r="J35" s="312"/>
      <c r="K35" s="566"/>
      <c r="M35" s="19"/>
    </row>
    <row r="36" spans="1:13" ht="11.85" customHeight="1" x14ac:dyDescent="0.25">
      <c r="A36" s="55"/>
      <c r="B36" s="63"/>
      <c r="C36" s="9"/>
      <c r="D36" s="134"/>
      <c r="E36" s="9"/>
      <c r="F36" s="134"/>
      <c r="G36" s="9"/>
      <c r="H36" s="80"/>
      <c r="I36" s="19"/>
      <c r="J36" s="312"/>
      <c r="K36" s="566"/>
      <c r="L36" s="69" t="s">
        <v>401</v>
      </c>
      <c r="M36" s="572">
        <v>1</v>
      </c>
    </row>
    <row r="37" spans="1:13" ht="11.85" customHeight="1" x14ac:dyDescent="0.25">
      <c r="A37" s="55">
        <v>17</v>
      </c>
      <c r="B37" s="69" t="s">
        <v>424</v>
      </c>
      <c r="C37" s="14"/>
      <c r="D37" s="134"/>
      <c r="E37" s="9"/>
      <c r="F37" s="134"/>
      <c r="G37" s="9"/>
      <c r="H37" s="80"/>
      <c r="I37" s="19"/>
      <c r="J37" s="312"/>
      <c r="K37" s="566"/>
      <c r="L37" s="313" t="s">
        <v>425</v>
      </c>
      <c r="M37" s="572"/>
    </row>
    <row r="38" spans="1:13" ht="11.85" customHeight="1" x14ac:dyDescent="0.25">
      <c r="A38" s="55"/>
      <c r="B38" s="70"/>
      <c r="C38" s="564">
        <v>9</v>
      </c>
      <c r="D38" s="69" t="s">
        <v>424</v>
      </c>
      <c r="E38" s="14"/>
      <c r="F38" s="134"/>
      <c r="G38" s="9"/>
      <c r="H38" s="80"/>
      <c r="I38" s="19"/>
      <c r="J38" s="312"/>
      <c r="K38" s="566"/>
      <c r="M38" s="19"/>
    </row>
    <row r="39" spans="1:13" ht="11.85" customHeight="1" x14ac:dyDescent="0.25">
      <c r="A39" s="55">
        <v>18</v>
      </c>
      <c r="B39" s="69" t="s">
        <v>223</v>
      </c>
      <c r="C39" s="565"/>
      <c r="D39" s="313" t="s">
        <v>426</v>
      </c>
      <c r="E39" s="564">
        <v>21</v>
      </c>
      <c r="F39" s="134"/>
      <c r="G39" s="9"/>
      <c r="H39" s="80"/>
      <c r="I39" s="19"/>
      <c r="J39" s="312"/>
      <c r="K39" s="566"/>
      <c r="M39" s="19"/>
    </row>
    <row r="40" spans="1:13" ht="11.85" customHeight="1" x14ac:dyDescent="0.25">
      <c r="A40" s="55"/>
      <c r="B40" s="63"/>
      <c r="C40" s="9"/>
      <c r="D40" s="312"/>
      <c r="E40" s="566"/>
      <c r="F40" s="69" t="s">
        <v>424</v>
      </c>
      <c r="G40" s="14"/>
      <c r="H40" s="80"/>
      <c r="I40" s="19"/>
      <c r="J40" s="312"/>
      <c r="K40" s="566"/>
      <c r="M40" s="19"/>
    </row>
    <row r="41" spans="1:13" ht="11.85" customHeight="1" x14ac:dyDescent="0.25">
      <c r="A41" s="55">
        <v>19</v>
      </c>
      <c r="B41" s="69" t="s">
        <v>281</v>
      </c>
      <c r="C41" s="14"/>
      <c r="D41" s="312"/>
      <c r="E41" s="566"/>
      <c r="F41" s="313" t="s">
        <v>427</v>
      </c>
      <c r="G41" s="564">
        <v>27</v>
      </c>
      <c r="H41" s="80"/>
      <c r="I41" s="19"/>
      <c r="J41" s="312"/>
      <c r="K41" s="566"/>
      <c r="M41" s="19"/>
    </row>
    <row r="42" spans="1:13" ht="11.85" customHeight="1" x14ac:dyDescent="0.25">
      <c r="A42" s="55"/>
      <c r="B42" s="70"/>
      <c r="C42" s="564">
        <v>10</v>
      </c>
      <c r="D42" s="69" t="s">
        <v>428</v>
      </c>
      <c r="E42" s="565"/>
      <c r="F42" s="312"/>
      <c r="G42" s="566"/>
      <c r="H42" s="80"/>
      <c r="I42" s="19"/>
      <c r="J42" s="312"/>
      <c r="K42" s="566"/>
      <c r="M42" s="19"/>
    </row>
    <row r="43" spans="1:13" ht="11.85" customHeight="1" x14ac:dyDescent="0.25">
      <c r="A43" s="55">
        <v>20</v>
      </c>
      <c r="B43" s="69" t="s">
        <v>428</v>
      </c>
      <c r="C43" s="565"/>
      <c r="D43" s="313" t="s">
        <v>429</v>
      </c>
      <c r="E43" s="9"/>
      <c r="F43" s="312"/>
      <c r="G43" s="566"/>
      <c r="H43" s="80"/>
      <c r="I43" s="19"/>
      <c r="J43" s="312"/>
      <c r="K43" s="566"/>
      <c r="M43" s="19"/>
    </row>
    <row r="44" spans="1:13" ht="11.85" customHeight="1" x14ac:dyDescent="0.25">
      <c r="A44" s="55"/>
      <c r="B44" s="63"/>
      <c r="C44" s="9"/>
      <c r="D44" s="312"/>
      <c r="E44" s="14"/>
      <c r="F44" s="312"/>
      <c r="G44" s="566"/>
      <c r="H44" s="69" t="s">
        <v>424</v>
      </c>
      <c r="I44" s="50"/>
      <c r="J44" s="312"/>
      <c r="K44" s="566"/>
      <c r="M44" s="19"/>
    </row>
    <row r="45" spans="1:13" ht="11.85" customHeight="1" x14ac:dyDescent="0.25">
      <c r="A45" s="55">
        <v>21</v>
      </c>
      <c r="B45" s="69" t="s">
        <v>430</v>
      </c>
      <c r="C45" s="14"/>
      <c r="D45" s="312"/>
      <c r="E45" s="14"/>
      <c r="F45" s="312"/>
      <c r="G45" s="566"/>
      <c r="H45" s="313" t="s">
        <v>431</v>
      </c>
      <c r="I45" s="564">
        <v>30</v>
      </c>
      <c r="J45" s="312"/>
      <c r="K45" s="566"/>
      <c r="L45" s="312"/>
      <c r="M45" s="19"/>
    </row>
    <row r="46" spans="1:13" ht="11.85" customHeight="1" x14ac:dyDescent="0.25">
      <c r="A46" s="55"/>
      <c r="B46" s="70"/>
      <c r="C46" s="564">
        <v>11</v>
      </c>
      <c r="D46" s="69" t="s">
        <v>430</v>
      </c>
      <c r="E46" s="14"/>
      <c r="F46" s="312"/>
      <c r="G46" s="566"/>
      <c r="H46" s="84"/>
      <c r="I46" s="566"/>
      <c r="J46" s="312"/>
      <c r="K46" s="566"/>
      <c r="L46" s="312"/>
      <c r="M46" s="19"/>
    </row>
    <row r="47" spans="1:13" ht="11.85" customHeight="1" x14ac:dyDescent="0.25">
      <c r="A47" s="55">
        <v>22</v>
      </c>
      <c r="B47" s="69" t="s">
        <v>73</v>
      </c>
      <c r="C47" s="565"/>
      <c r="D47" s="313" t="s">
        <v>432</v>
      </c>
      <c r="E47" s="564">
        <v>22</v>
      </c>
      <c r="F47" s="312"/>
      <c r="G47" s="566"/>
      <c r="H47" s="84"/>
      <c r="I47" s="566"/>
      <c r="J47" s="312"/>
      <c r="K47" s="566"/>
      <c r="M47" s="19"/>
    </row>
    <row r="48" spans="1:13" ht="11.85" customHeight="1" x14ac:dyDescent="0.25">
      <c r="A48" s="55"/>
      <c r="B48" s="63"/>
      <c r="C48" s="9"/>
      <c r="D48" s="312"/>
      <c r="E48" s="566"/>
      <c r="F48" s="69" t="s">
        <v>433</v>
      </c>
      <c r="G48" s="565"/>
      <c r="H48" s="84"/>
      <c r="I48" s="566"/>
      <c r="J48" s="312"/>
      <c r="K48" s="566"/>
      <c r="M48" s="19"/>
    </row>
    <row r="49" spans="1:13" ht="11.85" customHeight="1" x14ac:dyDescent="0.25">
      <c r="A49" s="55">
        <v>23</v>
      </c>
      <c r="B49" s="69" t="s">
        <v>287</v>
      </c>
      <c r="C49" s="14"/>
      <c r="D49" s="312"/>
      <c r="E49" s="566"/>
      <c r="F49" s="313" t="s">
        <v>434</v>
      </c>
      <c r="G49" s="9"/>
      <c r="H49" s="84"/>
      <c r="I49" s="566"/>
      <c r="J49" s="312"/>
      <c r="K49" s="566"/>
      <c r="M49" s="19"/>
    </row>
    <row r="50" spans="1:13" ht="11.85" customHeight="1" x14ac:dyDescent="0.25">
      <c r="A50" s="55"/>
      <c r="B50" s="70"/>
      <c r="C50" s="564">
        <v>12</v>
      </c>
      <c r="D50" s="69" t="s">
        <v>433</v>
      </c>
      <c r="E50" s="565"/>
      <c r="F50" s="134"/>
      <c r="G50" s="9"/>
      <c r="H50" s="84"/>
      <c r="I50" s="566"/>
      <c r="J50" s="312"/>
      <c r="K50" s="566"/>
      <c r="M50" s="19"/>
    </row>
    <row r="51" spans="1:13" ht="11.85" customHeight="1" x14ac:dyDescent="0.25">
      <c r="A51" s="55">
        <v>24</v>
      </c>
      <c r="B51" s="69" t="s">
        <v>433</v>
      </c>
      <c r="C51" s="565"/>
      <c r="D51" s="313" t="s">
        <v>435</v>
      </c>
      <c r="E51" s="9"/>
      <c r="F51" s="134"/>
      <c r="G51" s="9"/>
      <c r="H51" s="84"/>
      <c r="I51" s="566"/>
      <c r="J51" s="312"/>
      <c r="K51" s="566"/>
      <c r="M51" s="19"/>
    </row>
    <row r="52" spans="1:13" ht="11.85" customHeight="1" x14ac:dyDescent="0.25">
      <c r="A52" s="55"/>
      <c r="B52" s="63"/>
      <c r="C52" s="9"/>
      <c r="D52" s="134"/>
      <c r="E52" s="9"/>
      <c r="F52" s="134"/>
      <c r="G52" s="9"/>
      <c r="H52" s="84"/>
      <c r="I52" s="566"/>
      <c r="J52" s="69" t="s">
        <v>424</v>
      </c>
      <c r="K52" s="565"/>
      <c r="M52" s="19"/>
    </row>
    <row r="53" spans="1:13" ht="11.85" customHeight="1" x14ac:dyDescent="0.25">
      <c r="A53" s="55">
        <v>25</v>
      </c>
      <c r="B53" s="69" t="s">
        <v>436</v>
      </c>
      <c r="C53" s="14"/>
      <c r="D53" s="134"/>
      <c r="E53" s="9"/>
      <c r="F53" s="134"/>
      <c r="G53" s="9"/>
      <c r="H53" s="84"/>
      <c r="I53" s="566"/>
      <c r="J53" s="313" t="s">
        <v>437</v>
      </c>
      <c r="K53" s="19"/>
      <c r="M53" s="19"/>
    </row>
    <row r="54" spans="1:13" ht="11.85" customHeight="1" x14ac:dyDescent="0.25">
      <c r="A54" s="55"/>
      <c r="B54" s="70"/>
      <c r="C54" s="564">
        <v>13</v>
      </c>
      <c r="D54" s="69" t="s">
        <v>436</v>
      </c>
      <c r="E54" s="14"/>
      <c r="F54" s="134"/>
      <c r="G54" s="9"/>
      <c r="H54" s="84"/>
      <c r="I54" s="566"/>
      <c r="J54" s="134"/>
      <c r="K54" s="19"/>
      <c r="L54" s="312"/>
      <c r="M54" s="48"/>
    </row>
    <row r="55" spans="1:13" ht="11.85" customHeight="1" x14ac:dyDescent="0.25">
      <c r="A55" s="55">
        <v>26</v>
      </c>
      <c r="B55" s="69" t="s">
        <v>249</v>
      </c>
      <c r="C55" s="565"/>
      <c r="D55" s="313" t="s">
        <v>438</v>
      </c>
      <c r="E55" s="564">
        <v>23</v>
      </c>
      <c r="F55" s="134"/>
      <c r="G55" s="9"/>
      <c r="H55" s="84"/>
      <c r="I55" s="566"/>
      <c r="J55" s="134"/>
      <c r="K55" s="19"/>
      <c r="M55" s="19"/>
    </row>
    <row r="56" spans="1:13" ht="11.85" customHeight="1" x14ac:dyDescent="0.25">
      <c r="A56" s="55"/>
      <c r="B56" s="63"/>
      <c r="C56" s="9"/>
      <c r="D56" s="312"/>
      <c r="E56" s="566"/>
      <c r="F56" s="69" t="s">
        <v>436</v>
      </c>
      <c r="G56" s="14"/>
      <c r="H56" s="84"/>
      <c r="I56" s="566"/>
      <c r="J56" s="134"/>
      <c r="K56" s="46">
        <v>-31</v>
      </c>
      <c r="L56" s="69" t="s">
        <v>424</v>
      </c>
      <c r="M56" s="572">
        <v>2</v>
      </c>
    </row>
    <row r="57" spans="1:13" ht="11.85" customHeight="1" x14ac:dyDescent="0.25">
      <c r="A57" s="55">
        <v>27</v>
      </c>
      <c r="B57" s="69" t="s">
        <v>237</v>
      </c>
      <c r="C57" s="14"/>
      <c r="D57" s="312"/>
      <c r="E57" s="566"/>
      <c r="F57" s="313" t="s">
        <v>439</v>
      </c>
      <c r="G57" s="564">
        <v>28</v>
      </c>
      <c r="H57" s="84"/>
      <c r="I57" s="566"/>
      <c r="J57" s="134"/>
      <c r="K57" s="19"/>
      <c r="M57" s="572"/>
    </row>
    <row r="58" spans="1:13" ht="11.85" customHeight="1" x14ac:dyDescent="0.25">
      <c r="A58" s="55"/>
      <c r="B58" s="70"/>
      <c r="C58" s="564">
        <v>14</v>
      </c>
      <c r="D58" s="69" t="s">
        <v>440</v>
      </c>
      <c r="E58" s="565"/>
      <c r="F58" s="312"/>
      <c r="G58" s="566"/>
      <c r="H58" s="84"/>
      <c r="I58" s="566"/>
      <c r="J58" s="134"/>
      <c r="K58" s="19"/>
      <c r="M58" s="19"/>
    </row>
    <row r="59" spans="1:13" ht="11.85" customHeight="1" x14ac:dyDescent="0.25">
      <c r="A59" s="55">
        <v>28</v>
      </c>
      <c r="B59" s="69" t="s">
        <v>440</v>
      </c>
      <c r="C59" s="565"/>
      <c r="D59" s="313" t="s">
        <v>441</v>
      </c>
      <c r="E59" s="9"/>
      <c r="F59" s="312"/>
      <c r="G59" s="566"/>
      <c r="H59" s="84"/>
      <c r="I59" s="566"/>
      <c r="J59" s="134"/>
      <c r="K59" s="19"/>
      <c r="M59" s="19"/>
    </row>
    <row r="60" spans="1:13" ht="11.85" customHeight="1" x14ac:dyDescent="0.25">
      <c r="A60" s="55"/>
      <c r="B60" s="63"/>
      <c r="C60" s="9"/>
      <c r="D60" s="134"/>
      <c r="E60" s="9"/>
      <c r="F60" s="312"/>
      <c r="G60" s="566"/>
      <c r="H60" s="69" t="s">
        <v>442</v>
      </c>
      <c r="I60" s="565"/>
      <c r="J60" s="134"/>
      <c r="K60" s="19"/>
      <c r="M60" s="19"/>
    </row>
    <row r="61" spans="1:13" ht="11.85" customHeight="1" x14ac:dyDescent="0.25">
      <c r="A61" s="55">
        <v>29</v>
      </c>
      <c r="B61" s="69" t="s">
        <v>443</v>
      </c>
      <c r="C61" s="14"/>
      <c r="D61" s="134"/>
      <c r="E61" s="9"/>
      <c r="F61" s="312"/>
      <c r="G61" s="566"/>
      <c r="H61" s="313" t="s">
        <v>444</v>
      </c>
      <c r="I61" s="19"/>
      <c r="J61" s="134"/>
      <c r="K61" s="19"/>
      <c r="M61" s="19"/>
    </row>
    <row r="62" spans="1:13" ht="11.85" customHeight="1" x14ac:dyDescent="0.25">
      <c r="A62" s="55"/>
      <c r="B62" s="70"/>
      <c r="C62" s="564">
        <v>15</v>
      </c>
      <c r="D62" s="69" t="s">
        <v>443</v>
      </c>
      <c r="E62" s="14"/>
      <c r="F62" s="312"/>
      <c r="G62" s="566"/>
      <c r="H62" s="80"/>
      <c r="I62" s="19"/>
      <c r="J62" s="134"/>
      <c r="K62" s="19"/>
      <c r="M62" s="19"/>
    </row>
    <row r="63" spans="1:13" ht="11.85" customHeight="1" x14ac:dyDescent="0.25">
      <c r="A63" s="55">
        <v>30</v>
      </c>
      <c r="B63" s="69" t="s">
        <v>256</v>
      </c>
      <c r="C63" s="565"/>
      <c r="D63" s="313" t="s">
        <v>445</v>
      </c>
      <c r="E63" s="564">
        <v>24</v>
      </c>
      <c r="F63" s="312"/>
      <c r="G63" s="566"/>
      <c r="H63" s="80"/>
      <c r="I63" s="19"/>
      <c r="J63" s="134"/>
      <c r="K63" s="19"/>
      <c r="M63" s="19"/>
    </row>
    <row r="64" spans="1:13" ht="11.85" customHeight="1" x14ac:dyDescent="0.25">
      <c r="A64" s="55"/>
      <c r="B64" s="63"/>
      <c r="C64" s="9"/>
      <c r="D64" s="312"/>
      <c r="E64" s="566"/>
      <c r="F64" s="69" t="s">
        <v>442</v>
      </c>
      <c r="G64" s="565"/>
      <c r="H64" s="80"/>
      <c r="I64" s="19"/>
      <c r="J64" s="134"/>
      <c r="K64" s="19"/>
      <c r="M64" s="19"/>
    </row>
    <row r="65" spans="1:13" ht="11.85" customHeight="1" x14ac:dyDescent="0.25">
      <c r="A65" s="55">
        <v>31</v>
      </c>
      <c r="B65" s="69" t="s">
        <v>446</v>
      </c>
      <c r="C65" s="14"/>
      <c r="D65" s="312"/>
      <c r="E65" s="566"/>
      <c r="F65" s="313" t="s">
        <v>447</v>
      </c>
      <c r="G65" s="9"/>
      <c r="H65" s="80"/>
      <c r="I65" s="19"/>
      <c r="J65" s="134"/>
      <c r="K65" s="19"/>
      <c r="M65" s="19"/>
    </row>
    <row r="66" spans="1:13" ht="11.85" customHeight="1" x14ac:dyDescent="0.25">
      <c r="A66" s="55"/>
      <c r="B66" s="70"/>
      <c r="C66" s="564">
        <v>16</v>
      </c>
      <c r="D66" s="69" t="s">
        <v>442</v>
      </c>
      <c r="E66" s="565"/>
      <c r="F66" s="134"/>
      <c r="G66" s="9"/>
      <c r="H66" s="9"/>
      <c r="I66" s="19"/>
      <c r="J66" s="19"/>
      <c r="K66" s="19"/>
      <c r="M66" s="19"/>
    </row>
    <row r="67" spans="1:13" ht="11.85" customHeight="1" x14ac:dyDescent="0.25">
      <c r="A67" s="55">
        <v>32</v>
      </c>
      <c r="B67" s="69" t="s">
        <v>442</v>
      </c>
      <c r="C67" s="565"/>
      <c r="D67" s="313" t="s">
        <v>448</v>
      </c>
      <c r="E67" s="19"/>
      <c r="F67" s="134"/>
      <c r="G67" s="9"/>
      <c r="H67" s="9"/>
      <c r="I67" s="19"/>
      <c r="J67" s="19"/>
      <c r="K67" s="19"/>
      <c r="M67" s="19"/>
    </row>
    <row r="68" spans="1:13" ht="11.85" customHeight="1" x14ac:dyDescent="0.25">
      <c r="A68" s="19"/>
      <c r="B68" s="138" t="s">
        <v>70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9"/>
    </row>
    <row r="69" spans="1:13" ht="11.85" customHeight="1" x14ac:dyDescent="0.25">
      <c r="A69" s="19"/>
      <c r="B69" s="139" t="s">
        <v>71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9"/>
    </row>
    <row r="70" spans="1:13" ht="11.85" customHeight="1" x14ac:dyDescent="0.25">
      <c r="A70" s="19"/>
      <c r="B70" s="315"/>
      <c r="C70" s="19"/>
      <c r="D70" s="19"/>
      <c r="E70" s="19"/>
      <c r="F70" s="19"/>
      <c r="G70" s="9"/>
      <c r="H70" s="9"/>
      <c r="I70" s="19"/>
      <c r="J70" s="19"/>
      <c r="K70" s="19"/>
      <c r="M70" s="19"/>
    </row>
    <row r="71" spans="1:13" ht="11.85" customHeight="1" x14ac:dyDescent="0.25">
      <c r="B71" s="315"/>
      <c r="G71" s="11"/>
      <c r="H71" s="11"/>
    </row>
    <row r="72" spans="1:13" ht="11.85" customHeight="1" x14ac:dyDescent="0.25">
      <c r="G72" s="11"/>
      <c r="H72" s="11"/>
    </row>
    <row r="73" spans="1:13" ht="11.85" customHeight="1" x14ac:dyDescent="0.25">
      <c r="G73" s="11"/>
      <c r="H73" s="11"/>
    </row>
    <row r="74" spans="1:13" ht="11.85" customHeight="1" x14ac:dyDescent="0.25">
      <c r="G74" s="11"/>
      <c r="H74" s="11"/>
    </row>
    <row r="75" spans="1:13" ht="11.85" customHeight="1" x14ac:dyDescent="0.25">
      <c r="G75" s="11"/>
      <c r="H75" s="11"/>
    </row>
    <row r="76" spans="1:13" ht="11.85" customHeight="1" x14ac:dyDescent="0.25">
      <c r="A76" s="1"/>
      <c r="G76" s="11"/>
      <c r="H76" s="11"/>
    </row>
    <row r="77" spans="1:13" ht="11.85" customHeight="1" x14ac:dyDescent="0.25">
      <c r="A77" s="1"/>
      <c r="G77" s="11"/>
      <c r="H77" s="11"/>
    </row>
    <row r="78" spans="1:13" ht="11.85" customHeight="1" x14ac:dyDescent="0.25">
      <c r="A78" s="1"/>
      <c r="G78" s="11"/>
      <c r="H78" s="11"/>
    </row>
    <row r="79" spans="1:13" ht="11.85" customHeight="1" x14ac:dyDescent="0.25">
      <c r="A79" s="1"/>
      <c r="G79" s="11"/>
      <c r="H79" s="11"/>
    </row>
    <row r="80" spans="1:13" ht="11.85" customHeight="1" x14ac:dyDescent="0.25">
      <c r="G80" s="11"/>
      <c r="H80" s="11"/>
    </row>
    <row r="81" spans="1:8" ht="9.9499999999999993" customHeight="1" x14ac:dyDescent="0.25">
      <c r="G81" s="11"/>
      <c r="H81" s="11"/>
    </row>
    <row r="82" spans="1:8" ht="9.9499999999999993" customHeight="1" x14ac:dyDescent="0.25">
      <c r="G82" s="11"/>
      <c r="H82" s="11"/>
    </row>
    <row r="83" spans="1:8" ht="9.9499999999999993" customHeight="1" x14ac:dyDescent="0.25">
      <c r="G83" s="11"/>
      <c r="H83" s="11"/>
    </row>
    <row r="84" spans="1:8" ht="9.9499999999999993" customHeight="1" x14ac:dyDescent="0.25">
      <c r="A84" s="1"/>
      <c r="G84" s="11"/>
      <c r="H84" s="11"/>
    </row>
    <row r="85" spans="1:8" ht="9.9499999999999993" customHeight="1" x14ac:dyDescent="0.25">
      <c r="A85" s="1"/>
      <c r="G85" s="11"/>
      <c r="H85" s="11"/>
    </row>
    <row r="86" spans="1:8" ht="9.9499999999999993" customHeight="1" x14ac:dyDescent="0.25">
      <c r="A86" s="1"/>
      <c r="G86" s="11"/>
      <c r="H86" s="11"/>
    </row>
    <row r="87" spans="1:8" ht="9.9499999999999993" customHeight="1" x14ac:dyDescent="0.25">
      <c r="A87" s="1"/>
      <c r="G87" s="11"/>
      <c r="H87" s="11"/>
    </row>
    <row r="88" spans="1:8" ht="9.9499999999999993" customHeight="1" x14ac:dyDescent="0.25">
      <c r="G88" s="11"/>
      <c r="H88" s="11"/>
    </row>
    <row r="89" spans="1:8" ht="9.9499999999999993" customHeight="1" x14ac:dyDescent="0.25">
      <c r="G89" s="11"/>
      <c r="H89" s="11"/>
    </row>
    <row r="90" spans="1:8" ht="9.9499999999999993" customHeight="1" x14ac:dyDescent="0.25">
      <c r="G90" s="11"/>
      <c r="H90" s="11"/>
    </row>
    <row r="91" spans="1:8" ht="9.9499999999999993" customHeight="1" x14ac:dyDescent="0.25">
      <c r="G91" s="11"/>
      <c r="H91" s="11"/>
    </row>
    <row r="92" spans="1:8" ht="9.9499999999999993" customHeight="1" x14ac:dyDescent="0.25">
      <c r="A92" s="1"/>
      <c r="G92" s="11"/>
      <c r="H92" s="11"/>
    </row>
    <row r="93" spans="1:8" ht="9.9499999999999993" customHeight="1" x14ac:dyDescent="0.25">
      <c r="A93" s="1"/>
      <c r="G93" s="11"/>
      <c r="H93" s="11"/>
    </row>
    <row r="94" spans="1:8" ht="9.9499999999999993" customHeight="1" x14ac:dyDescent="0.25">
      <c r="A94" s="1"/>
      <c r="G94" s="11"/>
      <c r="H94" s="11"/>
    </row>
    <row r="95" spans="1:8" ht="9.9499999999999993" customHeight="1" x14ac:dyDescent="0.25">
      <c r="A95" s="1"/>
      <c r="G95" s="11"/>
      <c r="H95" s="11"/>
    </row>
    <row r="96" spans="1:8" ht="9.9499999999999993" customHeight="1" x14ac:dyDescent="0.25">
      <c r="G96" s="11"/>
      <c r="H96" s="11"/>
    </row>
    <row r="97" spans="1:8" ht="9.9499999999999993" customHeight="1" x14ac:dyDescent="0.25">
      <c r="G97" s="11"/>
      <c r="H97" s="11"/>
    </row>
    <row r="98" spans="1:8" ht="9.9499999999999993" customHeight="1" x14ac:dyDescent="0.25">
      <c r="G98" s="11"/>
      <c r="H98" s="11"/>
    </row>
    <row r="99" spans="1:8" ht="9.9499999999999993" customHeight="1" x14ac:dyDescent="0.25">
      <c r="G99" s="11"/>
      <c r="H99" s="11"/>
    </row>
    <row r="100" spans="1:8" ht="9.9499999999999993" customHeight="1" x14ac:dyDescent="0.25">
      <c r="A100" s="1"/>
      <c r="G100" s="11"/>
      <c r="H100" s="11"/>
    </row>
    <row r="101" spans="1:8" ht="9.9499999999999993" customHeight="1" x14ac:dyDescent="0.25">
      <c r="A101" s="1"/>
      <c r="G101" s="11"/>
      <c r="H101" s="11"/>
    </row>
    <row r="102" spans="1:8" ht="9.9499999999999993" customHeight="1" x14ac:dyDescent="0.25">
      <c r="A102" s="1"/>
      <c r="G102" s="11"/>
      <c r="H102" s="11"/>
    </row>
    <row r="103" spans="1:8" ht="9.9499999999999993" customHeight="1" x14ac:dyDescent="0.25">
      <c r="A103" s="1"/>
      <c r="G103" s="11"/>
      <c r="H103" s="11"/>
    </row>
    <row r="104" spans="1:8" ht="9.9499999999999993" customHeight="1" x14ac:dyDescent="0.25">
      <c r="G104" s="11"/>
      <c r="H104" s="11"/>
    </row>
  </sheetData>
  <mergeCells count="35">
    <mergeCell ref="I45:I60"/>
    <mergeCell ref="C46:C47"/>
    <mergeCell ref="E47:E50"/>
    <mergeCell ref="C50:C51"/>
    <mergeCell ref="C54:C55"/>
    <mergeCell ref="E55:E58"/>
    <mergeCell ref="G57:G64"/>
    <mergeCell ref="C58:C59"/>
    <mergeCell ref="C62:C63"/>
    <mergeCell ref="E63:E66"/>
    <mergeCell ref="C66:C67"/>
    <mergeCell ref="E23:E26"/>
    <mergeCell ref="G25:G32"/>
    <mergeCell ref="C26:C27"/>
    <mergeCell ref="C30:C31"/>
    <mergeCell ref="C38:C39"/>
    <mergeCell ref="E39:E42"/>
    <mergeCell ref="G41:G48"/>
    <mergeCell ref="C42:C43"/>
    <mergeCell ref="M56:M57"/>
    <mergeCell ref="E31:E34"/>
    <mergeCell ref="C34:C35"/>
    <mergeCell ref="M36:M37"/>
    <mergeCell ref="B2:L2"/>
    <mergeCell ref="B3:D3"/>
    <mergeCell ref="C6:C7"/>
    <mergeCell ref="E7:E10"/>
    <mergeCell ref="G9:G16"/>
    <mergeCell ref="C10:C11"/>
    <mergeCell ref="I13:I28"/>
    <mergeCell ref="C14:C15"/>
    <mergeCell ref="E15:E18"/>
    <mergeCell ref="C18:C19"/>
    <mergeCell ref="K21:K52"/>
    <mergeCell ref="C22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3.42578125" defaultRowHeight="15" x14ac:dyDescent="0.25"/>
  <cols>
    <col min="1" max="1" width="3.85546875" customWidth="1"/>
    <col min="2" max="2" width="15.140625" customWidth="1"/>
    <col min="3" max="3" width="3.5703125" customWidth="1"/>
    <col min="4" max="4" width="15.140625" customWidth="1"/>
    <col min="5" max="5" width="2.7109375" customWidth="1"/>
    <col min="6" max="6" width="15.140625" customWidth="1"/>
    <col min="7" max="7" width="3.85546875" customWidth="1"/>
    <col min="8" max="8" width="15.140625" customWidth="1"/>
    <col min="9" max="9" width="2.7109375" customWidth="1"/>
    <col min="10" max="10" width="15.140625" customWidth="1"/>
    <col min="11" max="11" width="3.42578125" customWidth="1"/>
    <col min="12" max="12" width="15.140625" customWidth="1"/>
    <col min="13" max="13" width="2.7109375" customWidth="1"/>
    <col min="14" max="14" width="15.140625" customWidth="1"/>
    <col min="15" max="15" width="2.7109375" customWidth="1"/>
  </cols>
  <sheetData>
    <row r="1" spans="1:15" ht="11.85" customHeight="1" x14ac:dyDescent="0.25">
      <c r="C1" s="577" t="s">
        <v>149</v>
      </c>
      <c r="D1" s="577"/>
      <c r="E1" s="577"/>
      <c r="F1" s="577"/>
      <c r="G1" s="577"/>
      <c r="H1" s="577"/>
      <c r="I1" s="577"/>
      <c r="J1" s="577"/>
      <c r="K1" s="577"/>
      <c r="L1" s="577"/>
      <c r="M1" s="577"/>
    </row>
    <row r="2" spans="1:15" ht="11.85" customHeight="1" x14ac:dyDescent="0.25">
      <c r="C2" s="586" t="s">
        <v>150</v>
      </c>
      <c r="D2" s="586"/>
      <c r="E2" s="586"/>
      <c r="F2" s="159"/>
      <c r="G2" s="300"/>
      <c r="H2" s="300"/>
      <c r="I2" s="300"/>
      <c r="J2" s="300"/>
      <c r="K2" s="300"/>
      <c r="L2" s="307" t="s">
        <v>151</v>
      </c>
      <c r="M2" s="307"/>
    </row>
    <row r="3" spans="1:15" ht="11.85" customHeight="1" x14ac:dyDescent="0.25">
      <c r="D3" s="12"/>
      <c r="F3" s="12"/>
      <c r="H3" s="158"/>
      <c r="M3" s="12"/>
    </row>
    <row r="4" spans="1:15" ht="11.85" customHeight="1" x14ac:dyDescent="0.25">
      <c r="A4" s="19"/>
      <c r="B4" s="77" t="s">
        <v>140</v>
      </c>
      <c r="D4" s="78" t="s">
        <v>72</v>
      </c>
      <c r="E4" s="79"/>
      <c r="F4" s="134"/>
      <c r="G4" s="9"/>
      <c r="H4" s="134"/>
      <c r="I4" s="9"/>
      <c r="J4" s="134"/>
      <c r="K4" s="9">
        <v>-30</v>
      </c>
      <c r="L4" s="69" t="s">
        <v>442</v>
      </c>
      <c r="M4" s="9"/>
      <c r="N4" s="134"/>
    </row>
    <row r="5" spans="1:15" ht="11.85" customHeight="1" x14ac:dyDescent="0.25">
      <c r="A5" s="19"/>
      <c r="B5" s="134"/>
      <c r="C5" s="9"/>
      <c r="D5" s="80"/>
      <c r="E5" s="9"/>
      <c r="F5" s="134"/>
      <c r="G5" s="9"/>
      <c r="H5" s="134"/>
      <c r="I5" s="9"/>
      <c r="J5" s="134"/>
      <c r="K5" s="9"/>
      <c r="L5" s="313"/>
      <c r="M5" s="564">
        <v>58</v>
      </c>
      <c r="N5" s="134"/>
    </row>
    <row r="6" spans="1:15" ht="11.85" customHeight="1" x14ac:dyDescent="0.25">
      <c r="A6" s="19"/>
      <c r="B6" s="134"/>
      <c r="C6" s="9"/>
      <c r="D6" s="80"/>
      <c r="E6" s="9"/>
      <c r="F6" s="134"/>
      <c r="G6" s="9">
        <v>-26</v>
      </c>
      <c r="H6" s="69" t="s">
        <v>412</v>
      </c>
      <c r="I6" s="9"/>
      <c r="J6" s="134"/>
      <c r="K6" s="9"/>
      <c r="L6" s="312"/>
      <c r="M6" s="566"/>
      <c r="N6" s="134"/>
    </row>
    <row r="7" spans="1:15" ht="11.85" customHeight="1" x14ac:dyDescent="0.25">
      <c r="A7" s="19"/>
      <c r="B7" s="134"/>
      <c r="C7" s="9">
        <v>-24</v>
      </c>
      <c r="D7" s="69" t="s">
        <v>443</v>
      </c>
      <c r="E7" s="9"/>
      <c r="F7" s="134"/>
      <c r="G7" s="9"/>
      <c r="H7" s="313"/>
      <c r="I7" s="564">
        <v>52</v>
      </c>
      <c r="J7" s="134"/>
      <c r="K7" s="9"/>
      <c r="L7" s="312"/>
      <c r="M7" s="566"/>
      <c r="N7" s="134"/>
    </row>
    <row r="8" spans="1:15" ht="11.85" customHeight="1" x14ac:dyDescent="0.25">
      <c r="A8" s="19">
        <v>-1</v>
      </c>
      <c r="B8" s="69" t="s">
        <v>262</v>
      </c>
      <c r="C8" s="14"/>
      <c r="D8" s="127"/>
      <c r="E8" s="564">
        <v>40</v>
      </c>
      <c r="F8" s="69" t="s">
        <v>443</v>
      </c>
      <c r="G8" s="9"/>
      <c r="H8" s="312"/>
      <c r="I8" s="566"/>
      <c r="J8" s="69" t="s">
        <v>412</v>
      </c>
      <c r="K8" s="9"/>
      <c r="L8" s="312"/>
      <c r="M8" s="566"/>
      <c r="N8" s="69" t="s">
        <v>412</v>
      </c>
      <c r="O8" s="598">
        <v>3</v>
      </c>
    </row>
    <row r="9" spans="1:15" ht="11.85" customHeight="1" x14ac:dyDescent="0.25">
      <c r="A9" s="19"/>
      <c r="B9" s="313"/>
      <c r="C9" s="564">
        <v>32</v>
      </c>
      <c r="D9" s="69" t="s">
        <v>404</v>
      </c>
      <c r="E9" s="565"/>
      <c r="F9" s="134" t="s">
        <v>449</v>
      </c>
      <c r="G9" s="564">
        <v>48</v>
      </c>
      <c r="H9" s="312"/>
      <c r="I9" s="566"/>
      <c r="J9" s="134" t="s">
        <v>450</v>
      </c>
      <c r="K9" s="564">
        <v>56</v>
      </c>
      <c r="L9" s="312"/>
      <c r="M9" s="593"/>
      <c r="N9" s="316"/>
      <c r="O9" s="598"/>
    </row>
    <row r="10" spans="1:15" ht="11.85" customHeight="1" x14ac:dyDescent="0.25">
      <c r="A10" s="19">
        <v>-2</v>
      </c>
      <c r="B10" s="69" t="s">
        <v>404</v>
      </c>
      <c r="C10" s="565"/>
      <c r="D10" s="134" t="s">
        <v>451</v>
      </c>
      <c r="E10" s="14"/>
      <c r="F10" s="312"/>
      <c r="G10" s="566"/>
      <c r="H10" s="69" t="s">
        <v>443</v>
      </c>
      <c r="I10" s="565"/>
      <c r="J10" s="312"/>
      <c r="K10" s="566"/>
      <c r="L10" s="312"/>
      <c r="M10" s="593"/>
      <c r="N10" s="316"/>
      <c r="O10" s="1"/>
    </row>
    <row r="11" spans="1:15" ht="11.85" customHeight="1" x14ac:dyDescent="0.25">
      <c r="A11" s="19"/>
      <c r="B11" s="134"/>
      <c r="C11" s="9">
        <v>-23</v>
      </c>
      <c r="D11" s="69" t="s">
        <v>440</v>
      </c>
      <c r="E11" s="14"/>
      <c r="F11" s="312"/>
      <c r="G11" s="566"/>
      <c r="H11" s="134" t="s">
        <v>452</v>
      </c>
      <c r="I11" s="9"/>
      <c r="J11" s="312"/>
      <c r="K11" s="566"/>
      <c r="L11" s="312"/>
      <c r="M11" s="593"/>
      <c r="N11" s="316"/>
      <c r="O11" s="1"/>
    </row>
    <row r="12" spans="1:15" ht="11.85" customHeight="1" x14ac:dyDescent="0.25">
      <c r="A12" s="19">
        <v>-3</v>
      </c>
      <c r="B12" s="69" t="s">
        <v>241</v>
      </c>
      <c r="C12" s="14"/>
      <c r="D12" s="127"/>
      <c r="E12" s="564">
        <v>41</v>
      </c>
      <c r="F12" s="69" t="s">
        <v>440</v>
      </c>
      <c r="G12" s="565"/>
      <c r="H12" s="134"/>
      <c r="I12" s="9"/>
      <c r="J12" s="312"/>
      <c r="K12" s="566"/>
      <c r="L12" s="69" t="s">
        <v>412</v>
      </c>
      <c r="M12" s="599"/>
      <c r="N12" s="316"/>
      <c r="O12" s="1"/>
    </row>
    <row r="13" spans="1:15" ht="11.85" customHeight="1" x14ac:dyDescent="0.25">
      <c r="A13" s="19"/>
      <c r="B13" s="313"/>
      <c r="C13" s="564">
        <v>33</v>
      </c>
      <c r="D13" s="69" t="s">
        <v>231</v>
      </c>
      <c r="E13" s="565"/>
      <c r="F13" s="134" t="s">
        <v>453</v>
      </c>
      <c r="G13" s="9"/>
      <c r="H13" s="134"/>
      <c r="I13" s="9"/>
      <c r="J13" s="312"/>
      <c r="K13" s="566"/>
      <c r="L13" s="134" t="s">
        <v>454</v>
      </c>
      <c r="M13" s="9"/>
      <c r="N13" s="312"/>
      <c r="O13" s="1"/>
    </row>
    <row r="14" spans="1:15" ht="11.85" customHeight="1" x14ac:dyDescent="0.25">
      <c r="A14" s="19">
        <v>-4</v>
      </c>
      <c r="B14" s="69" t="s">
        <v>231</v>
      </c>
      <c r="C14" s="565"/>
      <c r="D14" s="134" t="s">
        <v>455</v>
      </c>
      <c r="E14" s="9"/>
      <c r="F14" s="134"/>
      <c r="G14" s="9">
        <v>-25</v>
      </c>
      <c r="H14" s="69" t="s">
        <v>406</v>
      </c>
      <c r="I14" s="9"/>
      <c r="J14" s="312"/>
      <c r="K14" s="566"/>
      <c r="L14" s="134"/>
      <c r="M14" s="9"/>
      <c r="N14" s="312"/>
      <c r="O14" s="1"/>
    </row>
    <row r="15" spans="1:15" ht="11.85" customHeight="1" x14ac:dyDescent="0.25">
      <c r="A15" s="19"/>
      <c r="B15" s="134"/>
      <c r="C15" s="9">
        <v>-22</v>
      </c>
      <c r="D15" s="69" t="s">
        <v>430</v>
      </c>
      <c r="E15" s="9"/>
      <c r="F15" s="134"/>
      <c r="G15" s="9"/>
      <c r="H15" s="313"/>
      <c r="I15" s="564">
        <v>53</v>
      </c>
      <c r="J15" s="312"/>
      <c r="K15" s="566"/>
      <c r="L15" s="134"/>
      <c r="M15" s="9"/>
      <c r="N15" s="312"/>
      <c r="O15" s="1"/>
    </row>
    <row r="16" spans="1:15" ht="11.85" customHeight="1" x14ac:dyDescent="0.25">
      <c r="A16" s="19">
        <v>-5</v>
      </c>
      <c r="B16" s="69" t="s">
        <v>260</v>
      </c>
      <c r="C16" s="14"/>
      <c r="D16" s="127"/>
      <c r="E16" s="564">
        <v>42</v>
      </c>
      <c r="F16" s="69" t="s">
        <v>430</v>
      </c>
      <c r="G16" s="9"/>
      <c r="H16" s="312"/>
      <c r="I16" s="566"/>
      <c r="J16" s="69" t="s">
        <v>428</v>
      </c>
      <c r="K16" s="565"/>
      <c r="L16" s="134"/>
      <c r="M16" s="598"/>
      <c r="N16" s="312"/>
      <c r="O16" s="1"/>
    </row>
    <row r="17" spans="1:15" ht="11.85" customHeight="1" x14ac:dyDescent="0.25">
      <c r="A17" s="19"/>
      <c r="B17" s="313"/>
      <c r="C17" s="564">
        <v>34</v>
      </c>
      <c r="D17" s="69" t="s">
        <v>416</v>
      </c>
      <c r="E17" s="565"/>
      <c r="F17" s="134" t="s">
        <v>456</v>
      </c>
      <c r="G17" s="564">
        <v>49</v>
      </c>
      <c r="H17" s="312"/>
      <c r="I17" s="566"/>
      <c r="J17" s="134" t="s">
        <v>457</v>
      </c>
      <c r="K17" s="9"/>
      <c r="L17" s="134"/>
      <c r="M17" s="598"/>
      <c r="N17" s="312"/>
      <c r="O17" s="1"/>
    </row>
    <row r="18" spans="1:15" ht="11.85" customHeight="1" x14ac:dyDescent="0.25">
      <c r="A18" s="19">
        <v>-6</v>
      </c>
      <c r="B18" s="69" t="s">
        <v>416</v>
      </c>
      <c r="C18" s="565"/>
      <c r="D18" s="134" t="s">
        <v>458</v>
      </c>
      <c r="E18" s="14"/>
      <c r="F18" s="312"/>
      <c r="G18" s="566"/>
      <c r="H18" s="69" t="s">
        <v>428</v>
      </c>
      <c r="I18" s="565"/>
      <c r="J18" s="134"/>
      <c r="K18" s="9"/>
      <c r="L18" s="134"/>
      <c r="M18" s="9"/>
      <c r="N18" s="312"/>
      <c r="O18" s="1"/>
    </row>
    <row r="19" spans="1:15" ht="11.85" customHeight="1" x14ac:dyDescent="0.25">
      <c r="A19" s="19"/>
      <c r="B19" s="134"/>
      <c r="C19" s="9"/>
      <c r="D19" s="84"/>
      <c r="E19" s="14"/>
      <c r="F19" s="312"/>
      <c r="G19" s="566"/>
      <c r="H19" s="134"/>
      <c r="I19" s="9"/>
      <c r="J19" s="134"/>
      <c r="K19" s="9"/>
      <c r="L19" s="134"/>
      <c r="M19" s="9"/>
      <c r="N19" s="312"/>
      <c r="O19" s="1"/>
    </row>
    <row r="20" spans="1:15" ht="11.85" customHeight="1" x14ac:dyDescent="0.25">
      <c r="A20" s="19"/>
      <c r="B20" s="134"/>
      <c r="C20" s="9">
        <v>-21</v>
      </c>
      <c r="D20" s="69" t="s">
        <v>428</v>
      </c>
      <c r="E20" s="14"/>
      <c r="F20" s="312"/>
      <c r="G20" s="566"/>
      <c r="H20" s="134"/>
      <c r="I20" s="9"/>
      <c r="J20" s="134"/>
      <c r="K20" s="9"/>
      <c r="L20" s="134"/>
      <c r="M20" s="9"/>
      <c r="N20" s="312"/>
      <c r="O20" s="1"/>
    </row>
    <row r="21" spans="1:15" ht="11.85" customHeight="1" x14ac:dyDescent="0.25">
      <c r="A21" s="19">
        <v>-7</v>
      </c>
      <c r="B21" s="69" t="s">
        <v>208</v>
      </c>
      <c r="C21" s="14"/>
      <c r="D21" s="127"/>
      <c r="E21" s="564">
        <v>43</v>
      </c>
      <c r="F21" s="69" t="s">
        <v>428</v>
      </c>
      <c r="G21" s="565"/>
      <c r="H21" s="134"/>
      <c r="I21" s="9"/>
      <c r="J21" s="134"/>
      <c r="K21" s="9">
        <v>-29</v>
      </c>
      <c r="L21" s="69" t="s">
        <v>418</v>
      </c>
      <c r="M21" s="9"/>
      <c r="N21" s="312"/>
      <c r="O21" s="1"/>
    </row>
    <row r="22" spans="1:15" ht="11.85" customHeight="1" x14ac:dyDescent="0.25">
      <c r="A22" s="19"/>
      <c r="B22" s="313"/>
      <c r="C22" s="564">
        <v>35</v>
      </c>
      <c r="D22" s="69" t="s">
        <v>208</v>
      </c>
      <c r="E22" s="565"/>
      <c r="F22" s="134" t="s">
        <v>459</v>
      </c>
      <c r="G22" s="9"/>
      <c r="H22" s="134"/>
      <c r="I22" s="9"/>
      <c r="J22" s="134"/>
      <c r="K22" s="9"/>
      <c r="L22" s="313"/>
      <c r="M22" s="600">
        <v>59</v>
      </c>
      <c r="N22" s="316"/>
      <c r="O22" s="1"/>
    </row>
    <row r="23" spans="1:15" ht="11.85" customHeight="1" x14ac:dyDescent="0.25">
      <c r="A23" s="19">
        <v>-8</v>
      </c>
      <c r="B23" s="69" t="s">
        <v>213</v>
      </c>
      <c r="C23" s="565"/>
      <c r="D23" s="134" t="s">
        <v>460</v>
      </c>
      <c r="E23" s="9"/>
      <c r="F23" s="134"/>
      <c r="G23" s="9">
        <v>-28</v>
      </c>
      <c r="H23" s="69" t="s">
        <v>436</v>
      </c>
      <c r="I23" s="9"/>
      <c r="J23" s="134"/>
      <c r="K23" s="9"/>
      <c r="L23" s="312"/>
      <c r="M23" s="593"/>
      <c r="N23" s="316"/>
      <c r="O23" s="1"/>
    </row>
    <row r="24" spans="1:15" ht="11.85" customHeight="1" x14ac:dyDescent="0.25">
      <c r="A24" s="19"/>
      <c r="B24" s="134"/>
      <c r="C24" s="9">
        <v>-20</v>
      </c>
      <c r="D24" s="69" t="s">
        <v>419</v>
      </c>
      <c r="E24" s="9"/>
      <c r="F24" s="134"/>
      <c r="G24" s="9"/>
      <c r="H24" s="313"/>
      <c r="I24" s="564">
        <v>54</v>
      </c>
      <c r="J24" s="134"/>
      <c r="K24" s="9"/>
      <c r="L24" s="312"/>
      <c r="M24" s="593"/>
      <c r="N24" s="316"/>
      <c r="O24" s="1"/>
    </row>
    <row r="25" spans="1:15" ht="11.85" customHeight="1" x14ac:dyDescent="0.25">
      <c r="A25" s="19">
        <v>-9</v>
      </c>
      <c r="B25" s="69" t="s">
        <v>223</v>
      </c>
      <c r="C25" s="14"/>
      <c r="D25" s="127"/>
      <c r="E25" s="564">
        <v>44</v>
      </c>
      <c r="F25" s="69" t="s">
        <v>419</v>
      </c>
      <c r="G25" s="9"/>
      <c r="H25" s="312"/>
      <c r="I25" s="566"/>
      <c r="J25" s="69" t="s">
        <v>419</v>
      </c>
      <c r="K25" s="9"/>
      <c r="L25" s="312"/>
      <c r="M25" s="593"/>
      <c r="N25" s="314" t="s">
        <v>433</v>
      </c>
      <c r="O25" s="598">
        <v>3</v>
      </c>
    </row>
    <row r="26" spans="1:15" ht="11.85" customHeight="1" x14ac:dyDescent="0.25">
      <c r="A26" s="19"/>
      <c r="B26" s="313"/>
      <c r="C26" s="564">
        <v>36</v>
      </c>
      <c r="D26" s="69" t="s">
        <v>281</v>
      </c>
      <c r="E26" s="565"/>
      <c r="F26" s="134" t="s">
        <v>461</v>
      </c>
      <c r="G26" s="564">
        <v>50</v>
      </c>
      <c r="H26" s="312"/>
      <c r="I26" s="566"/>
      <c r="J26" s="134" t="s">
        <v>462</v>
      </c>
      <c r="K26" s="564">
        <v>57</v>
      </c>
      <c r="L26" s="312"/>
      <c r="M26" s="566"/>
      <c r="N26" s="134" t="s">
        <v>463</v>
      </c>
      <c r="O26" s="598"/>
    </row>
    <row r="27" spans="1:15" ht="11.85" customHeight="1" x14ac:dyDescent="0.25">
      <c r="A27" s="19">
        <v>-10</v>
      </c>
      <c r="B27" s="69" t="s">
        <v>281</v>
      </c>
      <c r="C27" s="565"/>
      <c r="D27" s="134" t="s">
        <v>464</v>
      </c>
      <c r="E27" s="14"/>
      <c r="F27" s="312"/>
      <c r="G27" s="566"/>
      <c r="H27" s="69" t="s">
        <v>419</v>
      </c>
      <c r="I27" s="565"/>
      <c r="J27" s="312"/>
      <c r="K27" s="566"/>
      <c r="L27" s="312"/>
      <c r="M27" s="566"/>
      <c r="N27" s="134"/>
    </row>
    <row r="28" spans="1:15" ht="11.85" customHeight="1" x14ac:dyDescent="0.25">
      <c r="A28" s="19"/>
      <c r="B28" s="134"/>
      <c r="C28" s="9">
        <v>-19</v>
      </c>
      <c r="D28" s="22" t="s">
        <v>278</v>
      </c>
      <c r="E28" s="14"/>
      <c r="F28" s="312"/>
      <c r="G28" s="566"/>
      <c r="H28" s="134" t="s">
        <v>374</v>
      </c>
      <c r="I28" s="9"/>
      <c r="J28" s="312"/>
      <c r="K28" s="566"/>
      <c r="L28" s="312"/>
      <c r="M28" s="566"/>
      <c r="N28" s="134"/>
    </row>
    <row r="29" spans="1:15" ht="11.85" customHeight="1" x14ac:dyDescent="0.25">
      <c r="A29" s="19">
        <v>-11</v>
      </c>
      <c r="B29" s="69" t="s">
        <v>73</v>
      </c>
      <c r="C29" s="14"/>
      <c r="D29" s="127"/>
      <c r="E29" s="564">
        <v>45</v>
      </c>
      <c r="F29" s="314" t="s">
        <v>278</v>
      </c>
      <c r="G29" s="565"/>
      <c r="H29" s="134"/>
      <c r="I29" s="9"/>
      <c r="J29" s="312"/>
      <c r="K29" s="566"/>
      <c r="L29" s="69" t="s">
        <v>433</v>
      </c>
      <c r="M29" s="565"/>
      <c r="N29" s="134"/>
    </row>
    <row r="30" spans="1:15" ht="11.85" customHeight="1" x14ac:dyDescent="0.25">
      <c r="A30" s="19"/>
      <c r="B30" s="313"/>
      <c r="C30" s="564">
        <v>37</v>
      </c>
      <c r="D30" s="69" t="s">
        <v>73</v>
      </c>
      <c r="E30" s="565"/>
      <c r="F30" s="134" t="s">
        <v>465</v>
      </c>
      <c r="G30" s="9"/>
      <c r="H30" s="134"/>
      <c r="I30" s="9"/>
      <c r="J30" s="312"/>
      <c r="K30" s="566"/>
      <c r="L30" s="134"/>
      <c r="M30" s="9"/>
      <c r="N30" s="134"/>
    </row>
    <row r="31" spans="1:15" ht="11.85" customHeight="1" x14ac:dyDescent="0.25">
      <c r="A31" s="19">
        <v>-12</v>
      </c>
      <c r="B31" s="69" t="s">
        <v>287</v>
      </c>
      <c r="C31" s="565"/>
      <c r="D31" s="134" t="s">
        <v>466</v>
      </c>
      <c r="E31" s="9"/>
      <c r="F31" s="134"/>
      <c r="G31" s="9">
        <v>-27</v>
      </c>
      <c r="H31" s="69" t="s">
        <v>433</v>
      </c>
      <c r="I31" s="9"/>
      <c r="J31" s="312"/>
      <c r="K31" s="566"/>
      <c r="L31" s="134"/>
      <c r="M31" s="9"/>
      <c r="N31" s="134"/>
    </row>
    <row r="32" spans="1:15" ht="11.85" customHeight="1" x14ac:dyDescent="0.25">
      <c r="A32" s="19"/>
      <c r="B32" s="134"/>
      <c r="C32" s="9">
        <v>-18</v>
      </c>
      <c r="D32" s="69" t="s">
        <v>410</v>
      </c>
      <c r="E32" s="9"/>
      <c r="F32" s="134"/>
      <c r="G32" s="9"/>
      <c r="H32" s="313"/>
      <c r="I32" s="564">
        <v>55</v>
      </c>
      <c r="J32" s="312"/>
      <c r="K32" s="566"/>
      <c r="L32" s="134"/>
      <c r="M32" s="9"/>
      <c r="N32" s="312"/>
      <c r="O32" s="598"/>
    </row>
    <row r="33" spans="1:15" ht="11.85" customHeight="1" x14ac:dyDescent="0.25">
      <c r="A33" s="19">
        <v>-13</v>
      </c>
      <c r="B33" s="69" t="s">
        <v>249</v>
      </c>
      <c r="C33" s="14"/>
      <c r="D33" s="127"/>
      <c r="E33" s="564">
        <v>46</v>
      </c>
      <c r="F33" s="69" t="s">
        <v>410</v>
      </c>
      <c r="G33" s="9"/>
      <c r="H33" s="312"/>
      <c r="I33" s="566"/>
      <c r="J33" s="69" t="s">
        <v>433</v>
      </c>
      <c r="K33" s="565"/>
      <c r="L33" s="134"/>
      <c r="M33" s="9"/>
      <c r="N33" s="312"/>
      <c r="O33" s="598"/>
    </row>
    <row r="34" spans="1:15" ht="11.85" customHeight="1" x14ac:dyDescent="0.25">
      <c r="A34" s="19"/>
      <c r="B34" s="313"/>
      <c r="C34" s="564">
        <v>38</v>
      </c>
      <c r="D34" s="69" t="s">
        <v>249</v>
      </c>
      <c r="E34" s="565"/>
      <c r="F34" s="134" t="s">
        <v>467</v>
      </c>
      <c r="G34" s="564">
        <v>51</v>
      </c>
      <c r="H34" s="312"/>
      <c r="I34" s="566"/>
      <c r="J34" s="134" t="s">
        <v>468</v>
      </c>
      <c r="K34" s="9"/>
      <c r="L34" s="134"/>
      <c r="M34" s="9"/>
      <c r="N34" s="134"/>
    </row>
    <row r="35" spans="1:15" ht="11.85" customHeight="1" x14ac:dyDescent="0.25">
      <c r="A35" s="19">
        <v>-14</v>
      </c>
      <c r="B35" s="69" t="s">
        <v>237</v>
      </c>
      <c r="C35" s="565"/>
      <c r="D35" s="134" t="s">
        <v>469</v>
      </c>
      <c r="E35" s="14"/>
      <c r="F35" s="312"/>
      <c r="G35" s="566"/>
      <c r="H35" s="69" t="s">
        <v>410</v>
      </c>
      <c r="I35" s="565"/>
      <c r="J35" s="134"/>
      <c r="K35" s="9"/>
      <c r="L35" s="134"/>
      <c r="M35" s="9"/>
      <c r="N35" s="134"/>
    </row>
    <row r="36" spans="1:15" ht="11.85" customHeight="1" x14ac:dyDescent="0.25">
      <c r="A36" s="19"/>
      <c r="B36" s="134"/>
      <c r="C36" s="9">
        <v>-17</v>
      </c>
      <c r="D36" s="69" t="s">
        <v>218</v>
      </c>
      <c r="E36" s="14"/>
      <c r="F36" s="312"/>
      <c r="G36" s="566"/>
      <c r="H36" s="134" t="s">
        <v>470</v>
      </c>
      <c r="I36" s="9"/>
      <c r="J36" s="134"/>
      <c r="K36" s="9"/>
      <c r="L36" s="134"/>
      <c r="M36" s="9"/>
      <c r="N36" s="134"/>
    </row>
    <row r="37" spans="1:15" ht="11.85" customHeight="1" x14ac:dyDescent="0.25">
      <c r="A37" s="19">
        <v>-15</v>
      </c>
      <c r="B37" s="69" t="s">
        <v>256</v>
      </c>
      <c r="C37" s="14"/>
      <c r="D37" s="127"/>
      <c r="E37" s="564">
        <v>47</v>
      </c>
      <c r="F37" s="69" t="s">
        <v>218</v>
      </c>
      <c r="G37" s="565"/>
      <c r="H37" s="134"/>
      <c r="I37" s="9"/>
      <c r="J37" s="134"/>
      <c r="K37" s="9"/>
      <c r="L37" s="134"/>
      <c r="M37" s="9"/>
      <c r="N37" s="134"/>
    </row>
    <row r="38" spans="1:15" ht="11.85" customHeight="1" x14ac:dyDescent="0.25">
      <c r="A38" s="19"/>
      <c r="B38" s="313"/>
      <c r="C38" s="564">
        <v>39</v>
      </c>
      <c r="D38" s="69" t="s">
        <v>446</v>
      </c>
      <c r="E38" s="565"/>
      <c r="F38" s="134" t="s">
        <v>471</v>
      </c>
      <c r="G38" s="9"/>
      <c r="H38" s="134"/>
      <c r="I38" s="9"/>
      <c r="J38" s="134"/>
      <c r="K38" s="9"/>
      <c r="L38" s="134"/>
      <c r="M38" s="9"/>
      <c r="N38" s="134"/>
    </row>
    <row r="39" spans="1:15" ht="11.85" customHeight="1" x14ac:dyDescent="0.25">
      <c r="A39" s="19">
        <v>-16</v>
      </c>
      <c r="B39" s="69" t="s">
        <v>446</v>
      </c>
      <c r="C39" s="565"/>
      <c r="D39" s="134" t="s">
        <v>472</v>
      </c>
      <c r="E39" s="9"/>
      <c r="F39" s="134"/>
      <c r="G39" s="9"/>
      <c r="H39" s="134"/>
      <c r="I39" s="9"/>
      <c r="J39" s="134"/>
      <c r="K39" s="9"/>
      <c r="L39" s="134"/>
      <c r="M39" s="9"/>
      <c r="N39" s="134"/>
    </row>
    <row r="40" spans="1:15" ht="11.85" customHeight="1" x14ac:dyDescent="0.25">
      <c r="A40" s="19"/>
      <c r="B40" s="134"/>
      <c r="C40" s="9"/>
      <c r="D40" s="80"/>
      <c r="E40" s="9"/>
      <c r="F40" s="134"/>
      <c r="G40" s="9"/>
      <c r="H40" s="134"/>
      <c r="I40" s="9"/>
      <c r="J40" s="134"/>
      <c r="K40" s="9"/>
      <c r="L40" s="134"/>
      <c r="M40" s="9"/>
      <c r="N40" s="134"/>
    </row>
    <row r="41" spans="1:15" ht="11.85" customHeight="1" x14ac:dyDescent="0.25">
      <c r="A41" s="19"/>
      <c r="B41" s="9"/>
      <c r="C41" s="9">
        <v>-58</v>
      </c>
      <c r="D41" s="69" t="s">
        <v>442</v>
      </c>
      <c r="E41" s="9"/>
      <c r="F41" s="134"/>
      <c r="G41" s="9"/>
      <c r="H41" s="9"/>
      <c r="I41" s="9"/>
      <c r="J41" s="134"/>
      <c r="K41" s="9">
        <v>-56</v>
      </c>
      <c r="L41" s="69" t="s">
        <v>428</v>
      </c>
      <c r="M41" s="9"/>
      <c r="N41" s="134"/>
    </row>
    <row r="42" spans="1:15" ht="11.85" customHeight="1" x14ac:dyDescent="0.25">
      <c r="A42" s="19"/>
      <c r="B42" s="9"/>
      <c r="C42" s="9"/>
      <c r="D42" s="127"/>
      <c r="E42" s="564">
        <v>61</v>
      </c>
      <c r="F42" s="69" t="s">
        <v>418</v>
      </c>
      <c r="G42" s="584">
        <v>5</v>
      </c>
      <c r="H42" s="11"/>
      <c r="I42" s="150"/>
      <c r="J42" s="134"/>
      <c r="K42" s="9"/>
      <c r="L42" s="313"/>
      <c r="M42" s="564">
        <v>62</v>
      </c>
      <c r="N42" s="69" t="s">
        <v>428</v>
      </c>
      <c r="O42" s="576">
        <v>7</v>
      </c>
    </row>
    <row r="43" spans="1:15" ht="11.85" customHeight="1" x14ac:dyDescent="0.25">
      <c r="A43" s="19"/>
      <c r="B43" s="9"/>
      <c r="C43" s="9">
        <v>-59</v>
      </c>
      <c r="D43" s="69" t="s">
        <v>418</v>
      </c>
      <c r="E43" s="565"/>
      <c r="F43" s="134" t="s">
        <v>473</v>
      </c>
      <c r="G43" s="584"/>
      <c r="H43" s="11"/>
      <c r="I43" s="150"/>
      <c r="J43" s="9"/>
      <c r="K43" s="9">
        <v>-57</v>
      </c>
      <c r="L43" s="69" t="s">
        <v>419</v>
      </c>
      <c r="M43" s="565"/>
      <c r="N43" s="134"/>
      <c r="O43" s="576"/>
    </row>
    <row r="44" spans="1:15" ht="11.85" customHeight="1" x14ac:dyDescent="0.25">
      <c r="A44" s="19"/>
      <c r="B44" s="9"/>
      <c r="C44" s="9"/>
      <c r="D44" s="80"/>
      <c r="E44" s="9">
        <v>-61</v>
      </c>
      <c r="F44" s="69" t="s">
        <v>442</v>
      </c>
      <c r="G44" s="584">
        <v>6</v>
      </c>
      <c r="H44" s="11"/>
      <c r="I44" s="150"/>
      <c r="J44" s="9"/>
      <c r="K44" s="9"/>
      <c r="L44" s="134"/>
      <c r="M44" s="9">
        <v>-62</v>
      </c>
      <c r="N44" s="69" t="s">
        <v>419</v>
      </c>
      <c r="O44" s="576">
        <v>8</v>
      </c>
    </row>
    <row r="45" spans="1:15" ht="11.85" customHeight="1" x14ac:dyDescent="0.25">
      <c r="A45" s="19"/>
      <c r="B45" s="9"/>
      <c r="C45" s="9"/>
      <c r="D45" s="80"/>
      <c r="E45" s="9"/>
      <c r="F45" s="134"/>
      <c r="G45" s="584"/>
      <c r="H45" s="11"/>
      <c r="I45" s="150"/>
      <c r="J45" s="9"/>
      <c r="K45" s="9"/>
      <c r="L45" s="134"/>
      <c r="M45" s="9"/>
      <c r="N45" s="134"/>
      <c r="O45" s="576"/>
    </row>
    <row r="46" spans="1:15" ht="11.85" customHeight="1" x14ac:dyDescent="0.25">
      <c r="A46" s="19"/>
      <c r="B46" s="9"/>
      <c r="C46" s="9"/>
      <c r="D46" s="138" t="s">
        <v>70</v>
      </c>
      <c r="E46" s="106"/>
      <c r="F46" s="106"/>
      <c r="G46" s="106"/>
      <c r="H46" s="106"/>
      <c r="I46" s="106"/>
      <c r="J46" s="106"/>
      <c r="K46" s="147"/>
      <c r="L46" s="147"/>
      <c r="M46" s="147"/>
      <c r="N46" s="147"/>
    </row>
    <row r="47" spans="1:15" ht="11.85" customHeight="1" x14ac:dyDescent="0.25">
      <c r="A47" s="19"/>
      <c r="B47" s="9"/>
      <c r="C47" s="9"/>
      <c r="D47" s="139" t="s">
        <v>71</v>
      </c>
      <c r="E47" s="106"/>
      <c r="F47" s="106"/>
      <c r="G47" s="106"/>
      <c r="H47" s="106"/>
      <c r="I47" s="106"/>
      <c r="J47" s="106"/>
      <c r="K47" s="147"/>
      <c r="L47" s="147"/>
      <c r="M47" s="147"/>
      <c r="N47" s="147"/>
    </row>
    <row r="48" spans="1:15" ht="11.85" customHeight="1" x14ac:dyDescent="0.25"/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</sheetData>
  <mergeCells count="40">
    <mergeCell ref="G44:G45"/>
    <mergeCell ref="O44:O45"/>
    <mergeCell ref="G17:G21"/>
    <mergeCell ref="E21:E22"/>
    <mergeCell ref="C22:C23"/>
    <mergeCell ref="M22:M29"/>
    <mergeCell ref="I24:I27"/>
    <mergeCell ref="E25:E26"/>
    <mergeCell ref="C26:C27"/>
    <mergeCell ref="G26:G29"/>
    <mergeCell ref="K26:K33"/>
    <mergeCell ref="E29:E30"/>
    <mergeCell ref="C30:C31"/>
    <mergeCell ref="I32:I35"/>
    <mergeCell ref="E33:E34"/>
    <mergeCell ref="C34:C35"/>
    <mergeCell ref="G34:G37"/>
    <mergeCell ref="E37:E38"/>
    <mergeCell ref="O32:O33"/>
    <mergeCell ref="C38:C39"/>
    <mergeCell ref="E42:E43"/>
    <mergeCell ref="G42:G43"/>
    <mergeCell ref="M42:M43"/>
    <mergeCell ref="O42:O43"/>
    <mergeCell ref="C1:M1"/>
    <mergeCell ref="C2:E2"/>
    <mergeCell ref="O25:O26"/>
    <mergeCell ref="O8:O9"/>
    <mergeCell ref="C9:C10"/>
    <mergeCell ref="G9:G12"/>
    <mergeCell ref="K9:K16"/>
    <mergeCell ref="E12:E13"/>
    <mergeCell ref="C13:C14"/>
    <mergeCell ref="I15:I18"/>
    <mergeCell ref="E16:E17"/>
    <mergeCell ref="M16:M17"/>
    <mergeCell ref="C17:C18"/>
    <mergeCell ref="M5:M12"/>
    <mergeCell ref="I7:I10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Пред.К.</vt:lpstr>
      <vt:lpstr>ФК</vt:lpstr>
      <vt:lpstr>Пр.ЛЖ</vt:lpstr>
      <vt:lpstr>Пр.ЛМ</vt:lpstr>
      <vt:lpstr>ЛЖФ1</vt:lpstr>
      <vt:lpstr>ЛЖФ2</vt:lpstr>
      <vt:lpstr>ЛЖФ3</vt:lpstr>
      <vt:lpstr>ЛМФ1</vt:lpstr>
      <vt:lpstr>ЛМФ2</vt:lpstr>
      <vt:lpstr>ЛМФ3</vt:lpstr>
      <vt:lpstr>ПЖ</vt:lpstr>
      <vt:lpstr>СП</vt:lpstr>
      <vt:lpstr>ПМ</vt:lpstr>
      <vt:lpstr>ВК</vt:lpstr>
      <vt:lpstr>ВЛ</vt:lpstr>
      <vt:lpstr>СвЖ</vt:lpstr>
      <vt:lpstr>СвМ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Талап</cp:lastModifiedBy>
  <cp:lastPrinted>2022-03-27T10:14:34Z</cp:lastPrinted>
  <dcterms:created xsi:type="dcterms:W3CDTF">2021-02-08T09:05:30Z</dcterms:created>
  <dcterms:modified xsi:type="dcterms:W3CDTF">2022-04-20T14:21:27Z</dcterms:modified>
</cp:coreProperties>
</file>