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155" tabRatio="608"/>
  </bookViews>
  <sheets>
    <sheet name="Лист1" sheetId="20" r:id="rId1"/>
    <sheet name="Лист2" sheetId="21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L29" i="21" l="1"/>
  <c r="BI29" i="21"/>
  <c r="BH29" i="21"/>
  <c r="BG29" i="21"/>
  <c r="BD29" i="21"/>
  <c r="BB29" i="21"/>
  <c r="BA29" i="21"/>
  <c r="AZ29" i="21"/>
  <c r="AY29" i="21"/>
  <c r="AX29" i="21"/>
  <c r="AW29" i="21"/>
  <c r="AV29" i="21"/>
  <c r="AU29" i="21"/>
  <c r="AT29" i="21"/>
  <c r="AS29" i="21"/>
  <c r="AQ29" i="21"/>
  <c r="AP29" i="21"/>
  <c r="AO29" i="21"/>
  <c r="AN29" i="21"/>
  <c r="AM29" i="21"/>
  <c r="AL29" i="21"/>
  <c r="AK29" i="21"/>
  <c r="AJ29" i="21"/>
  <c r="AI29" i="21"/>
  <c r="AF29" i="21"/>
  <c r="AE29" i="21"/>
  <c r="AD29" i="21"/>
  <c r="AC29" i="21"/>
  <c r="AB29" i="21"/>
  <c r="AA29" i="21"/>
  <c r="Z29" i="21"/>
  <c r="Y29" i="21"/>
  <c r="X29" i="21"/>
  <c r="W29" i="21"/>
  <c r="V29" i="21"/>
  <c r="AH29" i="21" s="1"/>
  <c r="BC29" i="21" s="1"/>
  <c r="U29" i="21"/>
  <c r="AG29" i="21" s="1"/>
  <c r="T29" i="21"/>
  <c r="S29" i="21"/>
  <c r="BL28" i="21"/>
  <c r="BI28" i="21"/>
  <c r="BH28" i="21"/>
  <c r="BG28" i="21"/>
  <c r="BB28" i="21"/>
  <c r="BA28" i="21"/>
  <c r="AZ28" i="21"/>
  <c r="AY28" i="21"/>
  <c r="AX28" i="21"/>
  <c r="AW28" i="21"/>
  <c r="AV28" i="21"/>
  <c r="BD28" i="21" s="1"/>
  <c r="AQ28" i="21"/>
  <c r="AP28" i="21"/>
  <c r="AO28" i="21"/>
  <c r="AN28" i="21"/>
  <c r="AM28" i="21"/>
  <c r="AL28" i="21"/>
  <c r="AK28" i="21"/>
  <c r="AS28" i="21" s="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AG28" i="21" s="1"/>
  <c r="T28" i="21"/>
  <c r="AH28" i="21" s="1"/>
  <c r="S28" i="21"/>
  <c r="BL27" i="21"/>
  <c r="BI27" i="21"/>
  <c r="BH27" i="21"/>
  <c r="BG27" i="21"/>
  <c r="BB27" i="21"/>
  <c r="BA27" i="21"/>
  <c r="AZ27" i="21"/>
  <c r="AY27" i="21"/>
  <c r="AX27" i="21"/>
  <c r="AW27" i="21"/>
  <c r="AV27" i="21"/>
  <c r="BD27" i="21" s="1"/>
  <c r="AQ27" i="21"/>
  <c r="AP27" i="21"/>
  <c r="AO27" i="21"/>
  <c r="AN27" i="21"/>
  <c r="AM27" i="21"/>
  <c r="AL27" i="21"/>
  <c r="AK27" i="21"/>
  <c r="AS27" i="21" s="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AH27" i="21" s="1"/>
  <c r="S27" i="21"/>
  <c r="BL26" i="21"/>
  <c r="BI26" i="21"/>
  <c r="BH26" i="21"/>
  <c r="BG26" i="21"/>
  <c r="BB26" i="21"/>
  <c r="BA26" i="21"/>
  <c r="AZ26" i="21"/>
  <c r="AY26" i="21"/>
  <c r="AX26" i="21"/>
  <c r="AW26" i="21"/>
  <c r="AV26" i="21"/>
  <c r="BD26" i="21" s="1"/>
  <c r="AQ26" i="21"/>
  <c r="AP26" i="21"/>
  <c r="AO26" i="21"/>
  <c r="AN26" i="21"/>
  <c r="AM26" i="21"/>
  <c r="AL26" i="21"/>
  <c r="AK26" i="21"/>
  <c r="AS26" i="21" s="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CI25" i="21"/>
  <c r="BL25" i="21"/>
  <c r="BI25" i="21"/>
  <c r="BH25" i="21"/>
  <c r="BG25" i="21"/>
  <c r="BB25" i="21"/>
  <c r="BA25" i="21"/>
  <c r="AZ25" i="21"/>
  <c r="AY25" i="21"/>
  <c r="AX25" i="21"/>
  <c r="AW25" i="21"/>
  <c r="AV25" i="21"/>
  <c r="BD25" i="21" s="1"/>
  <c r="AQ25" i="21"/>
  <c r="AP25" i="21"/>
  <c r="AO25" i="21"/>
  <c r="AN25" i="21"/>
  <c r="AM25" i="21"/>
  <c r="AL25" i="21"/>
  <c r="AK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AG25" i="21" s="1"/>
  <c r="T25" i="21"/>
  <c r="AH25" i="21" s="1"/>
  <c r="S25" i="21"/>
  <c r="BQ24" i="21"/>
  <c r="BL24" i="21"/>
  <c r="BI24" i="21"/>
  <c r="BH24" i="21"/>
  <c r="BG24" i="21"/>
  <c r="BD24" i="21"/>
  <c r="BB24" i="21"/>
  <c r="BA24" i="21"/>
  <c r="AZ24" i="21"/>
  <c r="AY24" i="21"/>
  <c r="AX24" i="21"/>
  <c r="AW24" i="21"/>
  <c r="AV24" i="21"/>
  <c r="AU24" i="21"/>
  <c r="AT24" i="21"/>
  <c r="AS24" i="21"/>
  <c r="AQ24" i="21"/>
  <c r="AP24" i="21"/>
  <c r="AO24" i="21"/>
  <c r="AN24" i="21"/>
  <c r="AM24" i="21"/>
  <c r="AL24" i="21"/>
  <c r="AK24" i="21"/>
  <c r="AJ24" i="21"/>
  <c r="AI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AH24" i="21" s="1"/>
  <c r="S24" i="21"/>
  <c r="BL23" i="21"/>
  <c r="BI23" i="21"/>
  <c r="BH23" i="21"/>
  <c r="BG23" i="21"/>
  <c r="BB23" i="21"/>
  <c r="BA23" i="21"/>
  <c r="AZ23" i="21"/>
  <c r="AY23" i="21"/>
  <c r="AX23" i="21"/>
  <c r="AW23" i="21"/>
  <c r="AV23" i="21"/>
  <c r="AQ23" i="21"/>
  <c r="AP23" i="21"/>
  <c r="AO23" i="21"/>
  <c r="AN23" i="21"/>
  <c r="AM23" i="21"/>
  <c r="AL23" i="21"/>
  <c r="AK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AG23" i="21" s="1"/>
  <c r="BQ22" i="21"/>
  <c r="BL22" i="21"/>
  <c r="BI22" i="21"/>
  <c r="BH22" i="21"/>
  <c r="BG22" i="21"/>
  <c r="BB22" i="21"/>
  <c r="BA22" i="21"/>
  <c r="AZ22" i="21"/>
  <c r="AY22" i="21"/>
  <c r="AX22" i="21"/>
  <c r="AW22" i="21"/>
  <c r="AV22" i="21"/>
  <c r="BD22" i="21" s="1"/>
  <c r="AQ22" i="21"/>
  <c r="AP22" i="21"/>
  <c r="AO22" i="21"/>
  <c r="AN22" i="21"/>
  <c r="AM22" i="21"/>
  <c r="AL22" i="21"/>
  <c r="AK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CI21" i="21"/>
  <c r="BL21" i="21"/>
  <c r="BI21" i="21"/>
  <c r="BH21" i="21"/>
  <c r="BG21" i="21"/>
  <c r="BB21" i="21"/>
  <c r="BA21" i="21"/>
  <c r="AZ21" i="21"/>
  <c r="AY21" i="21"/>
  <c r="AX21" i="21"/>
  <c r="AW21" i="21"/>
  <c r="AV21" i="21"/>
  <c r="AQ21" i="21"/>
  <c r="AP21" i="21"/>
  <c r="AO21" i="21"/>
  <c r="AN21" i="21"/>
  <c r="AM21" i="21"/>
  <c r="AL21" i="21"/>
  <c r="AK21" i="21"/>
  <c r="AS21" i="21" s="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AH21" i="21" s="1"/>
  <c r="S21" i="21"/>
  <c r="BQ20" i="21"/>
  <c r="BL20" i="21"/>
  <c r="BI20" i="21"/>
  <c r="BH20" i="21"/>
  <c r="BG20" i="21"/>
  <c r="BD20" i="21"/>
  <c r="BB20" i="21"/>
  <c r="BA20" i="21"/>
  <c r="AZ20" i="21"/>
  <c r="AY20" i="21"/>
  <c r="AX20" i="21"/>
  <c r="AW20" i="21"/>
  <c r="AV20" i="21"/>
  <c r="AU20" i="21"/>
  <c r="AT20" i="21"/>
  <c r="AS20" i="21"/>
  <c r="AQ20" i="21"/>
  <c r="AP20" i="21"/>
  <c r="AO20" i="21"/>
  <c r="AN20" i="21"/>
  <c r="AM20" i="21"/>
  <c r="AL20" i="21"/>
  <c r="AK20" i="21"/>
  <c r="AJ20" i="21"/>
  <c r="CO19" i="21" s="1"/>
  <c r="AI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AH20" i="21" s="1"/>
  <c r="S20" i="21"/>
  <c r="AG20" i="21" s="1"/>
  <c r="CR19" i="21"/>
  <c r="CL19" i="21"/>
  <c r="BL19" i="21"/>
  <c r="BI19" i="21"/>
  <c r="BH19" i="21"/>
  <c r="BG19" i="21"/>
  <c r="BB19" i="21"/>
  <c r="BA19" i="21"/>
  <c r="AZ19" i="21"/>
  <c r="AY19" i="21"/>
  <c r="AX19" i="21"/>
  <c r="AW19" i="21"/>
  <c r="AV19" i="21"/>
  <c r="AQ19" i="21"/>
  <c r="AP19" i="21"/>
  <c r="AO19" i="21"/>
  <c r="AN19" i="21"/>
  <c r="AM19" i="21"/>
  <c r="AL19" i="21"/>
  <c r="AK19" i="21"/>
  <c r="AF19" i="21"/>
  <c r="AE19" i="21"/>
  <c r="AD19" i="21"/>
  <c r="AC19" i="21"/>
  <c r="AB19" i="21"/>
  <c r="AA19" i="21"/>
  <c r="Z19" i="21"/>
  <c r="Y19" i="21"/>
  <c r="X19" i="21"/>
  <c r="W19" i="21"/>
  <c r="V19" i="21"/>
  <c r="AH19" i="21" s="1"/>
  <c r="U19" i="21"/>
  <c r="AG19" i="21" s="1"/>
  <c r="T19" i="21"/>
  <c r="S19" i="21"/>
  <c r="BQ18" i="21"/>
  <c r="BL18" i="21"/>
  <c r="BI18" i="21"/>
  <c r="BH18" i="21"/>
  <c r="BG18" i="21"/>
  <c r="BB18" i="21"/>
  <c r="BA18" i="21"/>
  <c r="AZ18" i="21"/>
  <c r="AY18" i="21"/>
  <c r="AX18" i="21"/>
  <c r="AW18" i="21"/>
  <c r="AV18" i="21"/>
  <c r="AQ18" i="21"/>
  <c r="AP18" i="21"/>
  <c r="AO18" i="21"/>
  <c r="AN18" i="21"/>
  <c r="AM18" i="21"/>
  <c r="AL18" i="21"/>
  <c r="AK18" i="21"/>
  <c r="AF18" i="21"/>
  <c r="AE18" i="21"/>
  <c r="AD18" i="21"/>
  <c r="AC18" i="21"/>
  <c r="AB18" i="21"/>
  <c r="AA18" i="21"/>
  <c r="Z18" i="21"/>
  <c r="Y18" i="21"/>
  <c r="X18" i="21"/>
  <c r="W18" i="21"/>
  <c r="V18" i="21"/>
  <c r="AH18" i="21" s="1"/>
  <c r="U18" i="21"/>
  <c r="T18" i="21"/>
  <c r="S18" i="21"/>
  <c r="BL17" i="21"/>
  <c r="BI17" i="21"/>
  <c r="BH17" i="21"/>
  <c r="BG17" i="21"/>
  <c r="BB17" i="21"/>
  <c r="BA17" i="21"/>
  <c r="AZ17" i="21"/>
  <c r="AY17" i="21"/>
  <c r="AX17" i="21"/>
  <c r="AW17" i="21"/>
  <c r="AV17" i="21"/>
  <c r="AQ17" i="21"/>
  <c r="AP17" i="21"/>
  <c r="AO17" i="21"/>
  <c r="AN17" i="21"/>
  <c r="AM17" i="21"/>
  <c r="AL17" i="21"/>
  <c r="AK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AG17" i="21" s="1"/>
  <c r="BQ16" i="21"/>
  <c r="BL16" i="21"/>
  <c r="BI16" i="21"/>
  <c r="BH16" i="21"/>
  <c r="BG16" i="21"/>
  <c r="BB16" i="21"/>
  <c r="BA16" i="21"/>
  <c r="AZ16" i="21"/>
  <c r="AY16" i="21"/>
  <c r="AX16" i="21"/>
  <c r="AW16" i="21"/>
  <c r="AV16" i="21"/>
  <c r="BD16" i="21" s="1"/>
  <c r="AQ16" i="21"/>
  <c r="AP16" i="21"/>
  <c r="AO16" i="21"/>
  <c r="AN16" i="21"/>
  <c r="AM16" i="21"/>
  <c r="AL16" i="21"/>
  <c r="AK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BL15" i="21"/>
  <c r="BI15" i="21"/>
  <c r="BH15" i="21"/>
  <c r="BG15" i="21"/>
  <c r="BD15" i="21"/>
  <c r="BB15" i="21"/>
  <c r="BA15" i="21"/>
  <c r="AZ15" i="21"/>
  <c r="AY15" i="21"/>
  <c r="AX15" i="21"/>
  <c r="AW15" i="21"/>
  <c r="AV15" i="21"/>
  <c r="AU15" i="21"/>
  <c r="AT15" i="21"/>
  <c r="AS15" i="21"/>
  <c r="AQ15" i="21"/>
  <c r="AP15" i="21"/>
  <c r="AO15" i="21"/>
  <c r="AN15" i="21"/>
  <c r="AM15" i="21"/>
  <c r="AL15" i="21"/>
  <c r="AK15" i="21"/>
  <c r="AJ15" i="21"/>
  <c r="AI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BQ14" i="21"/>
  <c r="BL14" i="21"/>
  <c r="BI14" i="21"/>
  <c r="BH14" i="21"/>
  <c r="BG14" i="21"/>
  <c r="BB14" i="21"/>
  <c r="BA14" i="21"/>
  <c r="AZ14" i="21"/>
  <c r="AY14" i="21"/>
  <c r="AX14" i="21"/>
  <c r="AW14" i="21"/>
  <c r="AV14" i="21"/>
  <c r="AQ14" i="21"/>
  <c r="AP14" i="21"/>
  <c r="AO14" i="21"/>
  <c r="AN14" i="21"/>
  <c r="AM14" i="21"/>
  <c r="AL14" i="21"/>
  <c r="AK14" i="21"/>
  <c r="AF14" i="21"/>
  <c r="AE14" i="21"/>
  <c r="AD14" i="21"/>
  <c r="AC14" i="21"/>
  <c r="AB14" i="21"/>
  <c r="AA14" i="21"/>
  <c r="Z14" i="21"/>
  <c r="Y14" i="21"/>
  <c r="X14" i="21"/>
  <c r="W14" i="21"/>
  <c r="V14" i="21"/>
  <c r="AH14" i="21" s="1"/>
  <c r="U14" i="21"/>
  <c r="T14" i="21"/>
  <c r="S14" i="21"/>
  <c r="BL13" i="21"/>
  <c r="BI13" i="21"/>
  <c r="BH13" i="21"/>
  <c r="BG13" i="21"/>
  <c r="BB13" i="21"/>
  <c r="BA13" i="21"/>
  <c r="AZ13" i="21"/>
  <c r="AY13" i="21"/>
  <c r="AX13" i="21"/>
  <c r="AW13" i="21"/>
  <c r="AV13" i="21"/>
  <c r="AQ13" i="21"/>
  <c r="AP13" i="21"/>
  <c r="AO13" i="21"/>
  <c r="AN13" i="21"/>
  <c r="AM13" i="21"/>
  <c r="AL13" i="21"/>
  <c r="AK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AG13" i="21" s="1"/>
  <c r="BQ12" i="21"/>
  <c r="BL12" i="21"/>
  <c r="BI12" i="21"/>
  <c r="BH12" i="21"/>
  <c r="BG12" i="21"/>
  <c r="BB12" i="21"/>
  <c r="BA12" i="21"/>
  <c r="AZ12" i="21"/>
  <c r="AY12" i="21"/>
  <c r="AX12" i="21"/>
  <c r="AW12" i="21"/>
  <c r="AV12" i="21"/>
  <c r="BD12" i="21" s="1"/>
  <c r="AQ12" i="21"/>
  <c r="AP12" i="21"/>
  <c r="AO12" i="21"/>
  <c r="AN12" i="21"/>
  <c r="AM12" i="21"/>
  <c r="AL12" i="21"/>
  <c r="AK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BL11" i="21"/>
  <c r="BI11" i="21"/>
  <c r="BH11" i="21"/>
  <c r="BG11" i="21"/>
  <c r="BB11" i="21"/>
  <c r="BA11" i="21"/>
  <c r="AZ11" i="21"/>
  <c r="AY11" i="21"/>
  <c r="AX11" i="21"/>
  <c r="AW11" i="21"/>
  <c r="AV11" i="21"/>
  <c r="BD11" i="21" s="1"/>
  <c r="AQ11" i="21"/>
  <c r="AP11" i="21"/>
  <c r="AO11" i="21"/>
  <c r="AN11" i="21"/>
  <c r="AM11" i="21"/>
  <c r="AL11" i="21"/>
  <c r="AK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AH11" i="21" s="1"/>
  <c r="S11" i="21"/>
  <c r="AG11" i="21" s="1"/>
  <c r="BQ10" i="21"/>
  <c r="BL10" i="21"/>
  <c r="BI10" i="21"/>
  <c r="BH10" i="21"/>
  <c r="BG10" i="21"/>
  <c r="BD10" i="21"/>
  <c r="BB10" i="21"/>
  <c r="BA10" i="21"/>
  <c r="AZ10" i="21"/>
  <c r="AY10" i="21"/>
  <c r="AX10" i="21"/>
  <c r="AW10" i="21"/>
  <c r="AV10" i="21"/>
  <c r="AU10" i="21"/>
  <c r="AT10" i="21"/>
  <c r="AS10" i="21"/>
  <c r="AQ10" i="21"/>
  <c r="AP10" i="21"/>
  <c r="AO10" i="21"/>
  <c r="AN10" i="21"/>
  <c r="AM10" i="21"/>
  <c r="AL10" i="21"/>
  <c r="AK10" i="21"/>
  <c r="AJ10" i="21"/>
  <c r="AI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BL9" i="21"/>
  <c r="BI9" i="21"/>
  <c r="BH9" i="21"/>
  <c r="BG9" i="21"/>
  <c r="BB9" i="21"/>
  <c r="BA9" i="21"/>
  <c r="AZ9" i="21"/>
  <c r="AY9" i="21"/>
  <c r="AX9" i="21"/>
  <c r="AW9" i="21"/>
  <c r="AV9" i="21"/>
  <c r="AQ9" i="21"/>
  <c r="AP9" i="21"/>
  <c r="AO9" i="21"/>
  <c r="AN9" i="21"/>
  <c r="AM9" i="21"/>
  <c r="AL9" i="21"/>
  <c r="AK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AH9" i="21" s="1"/>
  <c r="S9" i="21"/>
  <c r="BL8" i="21"/>
  <c r="BI8" i="21"/>
  <c r="BH8" i="21"/>
  <c r="BG8" i="21"/>
  <c r="BB8" i="21"/>
  <c r="BA8" i="21"/>
  <c r="AZ8" i="21"/>
  <c r="AY8" i="21"/>
  <c r="AX8" i="21"/>
  <c r="AW8" i="21"/>
  <c r="AV8" i="21"/>
  <c r="AQ8" i="21"/>
  <c r="AP8" i="21"/>
  <c r="AO8" i="21"/>
  <c r="AN8" i="21"/>
  <c r="AM8" i="21"/>
  <c r="AL8" i="21"/>
  <c r="AK8" i="21"/>
  <c r="AS8" i="21" s="1"/>
  <c r="AF8" i="21"/>
  <c r="AE8" i="21"/>
  <c r="AD8" i="21"/>
  <c r="AC8" i="21"/>
  <c r="AB8" i="21"/>
  <c r="AA8" i="21"/>
  <c r="Z8" i="21"/>
  <c r="Y8" i="21"/>
  <c r="X8" i="21"/>
  <c r="W8" i="21"/>
  <c r="V8" i="21"/>
  <c r="U8" i="21"/>
  <c r="AG8" i="21" s="1"/>
  <c r="T8" i="21"/>
  <c r="AH8" i="21" s="1"/>
  <c r="S8" i="21"/>
  <c r="BL7" i="21"/>
  <c r="BI7" i="21"/>
  <c r="BH7" i="21"/>
  <c r="BG7" i="21"/>
  <c r="BB7" i="21"/>
  <c r="BA7" i="21"/>
  <c r="AZ7" i="21"/>
  <c r="AY7" i="21"/>
  <c r="AX7" i="21"/>
  <c r="AW7" i="21"/>
  <c r="AV7" i="21"/>
  <c r="AQ7" i="21"/>
  <c r="AP7" i="21"/>
  <c r="AO7" i="21"/>
  <c r="AN7" i="21"/>
  <c r="AM7" i="21"/>
  <c r="AL7" i="21"/>
  <c r="AK7" i="21"/>
  <c r="AS7" i="21" s="1"/>
  <c r="AF7" i="21"/>
  <c r="AE7" i="21"/>
  <c r="AD7" i="21"/>
  <c r="AC7" i="21"/>
  <c r="AB7" i="21"/>
  <c r="AA7" i="21"/>
  <c r="Z7" i="21"/>
  <c r="Y7" i="21"/>
  <c r="X7" i="21"/>
  <c r="W7" i="21"/>
  <c r="V7" i="21"/>
  <c r="U7" i="21"/>
  <c r="AG7" i="21" s="1"/>
  <c r="T7" i="21"/>
  <c r="AH7" i="21" s="1"/>
  <c r="S7" i="21"/>
  <c r="BL6" i="21"/>
  <c r="BI6" i="21"/>
  <c r="BH6" i="21"/>
  <c r="BG6" i="21"/>
  <c r="BD6" i="21"/>
  <c r="BB6" i="21"/>
  <c r="BA6" i="21"/>
  <c r="AZ6" i="21"/>
  <c r="AY6" i="21"/>
  <c r="AX6" i="21"/>
  <c r="AW6" i="21"/>
  <c r="AV6" i="21"/>
  <c r="AU6" i="21"/>
  <c r="AT6" i="21"/>
  <c r="AS6" i="21"/>
  <c r="AQ6" i="21"/>
  <c r="AP6" i="21"/>
  <c r="AO6" i="21"/>
  <c r="AN6" i="21"/>
  <c r="AM6" i="21"/>
  <c r="AL6" i="21"/>
  <c r="AK6" i="21"/>
  <c r="AJ6" i="21"/>
  <c r="AI6" i="21"/>
  <c r="AF6" i="21"/>
  <c r="AE6" i="21"/>
  <c r="AD6" i="21"/>
  <c r="AC6" i="21"/>
  <c r="AB6" i="21"/>
  <c r="AA6" i="21"/>
  <c r="Z6" i="21"/>
  <c r="Y6" i="21"/>
  <c r="X6" i="21"/>
  <c r="W6" i="21"/>
  <c r="V6" i="21"/>
  <c r="AH6" i="21" s="1"/>
  <c r="U6" i="21"/>
  <c r="T6" i="21"/>
  <c r="S6" i="21"/>
  <c r="AG6" i="21" s="1"/>
  <c r="BL5" i="21"/>
  <c r="BI5" i="21"/>
  <c r="BH5" i="21"/>
  <c r="BG5" i="21"/>
  <c r="BB5" i="21"/>
  <c r="BA5" i="21"/>
  <c r="AZ5" i="21"/>
  <c r="AY5" i="21"/>
  <c r="AX5" i="21"/>
  <c r="AW5" i="21"/>
  <c r="AV5" i="21"/>
  <c r="AQ5" i="21"/>
  <c r="AP5" i="21"/>
  <c r="AO5" i="21"/>
  <c r="AN5" i="21"/>
  <c r="AM5" i="21"/>
  <c r="AL5" i="21"/>
  <c r="AK5" i="21"/>
  <c r="AF5" i="21"/>
  <c r="AE5" i="21"/>
  <c r="AD5" i="21"/>
  <c r="AC5" i="21"/>
  <c r="AB5" i="21"/>
  <c r="AA5" i="21"/>
  <c r="Z5" i="21"/>
  <c r="Y5" i="21"/>
  <c r="X5" i="21"/>
  <c r="W5" i="21"/>
  <c r="V5" i="21"/>
  <c r="AH5" i="21" s="1"/>
  <c r="U5" i="21"/>
  <c r="T5" i="21"/>
  <c r="S5" i="21"/>
  <c r="BL4" i="21"/>
  <c r="BI4" i="21"/>
  <c r="BH4" i="21"/>
  <c r="BG4" i="21"/>
  <c r="BB4" i="21"/>
  <c r="BA4" i="21"/>
  <c r="AZ4" i="21"/>
  <c r="AY4" i="21"/>
  <c r="AX4" i="21"/>
  <c r="AW4" i="21"/>
  <c r="AV4" i="21"/>
  <c r="AQ4" i="21"/>
  <c r="AP4" i="21"/>
  <c r="AO4" i="21"/>
  <c r="AN4" i="21"/>
  <c r="AM4" i="21"/>
  <c r="AL4" i="21"/>
  <c r="AK4" i="21"/>
  <c r="AF4" i="21"/>
  <c r="AE4" i="21"/>
  <c r="AD4" i="21"/>
  <c r="AC4" i="21"/>
  <c r="AB4" i="21"/>
  <c r="AA4" i="21"/>
  <c r="Z4" i="21"/>
  <c r="Y4" i="21"/>
  <c r="X4" i="21"/>
  <c r="W4" i="21"/>
  <c r="V4" i="21"/>
  <c r="AH4" i="21" s="1"/>
  <c r="U4" i="21"/>
  <c r="T4" i="21"/>
  <c r="S4" i="21"/>
  <c r="AG4" i="21" s="1"/>
  <c r="BL3" i="21"/>
  <c r="BI3" i="21"/>
  <c r="BH3" i="21"/>
  <c r="BG3" i="21"/>
  <c r="BD3" i="21"/>
  <c r="BB3" i="21"/>
  <c r="BA3" i="21"/>
  <c r="AZ3" i="21"/>
  <c r="AY3" i="21"/>
  <c r="AX3" i="21"/>
  <c r="AW3" i="21"/>
  <c r="AV3" i="21"/>
  <c r="AU3" i="21"/>
  <c r="AT3" i="21"/>
  <c r="AS3" i="21"/>
  <c r="AQ3" i="21"/>
  <c r="AP3" i="21"/>
  <c r="AO3" i="21"/>
  <c r="AN3" i="21"/>
  <c r="AM3" i="21"/>
  <c r="AL3" i="21"/>
  <c r="AK3" i="21"/>
  <c r="AJ3" i="21"/>
  <c r="AI3" i="21"/>
  <c r="AF3" i="21"/>
  <c r="AE3" i="21"/>
  <c r="AD3" i="21"/>
  <c r="AC3" i="21"/>
  <c r="AB3" i="21"/>
  <c r="AA3" i="21"/>
  <c r="Z3" i="21"/>
  <c r="Y3" i="21"/>
  <c r="X3" i="21"/>
  <c r="W3" i="21"/>
  <c r="V3" i="21"/>
  <c r="AH3" i="21" s="1"/>
  <c r="U3" i="21"/>
  <c r="AG3" i="21" s="1"/>
  <c r="T3" i="21"/>
  <c r="S3" i="21"/>
  <c r="BL2" i="21"/>
  <c r="BJ2" i="21"/>
  <c r="BJ3" i="21" s="1"/>
  <c r="BJ4" i="21" s="1"/>
  <c r="BJ5" i="21" s="1"/>
  <c r="BJ6" i="21" s="1"/>
  <c r="BJ7" i="21" s="1"/>
  <c r="BJ8" i="21" s="1"/>
  <c r="BJ9" i="21" s="1"/>
  <c r="BJ10" i="21" s="1"/>
  <c r="BJ11" i="21" s="1"/>
  <c r="BJ12" i="21" s="1"/>
  <c r="BJ13" i="21" s="1"/>
  <c r="BJ14" i="21" s="1"/>
  <c r="BJ15" i="21" s="1"/>
  <c r="BJ16" i="21" s="1"/>
  <c r="BJ17" i="21" s="1"/>
  <c r="BJ18" i="21" s="1"/>
  <c r="BJ19" i="21" s="1"/>
  <c r="BJ20" i="21" s="1"/>
  <c r="BJ21" i="21" s="1"/>
  <c r="BJ22" i="21" s="1"/>
  <c r="BJ23" i="21" s="1"/>
  <c r="BJ24" i="21" s="1"/>
  <c r="BJ25" i="21" s="1"/>
  <c r="BJ26" i="21" s="1"/>
  <c r="BJ27" i="21" s="1"/>
  <c r="BJ28" i="21" s="1"/>
  <c r="BJ29" i="21" s="1"/>
  <c r="BI2" i="21"/>
  <c r="BH2" i="21"/>
  <c r="BG2" i="21"/>
  <c r="BB2" i="21"/>
  <c r="BA2" i="21"/>
  <c r="AZ2" i="21"/>
  <c r="AY2" i="21"/>
  <c r="AX2" i="21"/>
  <c r="BD2" i="21" s="1"/>
  <c r="AW2" i="21"/>
  <c r="AV2" i="21"/>
  <c r="AQ2" i="21"/>
  <c r="AP2" i="21"/>
  <c r="AO2" i="21"/>
  <c r="AN2" i="21"/>
  <c r="AM2" i="21"/>
  <c r="AL2" i="21"/>
  <c r="AK2" i="21"/>
  <c r="AF2" i="21"/>
  <c r="AE2" i="21"/>
  <c r="AD2" i="21"/>
  <c r="AC2" i="21"/>
  <c r="AB2" i="21"/>
  <c r="AA2" i="21"/>
  <c r="Z2" i="21"/>
  <c r="Y2" i="21"/>
  <c r="X2" i="21"/>
  <c r="W2" i="21"/>
  <c r="V2" i="21"/>
  <c r="AH2" i="21" s="1"/>
  <c r="U2" i="21"/>
  <c r="T2" i="21"/>
  <c r="S2" i="21"/>
  <c r="AG2" i="21" s="1"/>
  <c r="AR1" i="21"/>
  <c r="BP64" i="20"/>
  <c r="BO64" i="20"/>
  <c r="BN64" i="20"/>
  <c r="BM64" i="20"/>
  <c r="BL64" i="20"/>
  <c r="BJ64" i="20"/>
  <c r="BI64" i="20"/>
  <c r="BH64" i="20"/>
  <c r="BG64" i="20"/>
  <c r="BF64" i="20"/>
  <c r="BD64" i="20"/>
  <c r="BC64" i="20"/>
  <c r="BB64" i="20"/>
  <c r="BA64" i="20"/>
  <c r="AZ64" i="20"/>
  <c r="AX64" i="20"/>
  <c r="AW64" i="20"/>
  <c r="AV64" i="20"/>
  <c r="AU64" i="20"/>
  <c r="AT64" i="20"/>
  <c r="AS64" i="20"/>
  <c r="AR64" i="20"/>
  <c r="BP63" i="20"/>
  <c r="BO63" i="20"/>
  <c r="BN63" i="20"/>
  <c r="BM63" i="20"/>
  <c r="BL63" i="20"/>
  <c r="BJ63" i="20"/>
  <c r="BI63" i="20"/>
  <c r="BH63" i="20"/>
  <c r="BG63" i="20"/>
  <c r="BF63" i="20"/>
  <c r="BD63" i="20"/>
  <c r="BC63" i="20"/>
  <c r="BB63" i="20"/>
  <c r="BA63" i="20"/>
  <c r="AZ63" i="20"/>
  <c r="AX63" i="20"/>
  <c r="AW63" i="20"/>
  <c r="AV63" i="20"/>
  <c r="AU63" i="20"/>
  <c r="AT63" i="20"/>
  <c r="BP62" i="20"/>
  <c r="BO62" i="20"/>
  <c r="BN62" i="20"/>
  <c r="BM62" i="20"/>
  <c r="BL62" i="20"/>
  <c r="BJ62" i="20"/>
  <c r="BI62" i="20"/>
  <c r="BH62" i="20"/>
  <c r="BG62" i="20"/>
  <c r="BF62" i="20"/>
  <c r="BD62" i="20"/>
  <c r="BC62" i="20"/>
  <c r="BB62" i="20"/>
  <c r="BA62" i="20"/>
  <c r="AZ62" i="20"/>
  <c r="AX62" i="20"/>
  <c r="AW62" i="20"/>
  <c r="AV62" i="20"/>
  <c r="AU62" i="20"/>
  <c r="AT62" i="20"/>
  <c r="AF62" i="20"/>
  <c r="C62" i="20"/>
  <c r="AE54" i="20" s="1"/>
  <c r="CR61" i="20"/>
  <c r="BP61" i="20"/>
  <c r="BO61" i="20"/>
  <c r="BN61" i="20"/>
  <c r="BM61" i="20"/>
  <c r="BL61" i="20"/>
  <c r="BJ61" i="20"/>
  <c r="BI61" i="20"/>
  <c r="BH61" i="20"/>
  <c r="BG61" i="20"/>
  <c r="BF61" i="20"/>
  <c r="BD61" i="20"/>
  <c r="BC61" i="20"/>
  <c r="BB61" i="20"/>
  <c r="BA61" i="20"/>
  <c r="AZ61" i="20"/>
  <c r="AX61" i="20"/>
  <c r="AW61" i="20"/>
  <c r="AV61" i="20"/>
  <c r="AU61" i="20"/>
  <c r="AT61" i="20"/>
  <c r="BP60" i="20"/>
  <c r="BO60" i="20"/>
  <c r="BN60" i="20"/>
  <c r="BM60" i="20"/>
  <c r="BL60" i="20"/>
  <c r="BJ60" i="20"/>
  <c r="BI60" i="20"/>
  <c r="BH60" i="20"/>
  <c r="BG60" i="20"/>
  <c r="BF60" i="20"/>
  <c r="BD60" i="20"/>
  <c r="BC60" i="20"/>
  <c r="BB60" i="20"/>
  <c r="BA60" i="20"/>
  <c r="AZ60" i="20"/>
  <c r="AX60" i="20"/>
  <c r="AW60" i="20"/>
  <c r="AV60" i="20"/>
  <c r="AU60" i="20"/>
  <c r="AT60" i="20"/>
  <c r="AS60" i="20"/>
  <c r="AR60" i="20"/>
  <c r="BT60" i="20" s="1"/>
  <c r="C60" i="20"/>
  <c r="AF61" i="20" s="1"/>
  <c r="BP59" i="20"/>
  <c r="BO59" i="20"/>
  <c r="BN59" i="20"/>
  <c r="BM59" i="20"/>
  <c r="BL59" i="20"/>
  <c r="BJ59" i="20"/>
  <c r="BI59" i="20"/>
  <c r="BH59" i="20"/>
  <c r="BG59" i="20"/>
  <c r="BF59" i="20"/>
  <c r="BR59" i="20" s="1"/>
  <c r="BD59" i="20"/>
  <c r="BC59" i="20"/>
  <c r="BB59" i="20"/>
  <c r="BA59" i="20"/>
  <c r="AS59" i="20" s="1"/>
  <c r="AZ59" i="20"/>
  <c r="AX59" i="20"/>
  <c r="AW59" i="20"/>
  <c r="AV59" i="20"/>
  <c r="AU59" i="20"/>
  <c r="AT59" i="20"/>
  <c r="AF59" i="20"/>
  <c r="BP58" i="20"/>
  <c r="BO58" i="20"/>
  <c r="BN58" i="20"/>
  <c r="BM58" i="20"/>
  <c r="BL58" i="20"/>
  <c r="BJ58" i="20"/>
  <c r="BI58" i="20"/>
  <c r="BH58" i="20"/>
  <c r="BG58" i="20"/>
  <c r="BF58" i="20"/>
  <c r="BD58" i="20"/>
  <c r="BC58" i="20"/>
  <c r="BB58" i="20"/>
  <c r="BA58" i="20"/>
  <c r="AZ58" i="20"/>
  <c r="AX58" i="20"/>
  <c r="AW58" i="20"/>
  <c r="AV58" i="20"/>
  <c r="AU58" i="20"/>
  <c r="AT58" i="20"/>
  <c r="AS58" i="20"/>
  <c r="AR58" i="20"/>
  <c r="C58" i="20"/>
  <c r="AE63" i="20" s="1"/>
  <c r="BP57" i="20"/>
  <c r="BO57" i="20"/>
  <c r="BN57" i="20"/>
  <c r="BM57" i="20"/>
  <c r="BL57" i="20"/>
  <c r="BJ57" i="20"/>
  <c r="BI57" i="20"/>
  <c r="BH57" i="20"/>
  <c r="BG57" i="20"/>
  <c r="BF57" i="20"/>
  <c r="BD57" i="20"/>
  <c r="BC57" i="20"/>
  <c r="BB57" i="20"/>
  <c r="BA57" i="20"/>
  <c r="AZ57" i="20"/>
  <c r="AX57" i="20"/>
  <c r="AW57" i="20"/>
  <c r="AV57" i="20"/>
  <c r="AU57" i="20"/>
  <c r="AT57" i="20"/>
  <c r="AE57" i="20"/>
  <c r="CO56" i="20"/>
  <c r="BP56" i="20"/>
  <c r="BO56" i="20"/>
  <c r="BN56" i="20"/>
  <c r="BM56" i="20"/>
  <c r="BL56" i="20"/>
  <c r="BJ56" i="20"/>
  <c r="BI56" i="20"/>
  <c r="BH56" i="20"/>
  <c r="BG56" i="20"/>
  <c r="BF56" i="20"/>
  <c r="BD56" i="20"/>
  <c r="BC56" i="20"/>
  <c r="BB56" i="20"/>
  <c r="BA56" i="20"/>
  <c r="AZ56" i="20"/>
  <c r="AX56" i="20"/>
  <c r="AW56" i="20"/>
  <c r="AV56" i="20"/>
  <c r="AU56" i="20"/>
  <c r="AT56" i="20"/>
  <c r="AR56" i="20" s="1"/>
  <c r="C56" i="20"/>
  <c r="AF56" i="20" s="1"/>
  <c r="BP55" i="20"/>
  <c r="BO55" i="20"/>
  <c r="BN55" i="20"/>
  <c r="BM55" i="20"/>
  <c r="BL55" i="20"/>
  <c r="BJ55" i="20"/>
  <c r="BI55" i="20"/>
  <c r="BH55" i="20"/>
  <c r="BG55" i="20"/>
  <c r="BF55" i="20"/>
  <c r="BD55" i="20"/>
  <c r="BC55" i="20"/>
  <c r="BB55" i="20"/>
  <c r="BA55" i="20"/>
  <c r="AZ55" i="20"/>
  <c r="AX55" i="20"/>
  <c r="AW55" i="20"/>
  <c r="AV55" i="20"/>
  <c r="AU55" i="20"/>
  <c r="AT55" i="20"/>
  <c r="AF55" i="20"/>
  <c r="AE55" i="20"/>
  <c r="BP54" i="20"/>
  <c r="BO54" i="20"/>
  <c r="BN54" i="20"/>
  <c r="BM54" i="20"/>
  <c r="BL54" i="20"/>
  <c r="BJ54" i="20"/>
  <c r="BI54" i="20"/>
  <c r="BH54" i="20"/>
  <c r="BG54" i="20"/>
  <c r="BF54" i="20"/>
  <c r="BD54" i="20"/>
  <c r="BC54" i="20"/>
  <c r="BB54" i="20"/>
  <c r="BA54" i="20"/>
  <c r="AZ54" i="20"/>
  <c r="AX54" i="20"/>
  <c r="AW54" i="20"/>
  <c r="AV54" i="20"/>
  <c r="AU54" i="20"/>
  <c r="AT54" i="20"/>
  <c r="AS54" i="20"/>
  <c r="AR54" i="20"/>
  <c r="BU54" i="20" s="1"/>
  <c r="C54" i="20"/>
  <c r="BP53" i="20"/>
  <c r="BO53" i="20"/>
  <c r="BN53" i="20"/>
  <c r="BM53" i="20"/>
  <c r="BS53" i="20" s="1"/>
  <c r="BL53" i="20"/>
  <c r="BJ53" i="20"/>
  <c r="BI53" i="20"/>
  <c r="BH53" i="20"/>
  <c r="BG53" i="20"/>
  <c r="BF53" i="20"/>
  <c r="BD53" i="20"/>
  <c r="BC53" i="20"/>
  <c r="BB53" i="20"/>
  <c r="BA53" i="20"/>
  <c r="AZ53" i="20"/>
  <c r="AX53" i="20"/>
  <c r="AW53" i="20"/>
  <c r="AV53" i="20"/>
  <c r="AU53" i="20"/>
  <c r="AT53" i="20"/>
  <c r="AE53" i="20"/>
  <c r="BP52" i="20"/>
  <c r="BO52" i="20"/>
  <c r="BN52" i="20"/>
  <c r="BM52" i="20"/>
  <c r="BL52" i="20"/>
  <c r="BJ52" i="20"/>
  <c r="BI52" i="20"/>
  <c r="BH52" i="20"/>
  <c r="BG52" i="20"/>
  <c r="BF52" i="20"/>
  <c r="BD52" i="20"/>
  <c r="BC52" i="20"/>
  <c r="BB52" i="20"/>
  <c r="BA52" i="20"/>
  <c r="AZ52" i="20"/>
  <c r="AX52" i="20"/>
  <c r="AW52" i="20"/>
  <c r="AV52" i="20"/>
  <c r="AU52" i="20"/>
  <c r="AT52" i="20"/>
  <c r="AS52" i="20"/>
  <c r="AR52" i="20"/>
  <c r="BT52" i="20" s="1"/>
  <c r="C52" i="20"/>
  <c r="BP51" i="20"/>
  <c r="BO51" i="20"/>
  <c r="BN51" i="20"/>
  <c r="BM51" i="20"/>
  <c r="BL51" i="20"/>
  <c r="BJ51" i="20"/>
  <c r="BI51" i="20"/>
  <c r="BH51" i="20"/>
  <c r="BG51" i="20"/>
  <c r="BF51" i="20"/>
  <c r="BD51" i="20"/>
  <c r="BC51" i="20"/>
  <c r="BB51" i="20"/>
  <c r="BA51" i="20"/>
  <c r="AZ51" i="20"/>
  <c r="AX51" i="20"/>
  <c r="AW51" i="20"/>
  <c r="AV51" i="20"/>
  <c r="AU51" i="20"/>
  <c r="AT51" i="20"/>
  <c r="AF51" i="20"/>
  <c r="AE51" i="20"/>
  <c r="BV50" i="20"/>
  <c r="BP50" i="20"/>
  <c r="BO50" i="20"/>
  <c r="BN50" i="20"/>
  <c r="BM50" i="20"/>
  <c r="BL50" i="20"/>
  <c r="BJ50" i="20"/>
  <c r="BI50" i="20"/>
  <c r="BH50" i="20"/>
  <c r="BG50" i="20"/>
  <c r="BF50" i="20"/>
  <c r="BD50" i="20"/>
  <c r="BC50" i="20"/>
  <c r="BB50" i="20"/>
  <c r="BA50" i="20"/>
  <c r="AZ50" i="20"/>
  <c r="AX50" i="20"/>
  <c r="AW50" i="20"/>
  <c r="AV50" i="20"/>
  <c r="AU50" i="20"/>
  <c r="AT50" i="20"/>
  <c r="AF50" i="20"/>
  <c r="AE50" i="20"/>
  <c r="BP49" i="20"/>
  <c r="BO49" i="20"/>
  <c r="BN49" i="20"/>
  <c r="BM49" i="20"/>
  <c r="BL49" i="20"/>
  <c r="BJ49" i="20"/>
  <c r="BI49" i="20"/>
  <c r="BH49" i="20"/>
  <c r="BG49" i="20"/>
  <c r="BF49" i="20"/>
  <c r="BD49" i="20"/>
  <c r="BC49" i="20"/>
  <c r="BB49" i="20"/>
  <c r="BA49" i="20"/>
  <c r="AZ49" i="20"/>
  <c r="AX49" i="20"/>
  <c r="AW49" i="20"/>
  <c r="AV49" i="20"/>
  <c r="AU49" i="20"/>
  <c r="AT49" i="20"/>
  <c r="BP48" i="20"/>
  <c r="BO48" i="20"/>
  <c r="BN48" i="20"/>
  <c r="BM48" i="20"/>
  <c r="BL48" i="20"/>
  <c r="BJ48" i="20"/>
  <c r="BI48" i="20"/>
  <c r="BH48" i="20"/>
  <c r="BG48" i="20"/>
  <c r="BF48" i="20"/>
  <c r="BD48" i="20"/>
  <c r="BC48" i="20"/>
  <c r="BB48" i="20"/>
  <c r="BA48" i="20"/>
  <c r="AZ48" i="20"/>
  <c r="AX48" i="20"/>
  <c r="AW48" i="20"/>
  <c r="AV48" i="20"/>
  <c r="AU48" i="20"/>
  <c r="AT48" i="20"/>
  <c r="BP47" i="20"/>
  <c r="BO47" i="20"/>
  <c r="BN47" i="20"/>
  <c r="BM47" i="20"/>
  <c r="BL47" i="20"/>
  <c r="BJ47" i="20"/>
  <c r="BI47" i="20"/>
  <c r="BH47" i="20"/>
  <c r="BG47" i="20"/>
  <c r="BF47" i="20"/>
  <c r="BD47" i="20"/>
  <c r="BC47" i="20"/>
  <c r="BB47" i="20"/>
  <c r="BA47" i="20"/>
  <c r="AZ47" i="20"/>
  <c r="AX47" i="20"/>
  <c r="AW47" i="20"/>
  <c r="AV47" i="20"/>
  <c r="AU47" i="20"/>
  <c r="AT47" i="20"/>
  <c r="AF47" i="20"/>
  <c r="C47" i="20"/>
  <c r="AE49" i="20" s="1"/>
  <c r="BP46" i="20"/>
  <c r="BO46" i="20"/>
  <c r="BN46" i="20"/>
  <c r="BM46" i="20"/>
  <c r="BL46" i="20"/>
  <c r="BJ46" i="20"/>
  <c r="BI46" i="20"/>
  <c r="BH46" i="20"/>
  <c r="BG46" i="20"/>
  <c r="BF46" i="20"/>
  <c r="BD46" i="20"/>
  <c r="BC46" i="20"/>
  <c r="BB46" i="20"/>
  <c r="BA46" i="20"/>
  <c r="AZ46" i="20"/>
  <c r="AX46" i="20"/>
  <c r="AW46" i="20"/>
  <c r="AV46" i="20"/>
  <c r="AU46" i="20"/>
  <c r="AT46" i="20"/>
  <c r="AF46" i="20"/>
  <c r="BP45" i="20"/>
  <c r="BO45" i="20"/>
  <c r="BN45" i="20"/>
  <c r="BM45" i="20"/>
  <c r="BL45" i="20"/>
  <c r="BJ45" i="20"/>
  <c r="BI45" i="20"/>
  <c r="BH45" i="20"/>
  <c r="BG45" i="20"/>
  <c r="BF45" i="20"/>
  <c r="BD45" i="20"/>
  <c r="BC45" i="20"/>
  <c r="BB45" i="20"/>
  <c r="BA45" i="20"/>
  <c r="AZ45" i="20"/>
  <c r="AX45" i="20"/>
  <c r="AW45" i="20"/>
  <c r="AV45" i="20"/>
  <c r="AU45" i="20"/>
  <c r="AT45" i="20"/>
  <c r="AE45" i="20"/>
  <c r="AC45" i="20"/>
  <c r="C45" i="20"/>
  <c r="AA45" i="20" s="1"/>
  <c r="BP44" i="20"/>
  <c r="BO44" i="20"/>
  <c r="BN44" i="20"/>
  <c r="BM44" i="20"/>
  <c r="BL44" i="20"/>
  <c r="BJ44" i="20"/>
  <c r="BI44" i="20"/>
  <c r="BH44" i="20"/>
  <c r="BG44" i="20"/>
  <c r="BF44" i="20"/>
  <c r="BD44" i="20"/>
  <c r="BC44" i="20"/>
  <c r="BB44" i="20"/>
  <c r="BA44" i="20"/>
  <c r="AZ44" i="20"/>
  <c r="AX44" i="20"/>
  <c r="AW44" i="20"/>
  <c r="AV44" i="20"/>
  <c r="AU44" i="20"/>
  <c r="AT44" i="20"/>
  <c r="AF44" i="20"/>
  <c r="BP43" i="20"/>
  <c r="BO43" i="20"/>
  <c r="BN43" i="20"/>
  <c r="BM43" i="20"/>
  <c r="BL43" i="20"/>
  <c r="BJ43" i="20"/>
  <c r="BI43" i="20"/>
  <c r="BH43" i="20"/>
  <c r="BG43" i="20"/>
  <c r="BF43" i="20"/>
  <c r="BD43" i="20"/>
  <c r="BC43" i="20"/>
  <c r="BB43" i="20"/>
  <c r="BA43" i="20"/>
  <c r="AZ43" i="20"/>
  <c r="AX43" i="20"/>
  <c r="AW43" i="20"/>
  <c r="AV43" i="20"/>
  <c r="AU43" i="20"/>
  <c r="AT43" i="20"/>
  <c r="AE43" i="20"/>
  <c r="C43" i="20"/>
  <c r="AA43" i="20" s="1"/>
  <c r="BP42" i="20"/>
  <c r="BO42" i="20"/>
  <c r="BN42" i="20"/>
  <c r="BM42" i="20"/>
  <c r="BL42" i="20"/>
  <c r="BJ42" i="20"/>
  <c r="BI42" i="20"/>
  <c r="BH42" i="20"/>
  <c r="BG42" i="20"/>
  <c r="BF42" i="20"/>
  <c r="BD42" i="20"/>
  <c r="BC42" i="20"/>
  <c r="BB42" i="20"/>
  <c r="BA42" i="20"/>
  <c r="AZ42" i="20"/>
  <c r="AX42" i="20"/>
  <c r="AW42" i="20"/>
  <c r="AV42" i="20"/>
  <c r="AU42" i="20"/>
  <c r="AT42" i="20"/>
  <c r="AE42" i="20"/>
  <c r="BP41" i="20"/>
  <c r="BO41" i="20"/>
  <c r="BN41" i="20"/>
  <c r="BM41" i="20"/>
  <c r="BL41" i="20"/>
  <c r="BJ41" i="20"/>
  <c r="BI41" i="20"/>
  <c r="BH41" i="20"/>
  <c r="BG41" i="20"/>
  <c r="BF41" i="20"/>
  <c r="BD41" i="20"/>
  <c r="BC41" i="20"/>
  <c r="BB41" i="20"/>
  <c r="BA41" i="20"/>
  <c r="AZ41" i="20"/>
  <c r="AX41" i="20"/>
  <c r="AW41" i="20"/>
  <c r="AV41" i="20"/>
  <c r="AU41" i="20"/>
  <c r="AT41" i="20"/>
  <c r="C41" i="20"/>
  <c r="AA41" i="20" s="1"/>
  <c r="BP40" i="20"/>
  <c r="BO40" i="20"/>
  <c r="BN40" i="20"/>
  <c r="BM40" i="20"/>
  <c r="BL40" i="20"/>
  <c r="BJ40" i="20"/>
  <c r="BI40" i="20"/>
  <c r="BH40" i="20"/>
  <c r="BG40" i="20"/>
  <c r="BF40" i="20"/>
  <c r="BD40" i="20"/>
  <c r="BC40" i="20"/>
  <c r="BB40" i="20"/>
  <c r="BA40" i="20"/>
  <c r="AZ40" i="20"/>
  <c r="AX40" i="20"/>
  <c r="AW40" i="20"/>
  <c r="AV40" i="20"/>
  <c r="AU40" i="20"/>
  <c r="AT40" i="20"/>
  <c r="AE40" i="20"/>
  <c r="BP39" i="20"/>
  <c r="BO39" i="20"/>
  <c r="BN39" i="20"/>
  <c r="BM39" i="20"/>
  <c r="BL39" i="20"/>
  <c r="BJ39" i="20"/>
  <c r="BI39" i="20"/>
  <c r="BH39" i="20"/>
  <c r="BG39" i="20"/>
  <c r="BF39" i="20"/>
  <c r="BD39" i="20"/>
  <c r="BC39" i="20"/>
  <c r="BB39" i="20"/>
  <c r="BA39" i="20"/>
  <c r="AZ39" i="20"/>
  <c r="AX39" i="20"/>
  <c r="AW39" i="20"/>
  <c r="AV39" i="20"/>
  <c r="AU39" i="20"/>
  <c r="AT39" i="20"/>
  <c r="AE39" i="20"/>
  <c r="C39" i="20"/>
  <c r="AA39" i="20" s="1"/>
  <c r="BP38" i="20"/>
  <c r="BO38" i="20"/>
  <c r="BN38" i="20"/>
  <c r="BM38" i="20"/>
  <c r="BL38" i="20"/>
  <c r="BJ38" i="20"/>
  <c r="BI38" i="20"/>
  <c r="BH38" i="20"/>
  <c r="BG38" i="20"/>
  <c r="BF38" i="20"/>
  <c r="BD38" i="20"/>
  <c r="BC38" i="20"/>
  <c r="BB38" i="20"/>
  <c r="BA38" i="20"/>
  <c r="AZ38" i="20"/>
  <c r="AX38" i="20"/>
  <c r="AW38" i="20"/>
  <c r="AV38" i="20"/>
  <c r="AU38" i="20"/>
  <c r="AT38" i="20"/>
  <c r="BP37" i="20"/>
  <c r="BO37" i="20"/>
  <c r="BN37" i="20"/>
  <c r="BM37" i="20"/>
  <c r="BL37" i="20"/>
  <c r="BJ37" i="20"/>
  <c r="BI37" i="20"/>
  <c r="BH37" i="20"/>
  <c r="BG37" i="20"/>
  <c r="BF37" i="20"/>
  <c r="BD37" i="20"/>
  <c r="BC37" i="20"/>
  <c r="BB37" i="20"/>
  <c r="BA37" i="20"/>
  <c r="AZ37" i="20"/>
  <c r="AS37" i="20" s="1"/>
  <c r="AX37" i="20"/>
  <c r="AW37" i="20"/>
  <c r="AV37" i="20"/>
  <c r="AU37" i="20"/>
  <c r="AT37" i="20"/>
  <c r="AF37" i="20"/>
  <c r="AE37" i="20"/>
  <c r="AA37" i="20"/>
  <c r="C37" i="20"/>
  <c r="AC37" i="20" s="1"/>
  <c r="BP36" i="20"/>
  <c r="BO36" i="20"/>
  <c r="BN36" i="20"/>
  <c r="BM36" i="20"/>
  <c r="BL36" i="20"/>
  <c r="BJ36" i="20"/>
  <c r="BI36" i="20"/>
  <c r="BH36" i="20"/>
  <c r="BG36" i="20"/>
  <c r="BF36" i="20"/>
  <c r="BD36" i="20"/>
  <c r="BC36" i="20"/>
  <c r="BB36" i="20"/>
  <c r="BA36" i="20"/>
  <c r="AZ36" i="20"/>
  <c r="AX36" i="20"/>
  <c r="AW36" i="20"/>
  <c r="AV36" i="20"/>
  <c r="AU36" i="20"/>
  <c r="AT36" i="20"/>
  <c r="AF36" i="20"/>
  <c r="AE36" i="20"/>
  <c r="BV35" i="20"/>
  <c r="BP35" i="20"/>
  <c r="BO35" i="20"/>
  <c r="BN35" i="20"/>
  <c r="BM35" i="20"/>
  <c r="BL35" i="20"/>
  <c r="BJ35" i="20"/>
  <c r="BI35" i="20"/>
  <c r="BH35" i="20"/>
  <c r="BG35" i="20"/>
  <c r="BF35" i="20"/>
  <c r="BD35" i="20"/>
  <c r="BC35" i="20"/>
  <c r="BB35" i="20"/>
  <c r="BA35" i="20"/>
  <c r="AZ35" i="20"/>
  <c r="AX35" i="20"/>
  <c r="AW35" i="20"/>
  <c r="AV35" i="20"/>
  <c r="AU35" i="20"/>
  <c r="AT35" i="20"/>
  <c r="BP34" i="20"/>
  <c r="BO34" i="20"/>
  <c r="BN34" i="20"/>
  <c r="BM34" i="20"/>
  <c r="BL34" i="20"/>
  <c r="BJ34" i="20"/>
  <c r="BI34" i="20"/>
  <c r="BH34" i="20"/>
  <c r="BG34" i="20"/>
  <c r="BF34" i="20"/>
  <c r="BD34" i="20"/>
  <c r="BC34" i="20"/>
  <c r="BB34" i="20"/>
  <c r="BA34" i="20"/>
  <c r="AZ34" i="20"/>
  <c r="AX34" i="20"/>
  <c r="AW34" i="20"/>
  <c r="AV34" i="20"/>
  <c r="AU34" i="20"/>
  <c r="AT34" i="20"/>
  <c r="AS34" i="20"/>
  <c r="AR34" i="20"/>
  <c r="BP33" i="20"/>
  <c r="BO33" i="20"/>
  <c r="BN33" i="20"/>
  <c r="BM33" i="20"/>
  <c r="BL33" i="20"/>
  <c r="BJ33" i="20"/>
  <c r="BI33" i="20"/>
  <c r="BH33" i="20"/>
  <c r="BG33" i="20"/>
  <c r="BF33" i="20"/>
  <c r="BD33" i="20"/>
  <c r="BC33" i="20"/>
  <c r="BB33" i="20"/>
  <c r="BA33" i="20"/>
  <c r="AZ33" i="20"/>
  <c r="AX33" i="20"/>
  <c r="AW33" i="20"/>
  <c r="AV33" i="20"/>
  <c r="AU33" i="20"/>
  <c r="AT33" i="20"/>
  <c r="BP32" i="20"/>
  <c r="BO32" i="20"/>
  <c r="BN32" i="20"/>
  <c r="BM32" i="20"/>
  <c r="BL32" i="20"/>
  <c r="BJ32" i="20"/>
  <c r="BI32" i="20"/>
  <c r="BH32" i="20"/>
  <c r="BG32" i="20"/>
  <c r="BF32" i="20"/>
  <c r="BD32" i="20"/>
  <c r="BC32" i="20"/>
  <c r="BB32" i="20"/>
  <c r="BA32" i="20"/>
  <c r="AZ32" i="20"/>
  <c r="AX32" i="20"/>
  <c r="AW32" i="20"/>
  <c r="AV32" i="20"/>
  <c r="AU32" i="20"/>
  <c r="AT32" i="20"/>
  <c r="AF32" i="20"/>
  <c r="C32" i="20"/>
  <c r="CR31" i="20"/>
  <c r="CV31" i="20" s="1"/>
  <c r="BP31" i="20"/>
  <c r="BO31" i="20"/>
  <c r="BN31" i="20"/>
  <c r="BM31" i="20"/>
  <c r="BL31" i="20"/>
  <c r="BJ31" i="20"/>
  <c r="BI31" i="20"/>
  <c r="BH31" i="20"/>
  <c r="BG31" i="20"/>
  <c r="BF31" i="20"/>
  <c r="BD31" i="20"/>
  <c r="BC31" i="20"/>
  <c r="BB31" i="20"/>
  <c r="BA31" i="20"/>
  <c r="AZ31" i="20"/>
  <c r="AX31" i="20"/>
  <c r="AW31" i="20"/>
  <c r="AV31" i="20"/>
  <c r="AU31" i="20"/>
  <c r="AT31" i="20"/>
  <c r="BP30" i="20"/>
  <c r="BO30" i="20"/>
  <c r="BN30" i="20"/>
  <c r="BM30" i="20"/>
  <c r="BL30" i="20"/>
  <c r="BJ30" i="20"/>
  <c r="BI30" i="20"/>
  <c r="BH30" i="20"/>
  <c r="BG30" i="20"/>
  <c r="BF30" i="20"/>
  <c r="BD30" i="20"/>
  <c r="BC30" i="20"/>
  <c r="BB30" i="20"/>
  <c r="BA30" i="20"/>
  <c r="AZ30" i="20"/>
  <c r="AX30" i="20"/>
  <c r="AW30" i="20"/>
  <c r="AV30" i="20"/>
  <c r="AU30" i="20"/>
  <c r="AT30" i="20"/>
  <c r="AS30" i="20"/>
  <c r="AR30" i="20"/>
  <c r="C30" i="20"/>
  <c r="AF31" i="20" s="1"/>
  <c r="BP29" i="20"/>
  <c r="BO29" i="20"/>
  <c r="BN29" i="20"/>
  <c r="BM29" i="20"/>
  <c r="BL29" i="20"/>
  <c r="BJ29" i="20"/>
  <c r="BI29" i="20"/>
  <c r="BH29" i="20"/>
  <c r="BG29" i="20"/>
  <c r="BF29" i="20"/>
  <c r="BR29" i="20" s="1"/>
  <c r="BD29" i="20"/>
  <c r="BC29" i="20"/>
  <c r="BB29" i="20"/>
  <c r="BA29" i="20"/>
  <c r="AZ29" i="20"/>
  <c r="AX29" i="20"/>
  <c r="AW29" i="20"/>
  <c r="AV29" i="20"/>
  <c r="AR29" i="20" s="1"/>
  <c r="AU29" i="20"/>
  <c r="AT29" i="20"/>
  <c r="AF29" i="20"/>
  <c r="BP28" i="20"/>
  <c r="BO28" i="20"/>
  <c r="BN28" i="20"/>
  <c r="BM28" i="20"/>
  <c r="BL28" i="20"/>
  <c r="BJ28" i="20"/>
  <c r="BI28" i="20"/>
  <c r="BH28" i="20"/>
  <c r="BG28" i="20"/>
  <c r="BF28" i="20"/>
  <c r="BD28" i="20"/>
  <c r="BC28" i="20"/>
  <c r="BB28" i="20"/>
  <c r="BA28" i="20"/>
  <c r="AZ28" i="20"/>
  <c r="AX28" i="20"/>
  <c r="AW28" i="20"/>
  <c r="AV28" i="20"/>
  <c r="AU28" i="20"/>
  <c r="AT28" i="20"/>
  <c r="AS28" i="20"/>
  <c r="CH32" i="20" s="1"/>
  <c r="AR28" i="20"/>
  <c r="C28" i="20"/>
  <c r="AF33" i="20" s="1"/>
  <c r="BP27" i="20"/>
  <c r="BO27" i="20"/>
  <c r="BN27" i="20"/>
  <c r="BM27" i="20"/>
  <c r="BL27" i="20"/>
  <c r="BS27" i="20" s="1"/>
  <c r="BJ27" i="20"/>
  <c r="BI27" i="20"/>
  <c r="BH27" i="20"/>
  <c r="BG27" i="20"/>
  <c r="BF27" i="20"/>
  <c r="BD27" i="20"/>
  <c r="BC27" i="20"/>
  <c r="BB27" i="20"/>
  <c r="BA27" i="20"/>
  <c r="AZ27" i="20"/>
  <c r="AX27" i="20"/>
  <c r="AW27" i="20"/>
  <c r="AR27" i="20" s="1"/>
  <c r="AV27" i="20"/>
  <c r="AU27" i="20"/>
  <c r="AT27" i="20"/>
  <c r="AS27" i="20"/>
  <c r="BP26" i="20"/>
  <c r="BO26" i="20"/>
  <c r="BN26" i="20"/>
  <c r="BM26" i="20"/>
  <c r="BL26" i="20"/>
  <c r="BJ26" i="20"/>
  <c r="BI26" i="20"/>
  <c r="BH26" i="20"/>
  <c r="BG26" i="20"/>
  <c r="BF26" i="20"/>
  <c r="BD26" i="20"/>
  <c r="BC26" i="20"/>
  <c r="BB26" i="20"/>
  <c r="BA26" i="20"/>
  <c r="AZ26" i="20"/>
  <c r="AX26" i="20"/>
  <c r="AW26" i="20"/>
  <c r="AV26" i="20"/>
  <c r="AU26" i="20"/>
  <c r="AT26" i="20"/>
  <c r="C26" i="20"/>
  <c r="AC26" i="20" s="1"/>
  <c r="BP25" i="20"/>
  <c r="BO25" i="20"/>
  <c r="BN25" i="20"/>
  <c r="BM25" i="20"/>
  <c r="BL25" i="20"/>
  <c r="BJ25" i="20"/>
  <c r="BI25" i="20"/>
  <c r="BH25" i="20"/>
  <c r="BG25" i="20"/>
  <c r="BF25" i="20"/>
  <c r="BD25" i="20"/>
  <c r="BC25" i="20"/>
  <c r="BB25" i="20"/>
  <c r="BA25" i="20"/>
  <c r="AZ25" i="20"/>
  <c r="AX25" i="20"/>
  <c r="AW25" i="20"/>
  <c r="AV25" i="20"/>
  <c r="AU25" i="20"/>
  <c r="AT25" i="20"/>
  <c r="AF25" i="20"/>
  <c r="BP24" i="20"/>
  <c r="BO24" i="20"/>
  <c r="BN24" i="20"/>
  <c r="BM24" i="20"/>
  <c r="BL24" i="20"/>
  <c r="BJ24" i="20"/>
  <c r="BI24" i="20"/>
  <c r="BH24" i="20"/>
  <c r="BG24" i="20"/>
  <c r="BF24" i="20"/>
  <c r="BD24" i="20"/>
  <c r="BC24" i="20"/>
  <c r="BB24" i="20"/>
  <c r="BA24" i="20"/>
  <c r="AZ24" i="20"/>
  <c r="AX24" i="20"/>
  <c r="AW24" i="20"/>
  <c r="AV24" i="20"/>
  <c r="AU24" i="20"/>
  <c r="AT24" i="20"/>
  <c r="AS24" i="20"/>
  <c r="AR24" i="20"/>
  <c r="C24" i="20"/>
  <c r="AC24" i="20" s="1"/>
  <c r="BP23" i="20"/>
  <c r="BO23" i="20"/>
  <c r="BN23" i="20"/>
  <c r="BM23" i="20"/>
  <c r="BL23" i="20"/>
  <c r="BJ23" i="20"/>
  <c r="BI23" i="20"/>
  <c r="BH23" i="20"/>
  <c r="BG23" i="20"/>
  <c r="BF23" i="20"/>
  <c r="BD23" i="20"/>
  <c r="BC23" i="20"/>
  <c r="BB23" i="20"/>
  <c r="BA23" i="20"/>
  <c r="AZ23" i="20"/>
  <c r="AX23" i="20"/>
  <c r="AW23" i="20"/>
  <c r="AV23" i="20"/>
  <c r="AU23" i="20"/>
  <c r="AT23" i="20"/>
  <c r="AF23" i="20"/>
  <c r="BP22" i="20"/>
  <c r="BO22" i="20"/>
  <c r="BN22" i="20"/>
  <c r="BS22" i="20" s="1"/>
  <c r="BM22" i="20"/>
  <c r="BL22" i="20"/>
  <c r="BJ22" i="20"/>
  <c r="BI22" i="20"/>
  <c r="BH22" i="20"/>
  <c r="BG22" i="20"/>
  <c r="BF22" i="20"/>
  <c r="BD22" i="20"/>
  <c r="BC22" i="20"/>
  <c r="BB22" i="20"/>
  <c r="BA22" i="20"/>
  <c r="AZ22" i="20"/>
  <c r="AX22" i="20"/>
  <c r="AW22" i="20"/>
  <c r="AV22" i="20"/>
  <c r="AU22" i="20"/>
  <c r="AT22" i="20"/>
  <c r="AS22" i="20"/>
  <c r="AR22" i="20"/>
  <c r="AF22" i="20"/>
  <c r="C22" i="20"/>
  <c r="AC22" i="20" s="1"/>
  <c r="BP21" i="20"/>
  <c r="BO21" i="20"/>
  <c r="BN21" i="20"/>
  <c r="BM21" i="20"/>
  <c r="BL21" i="20"/>
  <c r="BJ21" i="20"/>
  <c r="BI21" i="20"/>
  <c r="BH21" i="20"/>
  <c r="BG21" i="20"/>
  <c r="BF21" i="20"/>
  <c r="BD21" i="20"/>
  <c r="BC21" i="20"/>
  <c r="BB21" i="20"/>
  <c r="BA21" i="20"/>
  <c r="AZ21" i="20"/>
  <c r="AX21" i="20"/>
  <c r="AW21" i="20"/>
  <c r="AV21" i="20"/>
  <c r="AU21" i="20"/>
  <c r="AT21" i="20"/>
  <c r="AF21" i="20"/>
  <c r="AE21" i="20"/>
  <c r="BV20" i="20"/>
  <c r="BP20" i="20"/>
  <c r="BO20" i="20"/>
  <c r="BN20" i="20"/>
  <c r="BM20" i="20"/>
  <c r="BL20" i="20"/>
  <c r="BJ20" i="20"/>
  <c r="BI20" i="20"/>
  <c r="BH20" i="20"/>
  <c r="BG20" i="20"/>
  <c r="BF20" i="20"/>
  <c r="BD20" i="20"/>
  <c r="BC20" i="20"/>
  <c r="BB20" i="20"/>
  <c r="BA20" i="20"/>
  <c r="AZ20" i="20"/>
  <c r="AX20" i="20"/>
  <c r="AW20" i="20"/>
  <c r="AV20" i="20"/>
  <c r="AU20" i="20"/>
  <c r="AT20" i="20"/>
  <c r="BP19" i="20"/>
  <c r="BO19" i="20"/>
  <c r="BN19" i="20"/>
  <c r="BM19" i="20"/>
  <c r="BL19" i="20"/>
  <c r="BJ19" i="20"/>
  <c r="BI19" i="20"/>
  <c r="BH19" i="20"/>
  <c r="BG19" i="20"/>
  <c r="BF19" i="20"/>
  <c r="BD19" i="20"/>
  <c r="BC19" i="20"/>
  <c r="BB19" i="20"/>
  <c r="BA19" i="20"/>
  <c r="AZ19" i="20"/>
  <c r="AX19" i="20"/>
  <c r="AW19" i="20"/>
  <c r="AV19" i="20"/>
  <c r="AU19" i="20"/>
  <c r="AT19" i="20"/>
  <c r="BP18" i="20"/>
  <c r="BO18" i="20"/>
  <c r="BN18" i="20"/>
  <c r="BM18" i="20"/>
  <c r="BL18" i="20"/>
  <c r="BJ18" i="20"/>
  <c r="BI18" i="20"/>
  <c r="BH18" i="20"/>
  <c r="BG18" i="20"/>
  <c r="BF18" i="20"/>
  <c r="BR18" i="20" s="1"/>
  <c r="BD18" i="20"/>
  <c r="BC18" i="20"/>
  <c r="BB18" i="20"/>
  <c r="BA18" i="20"/>
  <c r="AZ18" i="20"/>
  <c r="AX18" i="20"/>
  <c r="AW18" i="20"/>
  <c r="AV18" i="20"/>
  <c r="AU18" i="20"/>
  <c r="AT18" i="20"/>
  <c r="BP17" i="20"/>
  <c r="BO17" i="20"/>
  <c r="BN17" i="20"/>
  <c r="BM17" i="20"/>
  <c r="BL17" i="20"/>
  <c r="BJ17" i="20"/>
  <c r="BI17" i="20"/>
  <c r="BH17" i="20"/>
  <c r="BG17" i="20"/>
  <c r="BF17" i="20"/>
  <c r="BD17" i="20"/>
  <c r="BC17" i="20"/>
  <c r="BB17" i="20"/>
  <c r="BA17" i="20"/>
  <c r="AZ17" i="20"/>
  <c r="AX17" i="20"/>
  <c r="AW17" i="20"/>
  <c r="AV17" i="20"/>
  <c r="AR17" i="20" s="1"/>
  <c r="AU17" i="20"/>
  <c r="AT17" i="20"/>
  <c r="AF17" i="20"/>
  <c r="C17" i="20"/>
  <c r="AF19" i="20" s="1"/>
  <c r="BP16" i="20"/>
  <c r="BO16" i="20"/>
  <c r="BN16" i="20"/>
  <c r="BM16" i="20"/>
  <c r="BL16" i="20"/>
  <c r="BJ16" i="20"/>
  <c r="BI16" i="20"/>
  <c r="BH16" i="20"/>
  <c r="BG16" i="20"/>
  <c r="BF16" i="20"/>
  <c r="BD16" i="20"/>
  <c r="BC16" i="20"/>
  <c r="BB16" i="20"/>
  <c r="BA16" i="20"/>
  <c r="AZ16" i="20"/>
  <c r="AS16" i="20" s="1"/>
  <c r="AX16" i="20"/>
  <c r="AW16" i="20"/>
  <c r="AV16" i="20"/>
  <c r="AU16" i="20"/>
  <c r="AT16" i="20"/>
  <c r="BP15" i="20"/>
  <c r="BO15" i="20"/>
  <c r="BN15" i="20"/>
  <c r="BM15" i="20"/>
  <c r="BL15" i="20"/>
  <c r="BJ15" i="20"/>
  <c r="BI15" i="20"/>
  <c r="BH15" i="20"/>
  <c r="BG15" i="20"/>
  <c r="BF15" i="20"/>
  <c r="BD15" i="20"/>
  <c r="BC15" i="20"/>
  <c r="BB15" i="20"/>
  <c r="BA15" i="20"/>
  <c r="AZ15" i="20"/>
  <c r="AX15" i="20"/>
  <c r="AW15" i="20"/>
  <c r="AV15" i="20"/>
  <c r="AU15" i="20"/>
  <c r="AT15" i="20"/>
  <c r="AF15" i="20"/>
  <c r="C15" i="20"/>
  <c r="AF10" i="20" s="1"/>
  <c r="BP14" i="20"/>
  <c r="BO14" i="20"/>
  <c r="BN14" i="20"/>
  <c r="BM14" i="20"/>
  <c r="BL14" i="20"/>
  <c r="BJ14" i="20"/>
  <c r="BI14" i="20"/>
  <c r="BH14" i="20"/>
  <c r="BG14" i="20"/>
  <c r="BF14" i="20"/>
  <c r="BD14" i="20"/>
  <c r="BC14" i="20"/>
  <c r="BB14" i="20"/>
  <c r="BA14" i="20"/>
  <c r="AZ14" i="20"/>
  <c r="AX14" i="20"/>
  <c r="AW14" i="20"/>
  <c r="AV14" i="20"/>
  <c r="AU14" i="20"/>
  <c r="AT14" i="20"/>
  <c r="AF14" i="20"/>
  <c r="BP13" i="20"/>
  <c r="BO13" i="20"/>
  <c r="BN13" i="20"/>
  <c r="BM13" i="20"/>
  <c r="BL13" i="20"/>
  <c r="BJ13" i="20"/>
  <c r="BI13" i="20"/>
  <c r="BH13" i="20"/>
  <c r="BG13" i="20"/>
  <c r="BF13" i="20"/>
  <c r="BD13" i="20"/>
  <c r="BC13" i="20"/>
  <c r="BB13" i="20"/>
  <c r="BA13" i="20"/>
  <c r="AZ13" i="20"/>
  <c r="AX13" i="20"/>
  <c r="AW13" i="20"/>
  <c r="AV13" i="20"/>
  <c r="AU13" i="20"/>
  <c r="AT13" i="20"/>
  <c r="AF13" i="20"/>
  <c r="C13" i="20"/>
  <c r="AE8" i="20" s="1"/>
  <c r="BP12" i="20"/>
  <c r="BO12" i="20"/>
  <c r="BN12" i="20"/>
  <c r="BM12" i="20"/>
  <c r="BL12" i="20"/>
  <c r="BJ12" i="20"/>
  <c r="BI12" i="20"/>
  <c r="BH12" i="20"/>
  <c r="BG12" i="20"/>
  <c r="BF12" i="20"/>
  <c r="BD12" i="20"/>
  <c r="BC12" i="20"/>
  <c r="BB12" i="20"/>
  <c r="BA12" i="20"/>
  <c r="AZ12" i="20"/>
  <c r="AX12" i="20"/>
  <c r="AW12" i="20"/>
  <c r="AV12" i="20"/>
  <c r="AU12" i="20"/>
  <c r="AT12" i="20"/>
  <c r="AE12" i="20"/>
  <c r="BP11" i="20"/>
  <c r="BO11" i="20"/>
  <c r="BN11" i="20"/>
  <c r="BM11" i="20"/>
  <c r="BL11" i="20"/>
  <c r="BJ11" i="20"/>
  <c r="BI11" i="20"/>
  <c r="BH11" i="20"/>
  <c r="BG11" i="20"/>
  <c r="BF11" i="20"/>
  <c r="BD11" i="20"/>
  <c r="BC11" i="20"/>
  <c r="BB11" i="20"/>
  <c r="BA11" i="20"/>
  <c r="AZ11" i="20"/>
  <c r="AX11" i="20"/>
  <c r="AW11" i="20"/>
  <c r="AV11" i="20"/>
  <c r="AU11" i="20"/>
  <c r="AT11" i="20"/>
  <c r="C11" i="20"/>
  <c r="AF11" i="20" s="1"/>
  <c r="BP10" i="20"/>
  <c r="BO10" i="20"/>
  <c r="BN10" i="20"/>
  <c r="BM10" i="20"/>
  <c r="BL10" i="20"/>
  <c r="BJ10" i="20"/>
  <c r="BI10" i="20"/>
  <c r="BH10" i="20"/>
  <c r="BG10" i="20"/>
  <c r="BF10" i="20"/>
  <c r="BD10" i="20"/>
  <c r="BC10" i="20"/>
  <c r="BB10" i="20"/>
  <c r="BA10" i="20"/>
  <c r="AZ10" i="20"/>
  <c r="AX10" i="20"/>
  <c r="AW10" i="20"/>
  <c r="AV10" i="20"/>
  <c r="AU10" i="20"/>
  <c r="AT10" i="20"/>
  <c r="AR10" i="20" s="1"/>
  <c r="BP9" i="20"/>
  <c r="BO9" i="20"/>
  <c r="BN9" i="20"/>
  <c r="BM9" i="20"/>
  <c r="BL9" i="20"/>
  <c r="BJ9" i="20"/>
  <c r="BI9" i="20"/>
  <c r="BH9" i="20"/>
  <c r="BG9" i="20"/>
  <c r="BF9" i="20"/>
  <c r="BD9" i="20"/>
  <c r="BC9" i="20"/>
  <c r="BB9" i="20"/>
  <c r="BA9" i="20"/>
  <c r="AZ9" i="20"/>
  <c r="AX9" i="20"/>
  <c r="AW9" i="20"/>
  <c r="AV9" i="20"/>
  <c r="AU9" i="20"/>
  <c r="AT9" i="20"/>
  <c r="AF9" i="20"/>
  <c r="C9" i="20"/>
  <c r="AA9" i="20" s="1"/>
  <c r="BP8" i="20"/>
  <c r="BO8" i="20"/>
  <c r="BN8" i="20"/>
  <c r="BM8" i="20"/>
  <c r="BL8" i="20"/>
  <c r="BJ8" i="20"/>
  <c r="BI8" i="20"/>
  <c r="BH8" i="20"/>
  <c r="BG8" i="20"/>
  <c r="BF8" i="20"/>
  <c r="BD8" i="20"/>
  <c r="BC8" i="20"/>
  <c r="BB8" i="20"/>
  <c r="BA8" i="20"/>
  <c r="AZ8" i="20"/>
  <c r="AX8" i="20"/>
  <c r="AW8" i="20"/>
  <c r="AV8" i="20"/>
  <c r="AU8" i="20"/>
  <c r="AT8" i="20"/>
  <c r="BP7" i="20"/>
  <c r="BO7" i="20"/>
  <c r="BN7" i="20"/>
  <c r="BM7" i="20"/>
  <c r="BL7" i="20"/>
  <c r="BJ7" i="20"/>
  <c r="BI7" i="20"/>
  <c r="BH7" i="20"/>
  <c r="BG7" i="20"/>
  <c r="BF7" i="20"/>
  <c r="BD7" i="20"/>
  <c r="BC7" i="20"/>
  <c r="BB7" i="20"/>
  <c r="BA7" i="20"/>
  <c r="AZ7" i="20"/>
  <c r="AX7" i="20"/>
  <c r="AW7" i="20"/>
  <c r="AV7" i="20"/>
  <c r="AU7" i="20"/>
  <c r="AR7" i="20" s="1"/>
  <c r="AT7" i="20"/>
  <c r="AF7" i="20"/>
  <c r="AE7" i="20"/>
  <c r="C7" i="20"/>
  <c r="AA7" i="20" s="1"/>
  <c r="BP6" i="20"/>
  <c r="BO6" i="20"/>
  <c r="BN6" i="20"/>
  <c r="BM6" i="20"/>
  <c r="BS6" i="20" s="1"/>
  <c r="BL6" i="20"/>
  <c r="BJ6" i="20"/>
  <c r="BI6" i="20"/>
  <c r="BH6" i="20"/>
  <c r="BR6" i="20" s="1"/>
  <c r="BG6" i="20"/>
  <c r="BF6" i="20"/>
  <c r="BD6" i="20"/>
  <c r="BC6" i="20"/>
  <c r="BB6" i="20"/>
  <c r="BA6" i="20"/>
  <c r="AZ6" i="20"/>
  <c r="AX6" i="20"/>
  <c r="AW6" i="20"/>
  <c r="AV6" i="20"/>
  <c r="AU6" i="20"/>
  <c r="AT6" i="20"/>
  <c r="AR6" i="20" s="1"/>
  <c r="BV5" i="20"/>
  <c r="BP5" i="20"/>
  <c r="BO5" i="20"/>
  <c r="BN5" i="20"/>
  <c r="BM5" i="20"/>
  <c r="BL5" i="20"/>
  <c r="BJ5" i="20"/>
  <c r="BI5" i="20"/>
  <c r="BH5" i="20"/>
  <c r="BG5" i="20"/>
  <c r="BF5" i="20"/>
  <c r="BD5" i="20"/>
  <c r="BC5" i="20"/>
  <c r="BB5" i="20"/>
  <c r="BA5" i="20"/>
  <c r="AZ5" i="20"/>
  <c r="AX5" i="20"/>
  <c r="AW5" i="20"/>
  <c r="AV5" i="20"/>
  <c r="AU5" i="20"/>
  <c r="AT5" i="20"/>
  <c r="AR57" i="20" l="1"/>
  <c r="BR57" i="20"/>
  <c r="BS57" i="20"/>
  <c r="AR59" i="20"/>
  <c r="AS4" i="21"/>
  <c r="AG5" i="21"/>
  <c r="AS5" i="21"/>
  <c r="AG9" i="21"/>
  <c r="AG10" i="21"/>
  <c r="AH12" i="21"/>
  <c r="AS13" i="21"/>
  <c r="AG14" i="21"/>
  <c r="AS14" i="21"/>
  <c r="AH15" i="21"/>
  <c r="AH16" i="21"/>
  <c r="AS17" i="21"/>
  <c r="AG18" i="21"/>
  <c r="AS18" i="21"/>
  <c r="BD19" i="21"/>
  <c r="AG21" i="21"/>
  <c r="AH22" i="21"/>
  <c r="AS23" i="21"/>
  <c r="AG24" i="21"/>
  <c r="AS45" i="20"/>
  <c r="AS47" i="20"/>
  <c r="AS51" i="20"/>
  <c r="AF52" i="20"/>
  <c r="AF53" i="20"/>
  <c r="AS55" i="20"/>
  <c r="AA56" i="20"/>
  <c r="BT58" i="20"/>
  <c r="AF60" i="20"/>
  <c r="AR62" i="20"/>
  <c r="AS2" i="21"/>
  <c r="BC6" i="21"/>
  <c r="BD7" i="21"/>
  <c r="AJ8" i="21"/>
  <c r="BD8" i="21"/>
  <c r="AT9" i="21"/>
  <c r="CF19" i="21"/>
  <c r="AS19" i="21"/>
  <c r="BD21" i="21"/>
  <c r="AG22" i="21"/>
  <c r="AH23" i="21"/>
  <c r="AH26" i="21"/>
  <c r="AG26" i="21"/>
  <c r="AG27" i="21"/>
  <c r="BS5" i="20"/>
  <c r="AC9" i="20"/>
  <c r="AS9" i="20"/>
  <c r="AR13" i="20"/>
  <c r="AS13" i="20"/>
  <c r="AS20" i="20"/>
  <c r="AR35" i="20"/>
  <c r="AR36" i="20"/>
  <c r="BR36" i="20"/>
  <c r="AS38" i="20"/>
  <c r="AC39" i="20"/>
  <c r="AS40" i="20"/>
  <c r="AE6" i="20"/>
  <c r="AE20" i="20"/>
  <c r="CG32" i="20"/>
  <c r="AA24" i="20"/>
  <c r="AA28" i="20"/>
  <c r="BT34" i="20"/>
  <c r="AF6" i="20"/>
  <c r="AF8" i="20"/>
  <c r="AS11" i="20"/>
  <c r="AS12" i="20"/>
  <c r="BS13" i="20"/>
  <c r="AR15" i="20"/>
  <c r="BS15" i="20"/>
  <c r="AS18" i="20"/>
  <c r="AS19" i="20"/>
  <c r="AF20" i="20"/>
  <c r="AE23" i="20"/>
  <c r="AS25" i="20"/>
  <c r="AR26" i="20"/>
  <c r="AE27" i="20"/>
  <c r="BR30" i="20"/>
  <c r="AE35" i="20"/>
  <c r="BR37" i="20"/>
  <c r="BS37" i="20"/>
  <c r="AR48" i="20"/>
  <c r="BR48" i="20"/>
  <c r="BS48" i="20"/>
  <c r="AR49" i="20"/>
  <c r="BR49" i="20"/>
  <c r="BS49" i="20"/>
  <c r="BS52" i="20"/>
  <c r="AS56" i="20"/>
  <c r="CB56" i="20" s="1"/>
  <c r="BS60" i="20"/>
  <c r="BS63" i="20"/>
  <c r="BC3" i="21"/>
  <c r="BE10" i="21"/>
  <c r="BD4" i="21"/>
  <c r="BD5" i="21"/>
  <c r="AS9" i="21"/>
  <c r="BD9" i="21"/>
  <c r="AH10" i="21"/>
  <c r="BX18" i="21" s="1"/>
  <c r="AS11" i="21"/>
  <c r="AG12" i="21"/>
  <c r="AT12" i="21" s="1"/>
  <c r="CG20" i="21" s="1"/>
  <c r="AS12" i="21"/>
  <c r="AH13" i="21"/>
  <c r="BD13" i="21"/>
  <c r="BD14" i="21"/>
  <c r="AG15" i="21"/>
  <c r="AG16" i="21"/>
  <c r="AS16" i="21"/>
  <c r="AH17" i="21"/>
  <c r="BD17" i="21"/>
  <c r="BD18" i="21"/>
  <c r="CI23" i="21"/>
  <c r="AS22" i="21"/>
  <c r="BD23" i="21"/>
  <c r="BC24" i="21"/>
  <c r="AS25" i="21"/>
  <c r="CV18" i="21"/>
  <c r="BF10" i="21"/>
  <c r="AR5" i="21"/>
  <c r="AU5" i="21"/>
  <c r="AI5" i="21"/>
  <c r="CS16" i="21" s="1"/>
  <c r="CJ10" i="21"/>
  <c r="AR10" i="21"/>
  <c r="AT4" i="21"/>
  <c r="AJ4" i="21"/>
  <c r="BC4" i="21"/>
  <c r="AJ5" i="21"/>
  <c r="BC5" i="21"/>
  <c r="AT5" i="21"/>
  <c r="CG24" i="21" s="1"/>
  <c r="AT2" i="21"/>
  <c r="AJ2" i="21"/>
  <c r="BC2" i="21"/>
  <c r="CD18" i="21"/>
  <c r="CJ14" i="21"/>
  <c r="AR3" i="21"/>
  <c r="BX22" i="21"/>
  <c r="AR4" i="21"/>
  <c r="AU4" i="21"/>
  <c r="AI4" i="21"/>
  <c r="CP10" i="21" s="1"/>
  <c r="CA18" i="21"/>
  <c r="CJ12" i="21"/>
  <c r="AR6" i="21"/>
  <c r="BC7" i="21"/>
  <c r="AU7" i="21"/>
  <c r="AR7" i="21"/>
  <c r="AJ7" i="21"/>
  <c r="AI7" i="21"/>
  <c r="CM10" i="21" s="1"/>
  <c r="AU8" i="21"/>
  <c r="AI8" i="21"/>
  <c r="CS14" i="21" s="1"/>
  <c r="AR8" i="21"/>
  <c r="CA20" i="21"/>
  <c r="AR2" i="21"/>
  <c r="AU2" i="21"/>
  <c r="AI2" i="21"/>
  <c r="CM12" i="21" s="1"/>
  <c r="BZ19" i="21"/>
  <c r="CI13" i="21"/>
  <c r="CG22" i="21"/>
  <c r="AU9" i="21"/>
  <c r="BC9" i="21"/>
  <c r="BC10" i="21"/>
  <c r="AR11" i="21"/>
  <c r="AU11" i="21"/>
  <c r="AJ12" i="21"/>
  <c r="BC12" i="21"/>
  <c r="AR14" i="21"/>
  <c r="AU14" i="21"/>
  <c r="AI14" i="21"/>
  <c r="CS10" i="21" s="1"/>
  <c r="BC15" i="21"/>
  <c r="AT16" i="21"/>
  <c r="AJ16" i="21"/>
  <c r="BC16" i="21"/>
  <c r="AR18" i="21"/>
  <c r="AU18" i="21"/>
  <c r="AI18" i="21"/>
  <c r="AR21" i="21"/>
  <c r="AU21" i="21"/>
  <c r="AI21" i="21"/>
  <c r="CS20" i="21"/>
  <c r="AT22" i="21"/>
  <c r="BX12" i="21" s="1"/>
  <c r="AJ22" i="21"/>
  <c r="BC22" i="21"/>
  <c r="AR24" i="21"/>
  <c r="CJ20" i="21"/>
  <c r="CM18" i="21"/>
  <c r="AR28" i="21"/>
  <c r="AU28" i="21"/>
  <c r="AI28" i="21"/>
  <c r="CP20" i="21" s="1"/>
  <c r="AR29" i="21"/>
  <c r="CJ24" i="21"/>
  <c r="CS18" i="21"/>
  <c r="CC19" i="21"/>
  <c r="CI15" i="21"/>
  <c r="AJ11" i="21"/>
  <c r="BC11" i="21"/>
  <c r="AT11" i="21"/>
  <c r="CA24" i="21" s="1"/>
  <c r="AT14" i="21"/>
  <c r="BX24" i="21" s="1"/>
  <c r="AJ14" i="21"/>
  <c r="BC14" i="21"/>
  <c r="AT18" i="21"/>
  <c r="BX14" i="21" s="1"/>
  <c r="AJ18" i="21"/>
  <c r="BC18" i="21"/>
  <c r="AR19" i="21"/>
  <c r="AU19" i="21"/>
  <c r="AI19" i="21"/>
  <c r="CG12" i="21" s="1"/>
  <c r="AR20" i="21"/>
  <c r="CP18" i="21"/>
  <c r="CJ22" i="21"/>
  <c r="AJ21" i="21"/>
  <c r="BC21" i="21"/>
  <c r="AT21" i="21"/>
  <c r="CM24" i="21" s="1"/>
  <c r="AR22" i="21"/>
  <c r="AU22" i="21"/>
  <c r="AI22" i="21"/>
  <c r="AT23" i="21"/>
  <c r="CD16" i="21" s="1"/>
  <c r="AJ23" i="21"/>
  <c r="BC23" i="21"/>
  <c r="AT26" i="21"/>
  <c r="AJ26" i="21"/>
  <c r="BC26" i="21"/>
  <c r="AT7" i="21"/>
  <c r="BX20" i="21" s="1"/>
  <c r="AI9" i="21"/>
  <c r="CP16" i="21" s="1"/>
  <c r="BW19" i="21"/>
  <c r="AI11" i="21"/>
  <c r="AR13" i="21"/>
  <c r="AU13" i="21"/>
  <c r="AI13" i="21"/>
  <c r="AR17" i="21"/>
  <c r="AU17" i="21"/>
  <c r="AI17" i="21"/>
  <c r="CM14" i="21" s="1"/>
  <c r="AT19" i="21"/>
  <c r="CA16" i="21" s="1"/>
  <c r="AJ19" i="21"/>
  <c r="BC19" i="21"/>
  <c r="BC20" i="21"/>
  <c r="AR23" i="21"/>
  <c r="AU23" i="21"/>
  <c r="AI23" i="21"/>
  <c r="CG14" i="21"/>
  <c r="AJ25" i="21"/>
  <c r="BC25" i="21"/>
  <c r="AT25" i="21"/>
  <c r="BX16" i="21"/>
  <c r="AR26" i="21"/>
  <c r="AU26" i="21"/>
  <c r="AI26" i="21"/>
  <c r="CG10" i="21"/>
  <c r="AU27" i="21"/>
  <c r="AI27" i="21"/>
  <c r="AR27" i="21"/>
  <c r="BC8" i="21"/>
  <c r="AT8" i="21"/>
  <c r="CD24" i="21" s="1"/>
  <c r="AR12" i="21"/>
  <c r="AU12" i="21"/>
  <c r="AI12" i="21"/>
  <c r="AJ13" i="21"/>
  <c r="BC13" i="21"/>
  <c r="AT13" i="21"/>
  <c r="CD22" i="21" s="1"/>
  <c r="CG18" i="21"/>
  <c r="AR15" i="21"/>
  <c r="CJ16" i="21"/>
  <c r="CA22" i="21"/>
  <c r="AR16" i="21"/>
  <c r="AU16" i="21"/>
  <c r="AI16" i="21"/>
  <c r="AJ17" i="21"/>
  <c r="BC17" i="21"/>
  <c r="AT17" i="21"/>
  <c r="CD20" i="21" s="1"/>
  <c r="AR25" i="21"/>
  <c r="AU25" i="21"/>
  <c r="AI25" i="21"/>
  <c r="CS22" i="21" s="1"/>
  <c r="CP24" i="21"/>
  <c r="BC27" i="21"/>
  <c r="AT27" i="21"/>
  <c r="CA14" i="21" s="1"/>
  <c r="AJ27" i="21"/>
  <c r="AJ28" i="21"/>
  <c r="BC28" i="21"/>
  <c r="AT28" i="21"/>
  <c r="CM22" i="21" s="1"/>
  <c r="CI11" i="21"/>
  <c r="CI17" i="21"/>
  <c r="U45" i="20"/>
  <c r="AR5" i="20"/>
  <c r="AS5" i="20"/>
  <c r="AS6" i="20"/>
  <c r="AS7" i="20"/>
  <c r="BR7" i="20"/>
  <c r="AR8" i="20"/>
  <c r="BR8" i="20"/>
  <c r="BS8" i="20"/>
  <c r="AR9" i="20"/>
  <c r="BS9" i="20"/>
  <c r="BR11" i="20"/>
  <c r="AR14" i="20"/>
  <c r="AS14" i="20"/>
  <c r="BR14" i="20"/>
  <c r="AS15" i="20"/>
  <c r="U7" i="20" s="1"/>
  <c r="AR16" i="20"/>
  <c r="BS16" i="20"/>
  <c r="AR18" i="20"/>
  <c r="L13" i="20" s="1"/>
  <c r="BS18" i="20"/>
  <c r="AR20" i="20"/>
  <c r="BS20" i="20"/>
  <c r="BU22" i="20"/>
  <c r="AR23" i="20"/>
  <c r="AS23" i="20"/>
  <c r="O22" i="20" s="1"/>
  <c r="BR23" i="20"/>
  <c r="AE25" i="20"/>
  <c r="AA26" i="20"/>
  <c r="AS26" i="20"/>
  <c r="CE21" i="20" s="1"/>
  <c r="BS26" i="20"/>
  <c r="CO26" i="20"/>
  <c r="AS31" i="20"/>
  <c r="AR33" i="20"/>
  <c r="AS33" i="20"/>
  <c r="BR33" i="20"/>
  <c r="BR34" i="20"/>
  <c r="AS35" i="20"/>
  <c r="BR35" i="20"/>
  <c r="AF38" i="20"/>
  <c r="AR41" i="20"/>
  <c r="AS41" i="20"/>
  <c r="BS41" i="20"/>
  <c r="AF42" i="20"/>
  <c r="AR43" i="20"/>
  <c r="AS43" i="20"/>
  <c r="BR43" i="20"/>
  <c r="AR46" i="20"/>
  <c r="BR46" i="20"/>
  <c r="BS46" i="20"/>
  <c r="BR47" i="20"/>
  <c r="BS47" i="20"/>
  <c r="AS49" i="20"/>
  <c r="R47" i="20" s="1"/>
  <c r="BR51" i="20"/>
  <c r="BS51" i="20"/>
  <c r="AR53" i="20"/>
  <c r="AS53" i="20"/>
  <c r="BR54" i="20"/>
  <c r="BS54" i="20"/>
  <c r="BR56" i="20"/>
  <c r="BS56" i="20"/>
  <c r="AF57" i="20"/>
  <c r="BR58" i="20"/>
  <c r="BS58" i="20"/>
  <c r="AA60" i="20"/>
  <c r="AR61" i="20"/>
  <c r="CH60" i="20" s="1"/>
  <c r="AS61" i="20"/>
  <c r="BR61" i="20"/>
  <c r="CK56" i="20"/>
  <c r="AS10" i="20"/>
  <c r="AS17" i="20"/>
  <c r="I7" i="20" s="1"/>
  <c r="BS17" i="20"/>
  <c r="AR19" i="20"/>
  <c r="BS19" i="20"/>
  <c r="BR25" i="20"/>
  <c r="AF26" i="20"/>
  <c r="BR26" i="20"/>
  <c r="AE31" i="20"/>
  <c r="AR38" i="20"/>
  <c r="O37" i="20" s="1"/>
  <c r="BS38" i="20"/>
  <c r="AR39" i="20"/>
  <c r="AS39" i="20"/>
  <c r="BR39" i="20"/>
  <c r="AC41" i="20"/>
  <c r="BR45" i="20"/>
  <c r="BS45" i="20"/>
  <c r="AE48" i="20"/>
  <c r="AR50" i="20"/>
  <c r="BR50" i="20"/>
  <c r="BS50" i="20"/>
  <c r="AR51" i="20"/>
  <c r="BR53" i="20"/>
  <c r="BS64" i="20"/>
  <c r="BR5" i="20"/>
  <c r="BS7" i="20"/>
  <c r="AS8" i="20"/>
  <c r="BR10" i="20"/>
  <c r="AF5" i="20"/>
  <c r="AC7" i="20"/>
  <c r="AE9" i="20"/>
  <c r="BS10" i="20"/>
  <c r="BR12" i="20"/>
  <c r="BS12" i="20"/>
  <c r="BR17" i="20"/>
  <c r="AR21" i="20"/>
  <c r="BR21" i="20"/>
  <c r="AA22" i="20"/>
  <c r="CE32" i="20"/>
  <c r="BR24" i="20"/>
  <c r="AR25" i="20"/>
  <c r="CF26" i="20" s="1"/>
  <c r="BS25" i="20"/>
  <c r="AF27" i="20"/>
  <c r="BU28" i="20"/>
  <c r="BR28" i="20"/>
  <c r="AA30" i="20"/>
  <c r="AR31" i="20"/>
  <c r="BR31" i="20"/>
  <c r="AR32" i="20"/>
  <c r="BR32" i="20"/>
  <c r="BS32" i="20"/>
  <c r="BU34" i="20"/>
  <c r="BR40" i="20"/>
  <c r="BS40" i="20"/>
  <c r="AF41" i="20"/>
  <c r="BS42" i="20"/>
  <c r="AC43" i="20"/>
  <c r="AR44" i="20"/>
  <c r="AS44" i="20"/>
  <c r="BS44" i="20"/>
  <c r="AE46" i="20"/>
  <c r="AC47" i="20"/>
  <c r="AF48" i="20"/>
  <c r="BR52" i="20"/>
  <c r="AR55" i="20"/>
  <c r="BR55" i="20"/>
  <c r="BS55" i="20"/>
  <c r="AS57" i="20"/>
  <c r="AS62" i="20"/>
  <c r="BT62" i="20" s="1"/>
  <c r="H53" i="20" s="1"/>
  <c r="BR62" i="20"/>
  <c r="AR63" i="20"/>
  <c r="AS63" i="20"/>
  <c r="BT64" i="20"/>
  <c r="BR64" i="20"/>
  <c r="BU17" i="20"/>
  <c r="BU27" i="20"/>
  <c r="AR42" i="20"/>
  <c r="BR42" i="20"/>
  <c r="AE61" i="20"/>
  <c r="BS61" i="20"/>
  <c r="BS62" i="20"/>
  <c r="CD17" i="20"/>
  <c r="I17" i="20"/>
  <c r="CC17" i="20"/>
  <c r="CE17" i="20"/>
  <c r="BU9" i="20"/>
  <c r="T10" i="20" s="1"/>
  <c r="CC13" i="20"/>
  <c r="I13" i="20"/>
  <c r="CE13" i="20"/>
  <c r="CD13" i="20"/>
  <c r="CG17" i="20"/>
  <c r="CF17" i="20"/>
  <c r="L17" i="20"/>
  <c r="R7" i="20"/>
  <c r="BU6" i="20"/>
  <c r="E16" i="20" s="1"/>
  <c r="Q8" i="20"/>
  <c r="BT6" i="20"/>
  <c r="CH6" i="20"/>
  <c r="BU13" i="20"/>
  <c r="T14" i="20" s="1"/>
  <c r="U13" i="20"/>
  <c r="BT13" i="20"/>
  <c r="CH15" i="20"/>
  <c r="BU16" i="20"/>
  <c r="Q14" i="20" s="1"/>
  <c r="O15" i="20"/>
  <c r="CG26" i="20"/>
  <c r="O26" i="20"/>
  <c r="BU33" i="20"/>
  <c r="N27" i="20" s="1"/>
  <c r="L28" i="20"/>
  <c r="CG9" i="20"/>
  <c r="O9" i="20"/>
  <c r="BT5" i="20"/>
  <c r="N10" i="20" s="1"/>
  <c r="BU5" i="20"/>
  <c r="H14" i="20" s="1"/>
  <c r="BZ9" i="20"/>
  <c r="CB15" i="20"/>
  <c r="F15" i="20"/>
  <c r="BZ15" i="20"/>
  <c r="CA15" i="20"/>
  <c r="BY13" i="20"/>
  <c r="BU8" i="20"/>
  <c r="E14" i="20" s="1"/>
  <c r="CB13" i="20"/>
  <c r="F13" i="20"/>
  <c r="CA13" i="20"/>
  <c r="BZ13" i="20"/>
  <c r="BT8" i="20"/>
  <c r="N8" i="20" s="1"/>
  <c r="CC9" i="20"/>
  <c r="L9" i="20"/>
  <c r="CE9" i="20"/>
  <c r="R13" i="20"/>
  <c r="CG11" i="20"/>
  <c r="CF6" i="20"/>
  <c r="O7" i="20"/>
  <c r="CG6" i="20"/>
  <c r="CH11" i="20"/>
  <c r="R11" i="20"/>
  <c r="CF11" i="20"/>
  <c r="CG15" i="20"/>
  <c r="CF15" i="20"/>
  <c r="BU10" i="20"/>
  <c r="K16" i="20" s="1"/>
  <c r="BS11" i="20"/>
  <c r="R17" i="20"/>
  <c r="CG24" i="20"/>
  <c r="CF24" i="20"/>
  <c r="BZ6" i="20"/>
  <c r="BU7" i="20"/>
  <c r="U9" i="20"/>
  <c r="U11" i="20"/>
  <c r="AF18" i="20"/>
  <c r="AE18" i="20"/>
  <c r="AC13" i="20"/>
  <c r="AA13" i="20"/>
  <c r="BU19" i="20"/>
  <c r="T16" i="20" s="1"/>
  <c r="BU20" i="20"/>
  <c r="H31" i="20"/>
  <c r="CE30" i="20"/>
  <c r="CD30" i="20"/>
  <c r="I30" i="20"/>
  <c r="CB32" i="20"/>
  <c r="BU30" i="20"/>
  <c r="BY32" i="20"/>
  <c r="CA32" i="20"/>
  <c r="CH28" i="20"/>
  <c r="R28" i="20"/>
  <c r="O39" i="20"/>
  <c r="BT35" i="20"/>
  <c r="N40" i="20" s="1"/>
  <c r="CG39" i="20"/>
  <c r="CE47" i="20"/>
  <c r="CD47" i="20"/>
  <c r="I47" i="20"/>
  <c r="BU39" i="20"/>
  <c r="H48" i="20" s="1"/>
  <c r="BU41" i="20"/>
  <c r="E42" i="20" s="1"/>
  <c r="CC36" i="20"/>
  <c r="L37" i="20"/>
  <c r="BY41" i="20"/>
  <c r="F41" i="20"/>
  <c r="AA52" i="20"/>
  <c r="AC52" i="20"/>
  <c r="BU59" i="20"/>
  <c r="H57" i="20" s="1"/>
  <c r="CE56" i="20"/>
  <c r="I56" i="20"/>
  <c r="CD56" i="20"/>
  <c r="CC56" i="20"/>
  <c r="BT63" i="20"/>
  <c r="BU63" i="20"/>
  <c r="N57" i="20" s="1"/>
  <c r="CG56" i="20"/>
  <c r="CF56" i="20"/>
  <c r="L58" i="20"/>
  <c r="CF58" i="20"/>
  <c r="K59" i="20"/>
  <c r="CG58" i="20"/>
  <c r="CA6" i="20"/>
  <c r="F9" i="20"/>
  <c r="CB9" i="20"/>
  <c r="AA11" i="20"/>
  <c r="BR13" i="20"/>
  <c r="CH13" i="20"/>
  <c r="AF16" i="20"/>
  <c r="AE10" i="20"/>
  <c r="AE16" i="20"/>
  <c r="AC15" i="20"/>
  <c r="AF12" i="20"/>
  <c r="AA15" i="20"/>
  <c r="BT15" i="20"/>
  <c r="BY9" i="20"/>
  <c r="K14" i="20"/>
  <c r="CG13" i="20"/>
  <c r="CF13" i="20"/>
  <c r="BT18" i="20"/>
  <c r="O11" i="20"/>
  <c r="O24" i="20"/>
  <c r="BT24" i="20"/>
  <c r="CH26" i="20"/>
  <c r="R26" i="20"/>
  <c r="CF30" i="20"/>
  <c r="CG30" i="20"/>
  <c r="BT25" i="20"/>
  <c r="Q27" i="20" s="1"/>
  <c r="L30" i="20"/>
  <c r="BZ26" i="20"/>
  <c r="F26" i="20"/>
  <c r="CB26" i="20"/>
  <c r="CA26" i="20"/>
  <c r="BS29" i="20"/>
  <c r="AF34" i="20"/>
  <c r="AA32" i="20"/>
  <c r="AF30" i="20"/>
  <c r="AF28" i="20"/>
  <c r="AF24" i="20"/>
  <c r="AE22" i="20"/>
  <c r="AE30" i="20"/>
  <c r="AE28" i="20"/>
  <c r="AE24" i="20"/>
  <c r="AE34" i="20"/>
  <c r="AC32" i="20"/>
  <c r="CG28" i="20"/>
  <c r="CF28" i="20"/>
  <c r="BU35" i="20"/>
  <c r="BS36" i="20"/>
  <c r="CB43" i="20"/>
  <c r="BY43" i="20"/>
  <c r="F43" i="20"/>
  <c r="BU38" i="20"/>
  <c r="E44" i="20" s="1"/>
  <c r="CC39" i="20"/>
  <c r="U43" i="20"/>
  <c r="BU43" i="20"/>
  <c r="T44" i="20" s="1"/>
  <c r="CH47" i="20"/>
  <c r="BT7" i="20"/>
  <c r="K18" i="20" s="1"/>
  <c r="T12" i="20"/>
  <c r="BT14" i="20"/>
  <c r="H12" i="20" s="1"/>
  <c r="CE11" i="20"/>
  <c r="CD11" i="20"/>
  <c r="I11" i="20"/>
  <c r="BZ17" i="20"/>
  <c r="BY17" i="20"/>
  <c r="F17" i="20"/>
  <c r="CB17" i="20"/>
  <c r="BU15" i="20"/>
  <c r="E18" i="20" s="1"/>
  <c r="BT19" i="20"/>
  <c r="Q18" i="20" s="1"/>
  <c r="U15" i="20"/>
  <c r="CD28" i="20"/>
  <c r="I28" i="20"/>
  <c r="H29" i="20"/>
  <c r="CE28" i="20"/>
  <c r="AR11" i="20"/>
  <c r="N18" i="20"/>
  <c r="CH17" i="20"/>
  <c r="O17" i="20"/>
  <c r="BU14" i="20"/>
  <c r="K10" i="20" s="1"/>
  <c r="BT17" i="20"/>
  <c r="H8" i="20" s="1"/>
  <c r="CH24" i="20"/>
  <c r="R24" i="20"/>
  <c r="CH30" i="20"/>
  <c r="BZ32" i="20"/>
  <c r="U39" i="20"/>
  <c r="AE5" i="20"/>
  <c r="CB6" i="20"/>
  <c r="T8" i="20"/>
  <c r="BR9" i="20"/>
  <c r="BT9" i="20" s="1"/>
  <c r="H18" i="20" s="1"/>
  <c r="E10" i="20"/>
  <c r="BT10" i="20"/>
  <c r="Q12" i="20" s="1"/>
  <c r="AC11" i="20"/>
  <c r="AR12" i="20"/>
  <c r="BS14" i="20"/>
  <c r="L15" i="20"/>
  <c r="BR15" i="20"/>
  <c r="BR16" i="20"/>
  <c r="BT16" i="20" s="1"/>
  <c r="N16" i="20" s="1"/>
  <c r="BU18" i="20"/>
  <c r="N12" i="20" s="1"/>
  <c r="BR19" i="20"/>
  <c r="BR20" i="20"/>
  <c r="BT20" i="20" s="1"/>
  <c r="N25" i="20" s="1"/>
  <c r="AS21" i="20"/>
  <c r="BS21" i="20"/>
  <c r="BR22" i="20"/>
  <c r="BS23" i="20"/>
  <c r="BS24" i="20"/>
  <c r="BU25" i="20"/>
  <c r="K31" i="20" s="1"/>
  <c r="CC28" i="20"/>
  <c r="BT30" i="20"/>
  <c r="O30" i="20"/>
  <c r="N31" i="20"/>
  <c r="BU31" i="20"/>
  <c r="Q29" i="20" s="1"/>
  <c r="BT31" i="20"/>
  <c r="BT38" i="20"/>
  <c r="H42" i="20"/>
  <c r="BU44" i="20"/>
  <c r="CE39" i="20"/>
  <c r="L39" i="20"/>
  <c r="AA54" i="20"/>
  <c r="AC54" i="20"/>
  <c r="O56" i="20"/>
  <c r="BZ28" i="20"/>
  <c r="CB28" i="20"/>
  <c r="BU23" i="20"/>
  <c r="CA28" i="20"/>
  <c r="F28" i="20"/>
  <c r="W28" i="20" s="1"/>
  <c r="CR27" i="20" s="1"/>
  <c r="CL24" i="20" s="1"/>
  <c r="BT23" i="20"/>
  <c r="N23" i="20" s="1"/>
  <c r="BY28" i="20"/>
  <c r="CG21" i="20"/>
  <c r="CF21" i="20"/>
  <c r="CD32" i="20"/>
  <c r="CC32" i="20"/>
  <c r="CL26" i="20"/>
  <c r="BU24" i="20"/>
  <c r="L22" i="20"/>
  <c r="CD21" i="20"/>
  <c r="CC21" i="20"/>
  <c r="BU26" i="20"/>
  <c r="E27" i="20" s="1"/>
  <c r="CK26" i="20"/>
  <c r="BR27" i="20"/>
  <c r="BT27" i="20" s="1"/>
  <c r="Q25" i="20" s="1"/>
  <c r="BT28" i="20"/>
  <c r="CN26" i="20"/>
  <c r="E29" i="20"/>
  <c r="AS29" i="20"/>
  <c r="BT29" i="20" s="1"/>
  <c r="BS30" i="20"/>
  <c r="CC30" i="20"/>
  <c r="CE43" i="20"/>
  <c r="H44" i="20"/>
  <c r="I43" i="20"/>
  <c r="AS36" i="20"/>
  <c r="CD36" i="20" s="1"/>
  <c r="O47" i="20"/>
  <c r="CC60" i="20"/>
  <c r="CE60" i="20"/>
  <c r="I60" i="20"/>
  <c r="R54" i="20"/>
  <c r="CD60" i="20"/>
  <c r="AA17" i="20"/>
  <c r="AE19" i="20"/>
  <c r="BT22" i="20"/>
  <c r="AC28" i="20"/>
  <c r="BS28" i="20"/>
  <c r="AS32" i="20"/>
  <c r="BZ21" i="20" s="1"/>
  <c r="BS33" i="20"/>
  <c r="BT33" i="20" s="1"/>
  <c r="K29" i="20" s="1"/>
  <c r="BS35" i="20"/>
  <c r="AR37" i="20"/>
  <c r="CH41" i="20" s="1"/>
  <c r="BR41" i="20"/>
  <c r="BT41" i="20" s="1"/>
  <c r="K38" i="20" s="1"/>
  <c r="BR44" i="20"/>
  <c r="AR45" i="20"/>
  <c r="U37" i="20" s="1"/>
  <c r="AS46" i="20"/>
  <c r="BT46" i="20" s="1"/>
  <c r="AS48" i="20"/>
  <c r="CC43" i="20" s="1"/>
  <c r="BY60" i="20"/>
  <c r="F60" i="20"/>
  <c r="CB60" i="20"/>
  <c r="CA60" i="20"/>
  <c r="BZ60" i="20"/>
  <c r="BU52" i="20"/>
  <c r="CA58" i="20"/>
  <c r="BZ58" i="20"/>
  <c r="F58" i="20"/>
  <c r="BU53" i="20"/>
  <c r="E59" i="20" s="1"/>
  <c r="CB58" i="20"/>
  <c r="BT53" i="20"/>
  <c r="O52" i="20"/>
  <c r="N53" i="20"/>
  <c r="CG51" i="20"/>
  <c r="CE62" i="20"/>
  <c r="AE13" i="20"/>
  <c r="AE15" i="20"/>
  <c r="AC17" i="20"/>
  <c r="CF32" i="20"/>
  <c r="CM26" i="20"/>
  <c r="BS31" i="20"/>
  <c r="BR38" i="20"/>
  <c r="AR40" i="20"/>
  <c r="CA41" i="20" s="1"/>
  <c r="AF45" i="20"/>
  <c r="AF43" i="20"/>
  <c r="AF39" i="20"/>
  <c r="AF49" i="20"/>
  <c r="AA47" i="20"/>
  <c r="AR47" i="20"/>
  <c r="CB39" i="20" s="1"/>
  <c r="BU49" i="20"/>
  <c r="Q48" i="20" s="1"/>
  <c r="BT49" i="20"/>
  <c r="T46" i="20" s="1"/>
  <c r="AS50" i="20"/>
  <c r="O54" i="20" s="1"/>
  <c r="CA51" i="20"/>
  <c r="BT51" i="20"/>
  <c r="Q53" i="20" s="1"/>
  <c r="CH51" i="20"/>
  <c r="BU51" i="20"/>
  <c r="E61" i="20" s="1"/>
  <c r="R52" i="20"/>
  <c r="CG60" i="20"/>
  <c r="CF60" i="20"/>
  <c r="BU55" i="20"/>
  <c r="Q57" i="20" s="1"/>
  <c r="L60" i="20"/>
  <c r="BT55" i="20"/>
  <c r="K61" i="20" s="1"/>
  <c r="CA56" i="20"/>
  <c r="BZ56" i="20"/>
  <c r="F56" i="20"/>
  <c r="BY56" i="20"/>
  <c r="CM56" i="20"/>
  <c r="AE33" i="20"/>
  <c r="BS34" i="20"/>
  <c r="N38" i="20"/>
  <c r="BS39" i="20"/>
  <c r="BT39" i="20" s="1"/>
  <c r="T40" i="20" s="1"/>
  <c r="AS42" i="20"/>
  <c r="CF39" i="20" s="1"/>
  <c r="BS43" i="20"/>
  <c r="BT43" i="20" s="1"/>
  <c r="N48" i="20" s="1"/>
  <c r="CH56" i="20"/>
  <c r="R56" i="20"/>
  <c r="BT56" i="20"/>
  <c r="K53" i="20" s="1"/>
  <c r="CE51" i="20"/>
  <c r="L52" i="20"/>
  <c r="CD51" i="20"/>
  <c r="CC51" i="20"/>
  <c r="BY51" i="20"/>
  <c r="BU56" i="20"/>
  <c r="E57" i="20" s="1"/>
  <c r="BU57" i="20"/>
  <c r="Q55" i="20" s="1"/>
  <c r="BT57" i="20"/>
  <c r="H61" i="20" s="1"/>
  <c r="CA54" i="20"/>
  <c r="CH54" i="20"/>
  <c r="CE54" i="20"/>
  <c r="CD54" i="20"/>
  <c r="L54" i="20"/>
  <c r="CC54" i="20"/>
  <c r="BY54" i="20"/>
  <c r="CG62" i="20"/>
  <c r="CF62" i="20"/>
  <c r="AC56" i="20"/>
  <c r="CN56" i="20"/>
  <c r="CH62" i="20"/>
  <c r="BS59" i="20"/>
  <c r="BT59" i="20" s="1"/>
  <c r="K55" i="20" s="1"/>
  <c r="AC62" i="20"/>
  <c r="AE60" i="20"/>
  <c r="AF64" i="20"/>
  <c r="AA62" i="20"/>
  <c r="AF58" i="20"/>
  <c r="AE64" i="20"/>
  <c r="CA62" i="20"/>
  <c r="AC30" i="20"/>
  <c r="AF35" i="20"/>
  <c r="AE38" i="20"/>
  <c r="AF40" i="20"/>
  <c r="BZ51" i="20"/>
  <c r="AE52" i="20"/>
  <c r="AF54" i="20"/>
  <c r="AA58" i="20"/>
  <c r="AF63" i="20"/>
  <c r="AC58" i="20"/>
  <c r="BY62" i="20"/>
  <c r="CB62" i="20"/>
  <c r="BU60" i="20"/>
  <c r="BZ62" i="20"/>
  <c r="BR60" i="20"/>
  <c r="BT61" i="20"/>
  <c r="Q59" i="20" s="1"/>
  <c r="O60" i="20"/>
  <c r="BU61" i="20"/>
  <c r="N61" i="20" s="1"/>
  <c r="CH58" i="20"/>
  <c r="BR63" i="20"/>
  <c r="CC62" i="20"/>
  <c r="CD62" i="20"/>
  <c r="BT54" i="20"/>
  <c r="CL56" i="20"/>
  <c r="AE58" i="20"/>
  <c r="BU58" i="20"/>
  <c r="CV61" i="20"/>
  <c r="BU64" i="20"/>
  <c r="AC60" i="20"/>
  <c r="CG36" i="20" l="1"/>
  <c r="AD37" i="20"/>
  <c r="AR9" i="21"/>
  <c r="AJ9" i="21"/>
  <c r="CF23" i="21" s="1"/>
  <c r="CO13" i="21"/>
  <c r="BZ23" i="21"/>
  <c r="CP12" i="21"/>
  <c r="CF11" i="21"/>
  <c r="BW17" i="21"/>
  <c r="CO17" i="21"/>
  <c r="CF13" i="21"/>
  <c r="BZ17" i="21"/>
  <c r="BZ15" i="21"/>
  <c r="CC13" i="21"/>
  <c r="CC17" i="21"/>
  <c r="CF15" i="21"/>
  <c r="CO15" i="21"/>
  <c r="CC23" i="21"/>
  <c r="CP14" i="21"/>
  <c r="BW13" i="21"/>
  <c r="BZ11" i="21"/>
  <c r="CA10" i="21"/>
  <c r="BZ21" i="21"/>
  <c r="CL13" i="21"/>
  <c r="BE4" i="21"/>
  <c r="CC25" i="21"/>
  <c r="CR15" i="21"/>
  <c r="BW23" i="21"/>
  <c r="CO11" i="21"/>
  <c r="BE2" i="21"/>
  <c r="CR17" i="21"/>
  <c r="CF25" i="21"/>
  <c r="BE8" i="21"/>
  <c r="CO25" i="21"/>
  <c r="BE14" i="21"/>
  <c r="CR23" i="21"/>
  <c r="CC21" i="21"/>
  <c r="CL15" i="21"/>
  <c r="CR13" i="21"/>
  <c r="BZ25" i="21"/>
  <c r="BE6" i="21"/>
  <c r="CR21" i="21"/>
  <c r="CL25" i="21"/>
  <c r="BE12" i="21"/>
  <c r="CC11" i="21"/>
  <c r="BW15" i="21"/>
  <c r="CS12" i="21"/>
  <c r="BE16" i="21"/>
  <c r="CL17" i="21"/>
  <c r="CF21" i="21"/>
  <c r="CM16" i="21"/>
  <c r="CD12" i="21"/>
  <c r="CO21" i="21"/>
  <c r="CL23" i="21"/>
  <c r="CR11" i="21"/>
  <c r="BW25" i="21"/>
  <c r="BW21" i="21"/>
  <c r="CL11" i="21"/>
  <c r="AD22" i="20"/>
  <c r="BT44" i="20"/>
  <c r="K40" i="20" s="1"/>
  <c r="I41" i="20"/>
  <c r="R58" i="20"/>
  <c r="BT26" i="20"/>
  <c r="K23" i="20" s="1"/>
  <c r="AD7" i="20"/>
  <c r="W13" i="20"/>
  <c r="CR12" i="20" s="1"/>
  <c r="CB54" i="20"/>
  <c r="F54" i="20"/>
  <c r="CC11" i="20"/>
  <c r="CB51" i="20"/>
  <c r="R41" i="20"/>
  <c r="CF51" i="20"/>
  <c r="CA17" i="20"/>
  <c r="BU62" i="20"/>
  <c r="E55" i="20" s="1"/>
  <c r="I52" i="20"/>
  <c r="W52" i="20" s="1"/>
  <c r="CR51" i="20" s="1"/>
  <c r="W54" i="20"/>
  <c r="CR53" i="20" s="1"/>
  <c r="CF54" i="20"/>
  <c r="BZ39" i="20"/>
  <c r="U41" i="20"/>
  <c r="BU37" i="20"/>
  <c r="T42" i="20" s="1"/>
  <c r="BT37" i="20"/>
  <c r="CF47" i="20"/>
  <c r="CE41" i="20"/>
  <c r="O41" i="20"/>
  <c r="BT48" i="20"/>
  <c r="CA45" i="20"/>
  <c r="BZ45" i="20"/>
  <c r="BY45" i="20"/>
  <c r="F45" i="20"/>
  <c r="CB45" i="20"/>
  <c r="CD43" i="20"/>
  <c r="I22" i="20"/>
  <c r="BT42" i="20"/>
  <c r="R39" i="20"/>
  <c r="CB30" i="20"/>
  <c r="CA30" i="20"/>
  <c r="BZ30" i="20"/>
  <c r="BY30" i="20"/>
  <c r="F30" i="20"/>
  <c r="W30" i="20" s="1"/>
  <c r="CR29" i="20" s="1"/>
  <c r="BT12" i="20"/>
  <c r="CA9" i="20"/>
  <c r="BU12" i="20"/>
  <c r="CH9" i="20"/>
  <c r="Q10" i="20"/>
  <c r="R9" i="20"/>
  <c r="F11" i="20"/>
  <c r="W11" i="20" s="1"/>
  <c r="CR10" i="20" s="1"/>
  <c r="CK8" i="20" s="1"/>
  <c r="W17" i="20"/>
  <c r="CR16" i="20" s="1"/>
  <c r="CB11" i="20"/>
  <c r="BZ43" i="20"/>
  <c r="CF36" i="20"/>
  <c r="L47" i="20"/>
  <c r="I15" i="20"/>
  <c r="BZ41" i="20"/>
  <c r="CO24" i="20"/>
  <c r="CA11" i="20"/>
  <c r="BU36" i="20"/>
  <c r="E46" i="20" s="1"/>
  <c r="CH36" i="20"/>
  <c r="I26" i="20"/>
  <c r="CD26" i="20"/>
  <c r="CA21" i="20"/>
  <c r="CH21" i="20"/>
  <c r="CG54" i="20"/>
  <c r="BU50" i="20"/>
  <c r="CA39" i="20"/>
  <c r="N42" i="20"/>
  <c r="CG41" i="20"/>
  <c r="BT32" i="20"/>
  <c r="CD39" i="20"/>
  <c r="CH39" i="20"/>
  <c r="Q40" i="20"/>
  <c r="CG47" i="20"/>
  <c r="CE15" i="20"/>
  <c r="CC15" i="20"/>
  <c r="W41" i="20"/>
  <c r="CR40" i="20" s="1"/>
  <c r="CO38" i="20" s="1"/>
  <c r="CD9" i="20"/>
  <c r="BY15" i="20"/>
  <c r="CF9" i="20"/>
  <c r="CD15" i="20"/>
  <c r="R37" i="20"/>
  <c r="BT21" i="20"/>
  <c r="CE45" i="20"/>
  <c r="CD45" i="20"/>
  <c r="I45" i="20"/>
  <c r="CC45" i="20"/>
  <c r="BT40" i="20"/>
  <c r="K46" i="20" s="1"/>
  <c r="L45" i="20"/>
  <c r="CG45" i="20"/>
  <c r="BU40" i="20"/>
  <c r="Q42" i="20" s="1"/>
  <c r="CF45" i="20"/>
  <c r="BT50" i="20"/>
  <c r="N55" i="20" s="1"/>
  <c r="R43" i="20"/>
  <c r="Q44" i="20"/>
  <c r="CH43" i="20"/>
  <c r="CN38" i="20"/>
  <c r="BU48" i="20"/>
  <c r="CB21" i="20"/>
  <c r="CD24" i="20"/>
  <c r="L24" i="20"/>
  <c r="CC24" i="20"/>
  <c r="CE24" i="20"/>
  <c r="CM24" i="20"/>
  <c r="CV27" i="20"/>
  <c r="CK24" i="20"/>
  <c r="CC41" i="20"/>
  <c r="BU42" i="20"/>
  <c r="H46" i="20" s="1"/>
  <c r="BY11" i="20"/>
  <c r="O45" i="20"/>
  <c r="CA43" i="20"/>
  <c r="K48" i="20"/>
  <c r="BY26" i="20"/>
  <c r="CP24" i="20"/>
  <c r="W9" i="20"/>
  <c r="CR8" i="20" s="1"/>
  <c r="AD52" i="20"/>
  <c r="W15" i="20"/>
  <c r="CR14" i="20" s="1"/>
  <c r="CE26" i="20"/>
  <c r="CC26" i="20"/>
  <c r="BU21" i="20"/>
  <c r="E31" i="20" s="1"/>
  <c r="Q23" i="20"/>
  <c r="W56" i="20"/>
  <c r="CR55" i="20" s="1"/>
  <c r="CE58" i="20"/>
  <c r="CD58" i="20"/>
  <c r="I58" i="20"/>
  <c r="CC58" i="20"/>
  <c r="H59" i="20"/>
  <c r="CN52" i="20"/>
  <c r="BT47" i="20"/>
  <c r="H38" i="20" s="1"/>
  <c r="I37" i="20"/>
  <c r="W37" i="20" s="1"/>
  <c r="CR36" i="20" s="1"/>
  <c r="BY36" i="20"/>
  <c r="CB36" i="20"/>
  <c r="BU47" i="20"/>
  <c r="E40" i="20" s="1"/>
  <c r="CA36" i="20"/>
  <c r="F39" i="20"/>
  <c r="W39" i="20" s="1"/>
  <c r="CR38" i="20" s="1"/>
  <c r="CO37" i="20" s="1"/>
  <c r="BZ36" i="20"/>
  <c r="BY58" i="20"/>
  <c r="W58" i="20"/>
  <c r="CR57" i="20" s="1"/>
  <c r="W60" i="20"/>
  <c r="CR59" i="20" s="1"/>
  <c r="BZ54" i="20"/>
  <c r="L43" i="20"/>
  <c r="W43" i="20" s="1"/>
  <c r="CR42" i="20" s="1"/>
  <c r="CG43" i="20"/>
  <c r="CF43" i="20"/>
  <c r="K44" i="20"/>
  <c r="CA47" i="20"/>
  <c r="BT45" i="20"/>
  <c r="T38" i="20" s="1"/>
  <c r="BZ47" i="20"/>
  <c r="BY47" i="20"/>
  <c r="CB47" i="20"/>
  <c r="F47" i="20"/>
  <c r="W47" i="20" s="1"/>
  <c r="CR46" i="20" s="1"/>
  <c r="CK41" i="20" s="1"/>
  <c r="BU45" i="20"/>
  <c r="E48" i="20" s="1"/>
  <c r="BZ24" i="20"/>
  <c r="BY24" i="20"/>
  <c r="F24" i="20"/>
  <c r="W24" i="20" s="1"/>
  <c r="CR23" i="20" s="1"/>
  <c r="E25" i="20"/>
  <c r="CB24" i="20"/>
  <c r="CA24" i="20"/>
  <c r="CF41" i="20"/>
  <c r="BY21" i="20"/>
  <c r="BU32" i="20"/>
  <c r="H23" i="20" s="1"/>
  <c r="BY39" i="20"/>
  <c r="CD41" i="20"/>
  <c r="CH45" i="20"/>
  <c r="BU46" i="20"/>
  <c r="N46" i="20" s="1"/>
  <c r="BT11" i="20"/>
  <c r="L7" i="20"/>
  <c r="W7" i="20" s="1"/>
  <c r="CR6" i="20" s="1"/>
  <c r="CD6" i="20"/>
  <c r="CC6" i="20"/>
  <c r="BU11" i="20"/>
  <c r="E12" i="20" s="1"/>
  <c r="CE6" i="20"/>
  <c r="K8" i="20"/>
  <c r="BY6" i="20"/>
  <c r="W26" i="20"/>
  <c r="CR25" i="20" s="1"/>
  <c r="H16" i="20"/>
  <c r="CB41" i="20"/>
  <c r="CE36" i="20"/>
  <c r="CC47" i="20"/>
  <c r="BZ11" i="20"/>
  <c r="CV12" i="20"/>
  <c r="BT36" i="20"/>
  <c r="Q38" i="20" s="1"/>
  <c r="BU29" i="20"/>
  <c r="K25" i="20" s="1"/>
  <c r="H27" i="20"/>
  <c r="CP9" i="20"/>
  <c r="CL9" i="20"/>
  <c r="R22" i="20"/>
  <c r="CO51" i="20" l="1"/>
  <c r="CP51" i="20"/>
  <c r="CL51" i="20"/>
  <c r="CN51" i="20"/>
  <c r="CV22" i="21"/>
  <c r="BF14" i="21"/>
  <c r="CV10" i="21"/>
  <c r="BF2" i="21"/>
  <c r="BE1" i="21"/>
  <c r="BC1" i="21" s="1"/>
  <c r="CV14" i="21"/>
  <c r="BF6" i="21"/>
  <c r="CV16" i="21"/>
  <c r="BF8" i="21"/>
  <c r="CV12" i="21"/>
  <c r="BF4" i="21"/>
  <c r="BF16" i="21"/>
  <c r="CV24" i="21"/>
  <c r="BF12" i="21"/>
  <c r="CV20" i="21"/>
  <c r="CM51" i="20"/>
  <c r="CV51" i="20"/>
  <c r="CK9" i="20"/>
  <c r="CM9" i="20"/>
  <c r="CO9" i="20"/>
  <c r="CM41" i="20"/>
  <c r="CV42" i="20"/>
  <c r="CM39" i="20"/>
  <c r="CL39" i="20"/>
  <c r="CK39" i="20"/>
  <c r="CP39" i="20"/>
  <c r="CO39" i="20"/>
  <c r="CV25" i="20"/>
  <c r="CP23" i="20"/>
  <c r="CK23" i="20"/>
  <c r="CN23" i="20"/>
  <c r="CO23" i="20"/>
  <c r="CV6" i="20"/>
  <c r="CS6" i="20"/>
  <c r="CY6" i="20" s="1"/>
  <c r="CL6" i="20"/>
  <c r="CO6" i="20"/>
  <c r="CN6" i="20"/>
  <c r="CP6" i="20"/>
  <c r="CV23" i="20"/>
  <c r="CN22" i="20"/>
  <c r="CP22" i="20"/>
  <c r="CO22" i="20"/>
  <c r="CV57" i="20"/>
  <c r="CS57" i="20"/>
  <c r="CY57" i="20" s="1"/>
  <c r="CO54" i="20"/>
  <c r="CM54" i="20"/>
  <c r="CK54" i="20"/>
  <c r="CP54" i="20"/>
  <c r="CV38" i="20"/>
  <c r="CM37" i="20"/>
  <c r="CN37" i="20"/>
  <c r="CP37" i="20"/>
  <c r="CV36" i="20"/>
  <c r="CN36" i="20"/>
  <c r="CM36" i="20"/>
  <c r="CV10" i="20"/>
  <c r="CN8" i="20"/>
  <c r="CS10" i="20"/>
  <c r="CY10" i="20" s="1"/>
  <c r="CL8" i="20"/>
  <c r="CP8" i="20"/>
  <c r="CO8" i="20"/>
  <c r="CM6" i="20"/>
  <c r="CS55" i="20"/>
  <c r="CY55" i="20" s="1"/>
  <c r="CV55" i="20"/>
  <c r="CL53" i="20"/>
  <c r="CK53" i="20"/>
  <c r="CO53" i="20"/>
  <c r="CN53" i="20"/>
  <c r="CP53" i="20"/>
  <c r="CO36" i="20"/>
  <c r="CV8" i="20"/>
  <c r="CS8" i="20"/>
  <c r="CY8" i="20" s="1"/>
  <c r="CN7" i="20"/>
  <c r="CK7" i="20"/>
  <c r="CM7" i="20"/>
  <c r="CP7" i="20"/>
  <c r="CV40" i="20"/>
  <c r="CK38" i="20"/>
  <c r="CL38" i="20"/>
  <c r="CS16" i="20"/>
  <c r="CY16" i="20" s="1"/>
  <c r="CV16" i="20"/>
  <c r="CO11" i="20"/>
  <c r="CK11" i="20"/>
  <c r="CN11" i="20"/>
  <c r="CM11" i="20"/>
  <c r="CL11" i="20"/>
  <c r="CV29" i="20"/>
  <c r="CP25" i="20"/>
  <c r="CN25" i="20"/>
  <c r="CL25" i="20"/>
  <c r="CM25" i="20"/>
  <c r="CP38" i="20"/>
  <c r="CV53" i="20"/>
  <c r="CS53" i="20"/>
  <c r="CY53" i="20" s="1"/>
  <c r="CP52" i="20"/>
  <c r="CO52" i="20"/>
  <c r="CK52" i="20"/>
  <c r="CM52" i="20"/>
  <c r="CS51" i="20"/>
  <c r="CY51" i="20" s="1"/>
  <c r="CS12" i="20"/>
  <c r="CY12" i="20" s="1"/>
  <c r="CK22" i="20"/>
  <c r="CL36" i="20"/>
  <c r="CK37" i="20"/>
  <c r="CS14" i="20"/>
  <c r="CY14" i="20" s="1"/>
  <c r="CV14" i="20"/>
  <c r="CP10" i="20"/>
  <c r="CN10" i="20"/>
  <c r="CK10" i="20"/>
  <c r="CM10" i="20"/>
  <c r="CL23" i="20"/>
  <c r="CO7" i="20"/>
  <c r="CK25" i="20"/>
  <c r="W22" i="20"/>
  <c r="CR21" i="20" s="1"/>
  <c r="CS25" i="20" s="1"/>
  <c r="CY25" i="20" s="1"/>
  <c r="W45" i="20"/>
  <c r="CR44" i="20" s="1"/>
  <c r="CS46" i="20" s="1"/>
  <c r="CY46" i="20" s="1"/>
  <c r="CS61" i="20"/>
  <c r="CY61" i="20" s="1"/>
  <c r="CV46" i="20"/>
  <c r="CO41" i="20"/>
  <c r="CN41" i="20"/>
  <c r="CL41" i="20"/>
  <c r="CS59" i="20"/>
  <c r="CY59" i="20" s="1"/>
  <c r="CN55" i="20"/>
  <c r="CV59" i="20"/>
  <c r="CP55" i="20"/>
  <c r="CL55" i="20"/>
  <c r="CM55" i="20"/>
  <c r="CK55" i="20"/>
  <c r="CL54" i="20"/>
  <c r="CM22" i="20"/>
  <c r="CL10" i="20"/>
  <c r="CP36" i="20"/>
  <c r="BF1" i="21" l="1"/>
  <c r="CW59" i="20"/>
  <c r="CW14" i="20"/>
  <c r="CW40" i="20"/>
  <c r="CT25" i="20"/>
  <c r="X26" i="20"/>
  <c r="X60" i="20"/>
  <c r="CT59" i="20"/>
  <c r="DA59" i="20" s="1"/>
  <c r="DB59" i="20" s="1"/>
  <c r="X47" i="20"/>
  <c r="CT46" i="20"/>
  <c r="CV44" i="20"/>
  <c r="CP40" i="20"/>
  <c r="CS44" i="20"/>
  <c r="CY44" i="20" s="1"/>
  <c r="CN40" i="20"/>
  <c r="CK40" i="20"/>
  <c r="CL40" i="20"/>
  <c r="CM40" i="20"/>
  <c r="CW53" i="20"/>
  <c r="CW61" i="20"/>
  <c r="CS29" i="20"/>
  <c r="CY29" i="20" s="1"/>
  <c r="CT16" i="20"/>
  <c r="X17" i="20"/>
  <c r="CS40" i="20"/>
  <c r="CY40" i="20" s="1"/>
  <c r="CW55" i="20"/>
  <c r="DA55" i="20" s="1"/>
  <c r="DB55" i="20" s="1"/>
  <c r="CS36" i="20"/>
  <c r="CY36" i="20" s="1"/>
  <c r="CS38" i="20"/>
  <c r="CY38" i="20" s="1"/>
  <c r="CS23" i="20"/>
  <c r="CY23" i="20" s="1"/>
  <c r="CS21" i="20"/>
  <c r="CY21" i="20" s="1"/>
  <c r="CV21" i="20"/>
  <c r="CN21" i="20"/>
  <c r="CP21" i="20"/>
  <c r="CM21" i="20"/>
  <c r="CS31" i="20"/>
  <c r="CY31" i="20" s="1"/>
  <c r="CL21" i="20"/>
  <c r="CS27" i="20"/>
  <c r="CY27" i="20" s="1"/>
  <c r="CO21" i="20"/>
  <c r="CW29" i="20"/>
  <c r="X56" i="20"/>
  <c r="CT55" i="20"/>
  <c r="CW10" i="20"/>
  <c r="CW38" i="20"/>
  <c r="CT6" i="20"/>
  <c r="X7" i="20"/>
  <c r="CS42" i="20"/>
  <c r="CY42" i="20" s="1"/>
  <c r="CT12" i="20"/>
  <c r="X13" i="20"/>
  <c r="X52" i="20"/>
  <c r="CT51" i="20"/>
  <c r="CT8" i="20"/>
  <c r="X9" i="20"/>
  <c r="CW51" i="20"/>
  <c r="DA51" i="20" s="1"/>
  <c r="DB51" i="20" s="1"/>
  <c r="X58" i="20"/>
  <c r="CT57" i="20"/>
  <c r="DA57" i="20" s="1"/>
  <c r="DB57" i="20" s="1"/>
  <c r="CW6" i="20"/>
  <c r="DA6" i="20" s="1"/>
  <c r="DB6" i="20" s="1"/>
  <c r="DA61" i="20"/>
  <c r="DB61" i="20" s="1"/>
  <c r="CT61" i="20"/>
  <c r="DA14" i="20"/>
  <c r="DB14" i="20" s="1"/>
  <c r="CT14" i="20"/>
  <c r="X15" i="20"/>
  <c r="X54" i="20"/>
  <c r="CT53" i="20"/>
  <c r="DA53" i="20" s="1"/>
  <c r="DB53" i="20" s="1"/>
  <c r="CW16" i="20"/>
  <c r="DA16" i="20" s="1"/>
  <c r="DB16" i="20" s="1"/>
  <c r="CW8" i="20"/>
  <c r="DA8" i="20" s="1"/>
  <c r="DB8" i="20" s="1"/>
  <c r="CW12" i="20"/>
  <c r="DA12" i="20" s="1"/>
  <c r="DB12" i="20" s="1"/>
  <c r="X11" i="20"/>
  <c r="CT10" i="20"/>
  <c r="DA10" i="20"/>
  <c r="DB10" i="20" s="1"/>
  <c r="CW36" i="20"/>
  <c r="CW57" i="20"/>
  <c r="CW23" i="20"/>
  <c r="CW25" i="20"/>
  <c r="DA25" i="20" s="1"/>
  <c r="DB25" i="20" s="1"/>
  <c r="CW42" i="20"/>
  <c r="CW44" i="20" l="1"/>
  <c r="DA44" i="20" s="1"/>
  <c r="DB44" i="20" s="1"/>
  <c r="X28" i="20"/>
  <c r="CT27" i="20"/>
  <c r="CW46" i="20"/>
  <c r="DA46" i="20" s="1"/>
  <c r="DB46" i="20" s="1"/>
  <c r="X37" i="20"/>
  <c r="CT36" i="20"/>
  <c r="DA36" i="20"/>
  <c r="DB36" i="20" s="1"/>
  <c r="X45" i="20"/>
  <c r="CT44" i="20"/>
  <c r="X41" i="20"/>
  <c r="CT40" i="20"/>
  <c r="DA40" i="20"/>
  <c r="DB40" i="20" s="1"/>
  <c r="CT29" i="20"/>
  <c r="DA29" i="20"/>
  <c r="DB29" i="20" s="1"/>
  <c r="X30" i="20"/>
  <c r="CT31" i="20"/>
  <c r="CW21" i="20"/>
  <c r="CW31" i="20"/>
  <c r="DA31" i="20" s="1"/>
  <c r="DB31" i="20" s="1"/>
  <c r="CW27" i="20"/>
  <c r="DA27" i="20" s="1"/>
  <c r="DB27" i="20" s="1"/>
  <c r="X24" i="20"/>
  <c r="DA23" i="20"/>
  <c r="DB23" i="20" s="1"/>
  <c r="CT23" i="20"/>
  <c r="X43" i="20"/>
  <c r="DA42" i="20"/>
  <c r="DB42" i="20" s="1"/>
  <c r="CT42" i="20"/>
  <c r="X22" i="20"/>
  <c r="DA21" i="20"/>
  <c r="DB21" i="20" s="1"/>
  <c r="CT21" i="20"/>
  <c r="X39" i="20"/>
  <c r="DA38" i="20"/>
  <c r="DB38" i="20" s="1"/>
  <c r="CT38" i="20"/>
</calcChain>
</file>

<file path=xl/sharedStrings.xml><?xml version="1.0" encoding="utf-8"?>
<sst xmlns="http://schemas.openxmlformats.org/spreadsheetml/2006/main" count="495" uniqueCount="96">
  <si>
    <t>С</t>
  </si>
  <si>
    <t>№</t>
  </si>
  <si>
    <t>Фамилия Имя</t>
  </si>
  <si>
    <t>Дата</t>
  </si>
  <si>
    <t>О</t>
  </si>
  <si>
    <t>М</t>
  </si>
  <si>
    <t>АРЫСТАН</t>
  </si>
  <si>
    <t>Уральск</t>
  </si>
  <si>
    <t>ТАРАЗ</t>
  </si>
  <si>
    <t>Усть-Каменогорск</t>
  </si>
  <si>
    <t>Алматы</t>
  </si>
  <si>
    <t>Андижан</t>
  </si>
  <si>
    <t>KEZAR</t>
  </si>
  <si>
    <t>Шымкент</t>
  </si>
  <si>
    <t>САРЫАГАШ</t>
  </si>
  <si>
    <t>SHAH-SHAH</t>
  </si>
  <si>
    <t>Группа № 1</t>
  </si>
  <si>
    <t>2-3</t>
  </si>
  <si>
    <t>2-4</t>
  </si>
  <si>
    <t>2-5</t>
  </si>
  <si>
    <t>2-6</t>
  </si>
  <si>
    <t>3-4</t>
  </si>
  <si>
    <t>3-5</t>
  </si>
  <si>
    <t>3-6</t>
  </si>
  <si>
    <t>4-5</t>
  </si>
  <si>
    <t>4-6</t>
  </si>
  <si>
    <t>5-6</t>
  </si>
  <si>
    <t>1</t>
  </si>
  <si>
    <t>2</t>
  </si>
  <si>
    <t>3</t>
  </si>
  <si>
    <t>4</t>
  </si>
  <si>
    <t>5</t>
  </si>
  <si>
    <t>6</t>
  </si>
  <si>
    <t>Фамилия, Имя</t>
  </si>
  <si>
    <t>1-3</t>
  </si>
  <si>
    <t>1-4</t>
  </si>
  <si>
    <t>1-5</t>
  </si>
  <si>
    <t>1-6</t>
  </si>
  <si>
    <t>1-2</t>
  </si>
  <si>
    <t>3-2</t>
  </si>
  <si>
    <t>Группа № 2</t>
  </si>
  <si>
    <t>Костанай</t>
  </si>
  <si>
    <t>Караганда</t>
  </si>
  <si>
    <t>Бишкек</t>
  </si>
  <si>
    <t>ТОПЖАРГАН</t>
  </si>
  <si>
    <t>ОСДЮСШОР-2</t>
  </si>
  <si>
    <t>ОСДЮСШОР-3</t>
  </si>
  <si>
    <t>ASM</t>
  </si>
  <si>
    <t>AURORA</t>
  </si>
  <si>
    <t>TTPRIME</t>
  </si>
  <si>
    <t>DEAF</t>
  </si>
  <si>
    <t>ВКО-2</t>
  </si>
  <si>
    <t>За 1-6 места</t>
  </si>
  <si>
    <t>Предварительные игры</t>
  </si>
  <si>
    <t>1тур</t>
  </si>
  <si>
    <t>2тур</t>
  </si>
  <si>
    <t>ОТКРЫТЫЙ КОМАНДНЫЙ ЧЕМПИОНАТ РК ПО НАСТОЛЬНОМУ ТЕННИСУ</t>
  </si>
  <si>
    <t>Астана</t>
  </si>
  <si>
    <t>АК-АЛТЫН</t>
  </si>
  <si>
    <t>ВКО-1</t>
  </si>
  <si>
    <t>Туркестанская обл.</t>
  </si>
  <si>
    <t>ЖАЛЫН</t>
  </si>
  <si>
    <t>3тур</t>
  </si>
  <si>
    <t>4тур</t>
  </si>
  <si>
    <t>5тур</t>
  </si>
  <si>
    <t>JENIMPAZ</t>
  </si>
  <si>
    <t>MARTEN</t>
  </si>
  <si>
    <t>Жамбылская обл.</t>
  </si>
  <si>
    <t>TTC ASTANA-2</t>
  </si>
  <si>
    <t>Павлодарская обл.</t>
  </si>
  <si>
    <t>Финальные игры</t>
  </si>
  <si>
    <t xml:space="preserve"> Экибастуз</t>
  </si>
  <si>
    <t xml:space="preserve">"ЭКИБАСТУЗ" </t>
  </si>
  <si>
    <t>За 7-12места</t>
  </si>
  <si>
    <t>3-ЛИГА.      3-ТУР</t>
  </si>
  <si>
    <t>г.Астана                                                                                10-13 август 2023г.</t>
  </si>
  <si>
    <t>#</t>
  </si>
  <si>
    <t>Территория</t>
  </si>
  <si>
    <t>10.00</t>
  </si>
  <si>
    <t>Встреча</t>
  </si>
  <si>
    <t>Время</t>
  </si>
  <si>
    <t>Стол</t>
  </si>
  <si>
    <t>4 лига. 3тур</t>
  </si>
  <si>
    <t>11авг.</t>
  </si>
  <si>
    <t>12авг.</t>
  </si>
  <si>
    <t>13авг.</t>
  </si>
  <si>
    <t>15.00</t>
  </si>
  <si>
    <t>п.о.</t>
  </si>
  <si>
    <t>4-ЛИГА.      3-ТУР</t>
  </si>
  <si>
    <t>7</t>
  </si>
  <si>
    <t>8</t>
  </si>
  <si>
    <t>11</t>
  </si>
  <si>
    <t>10</t>
  </si>
  <si>
    <t>9</t>
  </si>
  <si>
    <t xml:space="preserve">Главный судья. НСВК                                            Ишкенбаева К.С.                  </t>
  </si>
  <si>
    <t>Главный секретарь. Судья МК                            Мирасланов М.К,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</si>
</sst>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 Cyr"/>
      <charset val="204"/>
    </font>
    <font>
      <sz val="10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b/>
      <sz val="11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sz val="10"/>
      <color theme="0"/>
      <name val="Franklin Gothic Medium Cond"/>
      <family val="2"/>
      <charset val="204"/>
    </font>
    <font>
      <b/>
      <i/>
      <sz val="10"/>
      <name val="Arial Cyr"/>
      <charset val="204"/>
    </font>
    <font>
      <sz val="8"/>
      <name val="Franklin Gothic Medium Cond"/>
      <family val="2"/>
      <charset val="204"/>
    </font>
    <font>
      <sz val="14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sz val="11"/>
      <name val="Franklin Gothic Medium Cond"/>
      <family val="2"/>
      <charset val="204"/>
    </font>
    <font>
      <b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  <charset val="204"/>
    </font>
    <font>
      <b/>
      <sz val="7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color indexed="5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04"/>
    </font>
    <font>
      <b/>
      <sz val="10"/>
      <name val="Arial"/>
      <family val="2"/>
    </font>
    <font>
      <b/>
      <sz val="8"/>
      <color indexed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indexed="16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i/>
      <sz val="12"/>
      <name val="Franklin Gothic Medium Cond"/>
      <family val="2"/>
      <charset val="204"/>
    </font>
    <font>
      <b/>
      <sz val="14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5" fillId="5" borderId="0" xfId="0" applyFont="1" applyFill="1" applyBorder="1" applyAlignment="1">
      <alignment horizontal="center"/>
    </xf>
    <xf numFmtId="0" fontId="9" fillId="0" borderId="0" xfId="0" applyFont="1"/>
    <xf numFmtId="0" fontId="1" fillId="6" borderId="4" xfId="0" applyFont="1" applyFill="1" applyBorder="1"/>
    <xf numFmtId="0" fontId="1" fillId="7" borderId="4" xfId="0" applyFont="1" applyFill="1" applyBorder="1"/>
    <xf numFmtId="0" fontId="8" fillId="5" borderId="0" xfId="0" applyFont="1" applyFill="1" applyBorder="1" applyAlignment="1">
      <alignment horizontal="left" vertical="center"/>
    </xf>
    <xf numFmtId="0" fontId="8" fillId="5" borderId="0" xfId="0" applyNumberFormat="1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right"/>
    </xf>
    <xf numFmtId="0" fontId="4" fillId="5" borderId="0" xfId="0" applyNumberFormat="1" applyFont="1" applyFill="1"/>
    <xf numFmtId="0" fontId="3" fillId="5" borderId="0" xfId="0" applyNumberFormat="1" applyFont="1" applyFill="1"/>
    <xf numFmtId="49" fontId="1" fillId="5" borderId="0" xfId="0" applyNumberFormat="1" applyFont="1" applyFill="1"/>
    <xf numFmtId="49" fontId="3" fillId="5" borderId="0" xfId="0" applyNumberFormat="1" applyFont="1" applyFill="1"/>
    <xf numFmtId="49" fontId="1" fillId="5" borderId="0" xfId="0" applyNumberFormat="1" applyFont="1" applyFill="1" applyBorder="1"/>
    <xf numFmtId="0" fontId="11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11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5" borderId="17" xfId="0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>
      <alignment horizontal="center" vertical="center"/>
    </xf>
    <xf numFmtId="0" fontId="2" fillId="5" borderId="18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5" borderId="16" xfId="0" applyNumberFormat="1" applyFont="1" applyFill="1" applyBorder="1" applyAlignment="1">
      <alignment horizontal="center"/>
    </xf>
    <xf numFmtId="0" fontId="14" fillId="5" borderId="10" xfId="0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5" borderId="0" xfId="0" applyNumberFormat="1" applyFont="1" applyFill="1"/>
    <xf numFmtId="0" fontId="1" fillId="5" borderId="0" xfId="0" applyFont="1" applyFill="1" applyBorder="1"/>
    <xf numFmtId="0" fontId="11" fillId="8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center" vertical="center"/>
    </xf>
    <xf numFmtId="0" fontId="13" fillId="4" borderId="24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1" fillId="0" borderId="1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1" fillId="8" borderId="9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1" fillId="10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1" fillId="11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49" fontId="2" fillId="5" borderId="0" xfId="0" applyNumberFormat="1" applyFont="1" applyFill="1" applyBorder="1" applyAlignment="1">
      <alignment horizontal="right" vertical="center"/>
    </xf>
    <xf numFmtId="0" fontId="10" fillId="3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vertical="center" shrinkToFit="1"/>
    </xf>
    <xf numFmtId="0" fontId="10" fillId="3" borderId="13" xfId="0" applyNumberFormat="1" applyFont="1" applyFill="1" applyBorder="1" applyAlignment="1" applyProtection="1">
      <alignment horizontal="center" vertical="center"/>
      <protection hidden="1"/>
    </xf>
    <xf numFmtId="0" fontId="10" fillId="3" borderId="15" xfId="0" applyNumberFormat="1" applyFont="1" applyFill="1" applyBorder="1" applyAlignment="1" applyProtection="1">
      <alignment horizontal="center" vertical="center"/>
      <protection hidden="1"/>
    </xf>
    <xf numFmtId="49" fontId="8" fillId="5" borderId="0" xfId="0" applyNumberFormat="1" applyFont="1" applyFill="1" applyBorder="1" applyAlignment="1">
      <alignment horizontal="right" vertical="center"/>
    </xf>
    <xf numFmtId="49" fontId="1" fillId="0" borderId="0" xfId="0" applyNumberFormat="1" applyFont="1"/>
    <xf numFmtId="49" fontId="4" fillId="5" borderId="0" xfId="0" applyNumberFormat="1" applyFont="1" applyFill="1"/>
    <xf numFmtId="0" fontId="16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6" fillId="5" borderId="36" xfId="0" applyNumberFormat="1" applyFont="1" applyFill="1" applyBorder="1" applyAlignment="1">
      <alignment horizontal="center" vertical="center" shrinkToFit="1"/>
    </xf>
    <xf numFmtId="0" fontId="15" fillId="5" borderId="27" xfId="0" applyNumberFormat="1" applyFont="1" applyFill="1" applyBorder="1" applyAlignment="1">
      <alignment horizontal="center" vertical="center" shrinkToFit="1"/>
    </xf>
    <xf numFmtId="0" fontId="16" fillId="5" borderId="28" xfId="0" applyNumberFormat="1" applyFont="1" applyFill="1" applyBorder="1" applyAlignment="1">
      <alignment horizontal="center" vertical="center" shrinkToFit="1"/>
    </xf>
    <xf numFmtId="0" fontId="16" fillId="5" borderId="26" xfId="0" applyNumberFormat="1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8" fillId="16" borderId="0" xfId="0" applyFont="1" applyFill="1" applyAlignment="1" applyProtection="1">
      <alignment horizontal="center" vertical="center"/>
    </xf>
    <xf numFmtId="0" fontId="19" fillId="15" borderId="0" xfId="0" applyFont="1" applyFill="1" applyAlignment="1" applyProtection="1">
      <alignment horizontal="center" vertical="center"/>
      <protection locked="0"/>
    </xf>
    <xf numFmtId="0" fontId="20" fillId="17" borderId="0" xfId="0" applyFont="1" applyFill="1" applyAlignment="1">
      <alignment vertical="center"/>
    </xf>
    <xf numFmtId="0" fontId="0" fillId="17" borderId="0" xfId="0" applyFill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center" vertical="center"/>
    </xf>
    <xf numFmtId="0" fontId="22" fillId="15" borderId="0" xfId="0" applyFont="1" applyFill="1" applyAlignment="1">
      <alignment horizontal="center" vertical="center"/>
    </xf>
    <xf numFmtId="0" fontId="23" fillId="15" borderId="0" xfId="0" applyFont="1" applyFill="1" applyAlignment="1">
      <alignment vertical="center"/>
    </xf>
    <xf numFmtId="0" fontId="25" fillId="17" borderId="37" xfId="0" applyFont="1" applyFill="1" applyBorder="1" applyAlignment="1">
      <alignment horizontal="center" vertical="center"/>
    </xf>
    <xf numFmtId="49" fontId="25" fillId="17" borderId="3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18" borderId="0" xfId="0" applyFont="1" applyFill="1" applyAlignment="1" applyProtection="1">
      <alignment horizontal="center" vertical="center"/>
    </xf>
    <xf numFmtId="0" fontId="19" fillId="18" borderId="0" xfId="0" applyFont="1" applyFill="1" applyAlignment="1" applyProtection="1">
      <alignment horizontal="center" vertical="center"/>
      <protection locked="0"/>
    </xf>
    <xf numFmtId="0" fontId="19" fillId="19" borderId="0" xfId="0" applyFont="1" applyFill="1" applyAlignment="1">
      <alignment horizontal="center" vertical="center"/>
    </xf>
    <xf numFmtId="0" fontId="28" fillId="20" borderId="0" xfId="0" applyFont="1" applyFill="1" applyAlignment="1" applyProtection="1">
      <alignment horizontal="center" vertical="center"/>
      <protection locked="0"/>
    </xf>
    <xf numFmtId="0" fontId="29" fillId="20" borderId="0" xfId="0" applyFont="1" applyFill="1" applyAlignment="1" applyProtection="1">
      <alignment horizontal="center" vertical="center"/>
      <protection locked="0"/>
    </xf>
    <xf numFmtId="0" fontId="28" fillId="21" borderId="0" xfId="0" applyFont="1" applyFill="1" applyAlignment="1" applyProtection="1">
      <alignment horizontal="center" vertical="center"/>
      <protection locked="0"/>
    </xf>
    <xf numFmtId="0" fontId="29" fillId="21" borderId="0" xfId="0" applyFont="1" applyFill="1" applyAlignment="1" applyProtection="1">
      <alignment horizontal="center" vertical="center"/>
      <protection locked="0"/>
    </xf>
    <xf numFmtId="0" fontId="22" fillId="22" borderId="0" xfId="0" applyFont="1" applyFill="1" applyAlignment="1">
      <alignment horizontal="center" vertical="center"/>
    </xf>
    <xf numFmtId="0" fontId="30" fillId="23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3" fillId="16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3" fillId="26" borderId="0" xfId="0" applyFont="1" applyFill="1" applyAlignment="1">
      <alignment horizontal="center" vertical="center"/>
    </xf>
    <xf numFmtId="0" fontId="33" fillId="20" borderId="0" xfId="0" applyFont="1" applyFill="1" applyAlignment="1">
      <alignment horizontal="center" vertical="center"/>
    </xf>
    <xf numFmtId="0" fontId="33" fillId="27" borderId="0" xfId="0" applyFont="1" applyFill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" fontId="34" fillId="0" borderId="38" xfId="0" quotePrefix="1" applyNumberFormat="1" applyFont="1" applyFill="1" applyBorder="1" applyAlignment="1">
      <alignment horizontal="center" vertical="center"/>
    </xf>
    <xf numFmtId="16" fontId="34" fillId="0" borderId="39" xfId="0" applyNumberFormat="1" applyFont="1" applyBorder="1" applyAlignment="1">
      <alignment horizontal="center" vertical="center"/>
    </xf>
    <xf numFmtId="49" fontId="34" fillId="0" borderId="40" xfId="0" applyNumberFormat="1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3" borderId="0" xfId="0" applyFont="1" applyFill="1" applyAlignment="1" applyProtection="1">
      <alignment horizontal="center" vertical="center"/>
      <protection locked="0"/>
    </xf>
    <xf numFmtId="0" fontId="24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7" fillId="0" borderId="45" xfId="0" applyFont="1" applyBorder="1" applyAlignment="1">
      <alignment horizontal="center" vertical="center" shrinkToFit="1"/>
    </xf>
    <xf numFmtId="0" fontId="19" fillId="0" borderId="0" xfId="0" applyFont="1" applyFill="1" applyAlignment="1" applyProtection="1">
      <alignment horizontal="center" vertical="center"/>
      <protection locked="0"/>
    </xf>
    <xf numFmtId="0" fontId="37" fillId="0" borderId="42" xfId="0" applyFont="1" applyBorder="1" applyAlignment="1">
      <alignment horizontal="center" vertical="center" shrinkToFit="1"/>
    </xf>
    <xf numFmtId="0" fontId="39" fillId="0" borderId="48" xfId="0" applyNumberFormat="1" applyFont="1" applyFill="1" applyBorder="1" applyAlignment="1">
      <alignment horizontal="center" vertical="center" shrinkToFit="1"/>
    </xf>
    <xf numFmtId="16" fontId="34" fillId="0" borderId="50" xfId="0" quotePrefix="1" applyNumberFormat="1" applyFont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 shrinkToFit="1"/>
    </xf>
    <xf numFmtId="16" fontId="34" fillId="0" borderId="5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16" fontId="34" fillId="0" borderId="52" xfId="0" quotePrefix="1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 shrinkToFit="1"/>
    </xf>
    <xf numFmtId="0" fontId="37" fillId="0" borderId="0" xfId="0" applyFont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/>
    </xf>
    <xf numFmtId="0" fontId="39" fillId="0" borderId="53" xfId="0" applyNumberFormat="1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center" vertical="center" shrinkToFit="1"/>
    </xf>
    <xf numFmtId="0" fontId="39" fillId="0" borderId="11" xfId="0" applyNumberFormat="1" applyFont="1" applyFill="1" applyBorder="1" applyAlignment="1">
      <alignment horizontal="center" vertical="center" shrinkToFit="1"/>
    </xf>
    <xf numFmtId="0" fontId="39" fillId="0" borderId="12" xfId="0" applyNumberFormat="1" applyFont="1" applyFill="1" applyBorder="1" applyAlignment="1">
      <alignment horizontal="center" vertical="center" shrinkToFit="1"/>
    </xf>
    <xf numFmtId="0" fontId="39" fillId="0" borderId="17" xfId="0" applyNumberFormat="1" applyFont="1" applyFill="1" applyBorder="1" applyAlignment="1">
      <alignment horizontal="center" vertical="center" shrinkToFit="1"/>
    </xf>
    <xf numFmtId="0" fontId="39" fillId="0" borderId="18" xfId="0" applyNumberFormat="1" applyFont="1" applyFill="1" applyBorder="1" applyAlignment="1">
      <alignment horizontal="center" vertical="center" shrinkToFit="1"/>
    </xf>
    <xf numFmtId="0" fontId="41" fillId="0" borderId="16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shrinkToFit="1"/>
    </xf>
    <xf numFmtId="0" fontId="44" fillId="0" borderId="3" xfId="0" applyNumberFormat="1" applyFont="1" applyFill="1" applyBorder="1" applyAlignment="1">
      <alignment horizontal="center" vertical="center"/>
    </xf>
    <xf numFmtId="0" fontId="42" fillId="0" borderId="3" xfId="0" applyNumberFormat="1" applyFont="1" applyBorder="1" applyAlignment="1">
      <alignment horizontal="center" vertical="center"/>
    </xf>
    <xf numFmtId="16" fontId="34" fillId="2" borderId="39" xfId="0" applyNumberFormat="1" applyFont="1" applyFill="1" applyBorder="1" applyAlignment="1">
      <alignment horizontal="center" vertical="center"/>
    </xf>
    <xf numFmtId="16" fontId="34" fillId="2" borderId="38" xfId="0" quotePrefix="1" applyNumberFormat="1" applyFont="1" applyFill="1" applyBorder="1" applyAlignment="1">
      <alignment horizontal="center" vertical="center"/>
    </xf>
    <xf numFmtId="49" fontId="34" fillId="2" borderId="40" xfId="0" applyNumberFormat="1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16" fontId="34" fillId="2" borderId="49" xfId="0" quotePrefix="1" applyNumberFormat="1" applyFont="1" applyFill="1" applyBorder="1" applyAlignment="1">
      <alignment horizontal="center" vertical="center"/>
    </xf>
    <xf numFmtId="16" fontId="34" fillId="2" borderId="50" xfId="0" quotePrefix="1" applyNumberFormat="1" applyFont="1" applyFill="1" applyBorder="1" applyAlignment="1">
      <alignment horizontal="center" vertical="center"/>
    </xf>
    <xf numFmtId="16" fontId="34" fillId="0" borderId="50" xfId="0" quotePrefix="1" applyNumberFormat="1" applyFont="1" applyFill="1" applyBorder="1" applyAlignment="1">
      <alignment horizontal="center" vertical="center"/>
    </xf>
    <xf numFmtId="16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5" fillId="5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5" fillId="5" borderId="0" xfId="0" applyFont="1" applyFill="1" applyBorder="1" applyAlignment="1">
      <alignment horizontal="center" vertical="center" shrinkToFit="1"/>
    </xf>
    <xf numFmtId="0" fontId="42" fillId="0" borderId="16" xfId="0" applyNumberFormat="1" applyFont="1" applyBorder="1" applyAlignment="1">
      <alignment horizontal="center" vertical="center"/>
    </xf>
    <xf numFmtId="0" fontId="42" fillId="0" borderId="2" xfId="0" applyNumberFormat="1" applyFont="1" applyBorder="1" applyAlignment="1">
      <alignment horizontal="center" vertical="center"/>
    </xf>
    <xf numFmtId="0" fontId="47" fillId="0" borderId="0" xfId="0" applyFont="1" applyAlignment="1"/>
    <xf numFmtId="0" fontId="24" fillId="0" borderId="0" xfId="0" applyFont="1" applyFill="1" applyBorder="1" applyAlignment="1">
      <alignment vertical="center"/>
    </xf>
    <xf numFmtId="0" fontId="25" fillId="17" borderId="68" xfId="0" applyFont="1" applyFill="1" applyBorder="1" applyAlignment="1">
      <alignment horizontal="center" vertical="center"/>
    </xf>
    <xf numFmtId="0" fontId="25" fillId="17" borderId="69" xfId="0" applyFont="1" applyFill="1" applyBorder="1" applyAlignment="1">
      <alignment horizontal="center" vertical="center"/>
    </xf>
    <xf numFmtId="16" fontId="34" fillId="0" borderId="43" xfId="0" quotePrefix="1" applyNumberFormat="1" applyFont="1" applyFill="1" applyBorder="1" applyAlignment="1">
      <alignment horizontal="center" vertical="center"/>
    </xf>
    <xf numFmtId="16" fontId="34" fillId="2" borderId="43" xfId="0" quotePrefix="1" applyNumberFormat="1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1" fillId="5" borderId="32" xfId="0" applyNumberFormat="1" applyFont="1" applyFill="1" applyBorder="1" applyAlignment="1">
      <alignment horizontal="center" vertical="center" shrinkToFit="1"/>
    </xf>
    <xf numFmtId="0" fontId="1" fillId="5" borderId="30" xfId="0" applyNumberFormat="1" applyFont="1" applyFill="1" applyBorder="1" applyAlignment="1">
      <alignment horizontal="center" shrinkToFit="1"/>
    </xf>
    <xf numFmtId="0" fontId="1" fillId="5" borderId="31" xfId="0" applyNumberFormat="1" applyFont="1" applyFill="1" applyBorder="1" applyAlignment="1">
      <alignment horizontal="center" shrinkToFi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vertical="center"/>
    </xf>
    <xf numFmtId="0" fontId="2" fillId="12" borderId="28" xfId="0" applyNumberFormat="1" applyFont="1" applyFill="1" applyBorder="1" applyAlignment="1">
      <alignment horizontal="center" vertical="center"/>
    </xf>
    <xf numFmtId="0" fontId="1" fillId="12" borderId="29" xfId="0" applyNumberFormat="1" applyFont="1" applyFill="1" applyBorder="1" applyAlignment="1">
      <alignment horizontal="center" vertical="center"/>
    </xf>
    <xf numFmtId="0" fontId="1" fillId="13" borderId="12" xfId="0" applyNumberFormat="1" applyFont="1" applyFill="1" applyBorder="1" applyAlignment="1">
      <alignment horizontal="center"/>
    </xf>
    <xf numFmtId="0" fontId="1" fillId="13" borderId="16" xfId="0" applyNumberFormat="1" applyFont="1" applyFill="1" applyBorder="1" applyAlignment="1">
      <alignment horizontal="center"/>
    </xf>
    <xf numFmtId="0" fontId="1" fillId="13" borderId="32" xfId="0" applyNumberFormat="1" applyFont="1" applyFill="1" applyBorder="1" applyAlignment="1">
      <alignment horizontal="center"/>
    </xf>
    <xf numFmtId="0" fontId="1" fillId="13" borderId="30" xfId="0" applyNumberFormat="1" applyFont="1" applyFill="1" applyBorder="1" applyAlignment="1">
      <alignment horizontal="center"/>
    </xf>
    <xf numFmtId="0" fontId="2" fillId="5" borderId="28" xfId="0" applyNumberFormat="1" applyFont="1" applyFill="1" applyBorder="1" applyAlignment="1">
      <alignment horizontal="center" vertical="center"/>
    </xf>
    <xf numFmtId="0" fontId="2" fillId="5" borderId="29" xfId="0" applyNumberFormat="1" applyFont="1" applyFill="1" applyBorder="1" applyAlignment="1">
      <alignment horizontal="center" vertical="center"/>
    </xf>
    <xf numFmtId="0" fontId="4" fillId="5" borderId="28" xfId="0" applyNumberFormat="1" applyFont="1" applyFill="1" applyBorder="1" applyAlignment="1">
      <alignment horizontal="center" vertical="center"/>
    </xf>
    <xf numFmtId="0" fontId="4" fillId="5" borderId="29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5" borderId="30" xfId="0" applyNumberFormat="1" applyFont="1" applyFill="1" applyBorder="1" applyAlignment="1">
      <alignment horizontal="center" vertical="center" shrinkToFit="1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49" fontId="2" fillId="5" borderId="27" xfId="0" applyNumberFormat="1" applyFont="1" applyFill="1" applyBorder="1" applyAlignment="1">
      <alignment horizontal="center" vertical="center"/>
    </xf>
    <xf numFmtId="0" fontId="1" fillId="12" borderId="27" xfId="0" applyNumberFormat="1" applyFont="1" applyFill="1" applyBorder="1" applyAlignment="1">
      <alignment horizontal="center" vertical="center"/>
    </xf>
    <xf numFmtId="0" fontId="1" fillId="13" borderId="11" xfId="0" applyNumberFormat="1" applyFont="1" applyFill="1" applyBorder="1" applyAlignment="1">
      <alignment horizontal="center"/>
    </xf>
    <xf numFmtId="0" fontId="1" fillId="13" borderId="9" xfId="0" applyNumberFormat="1" applyFont="1" applyFill="1" applyBorder="1" applyAlignment="1">
      <alignment horizontal="center"/>
    </xf>
    <xf numFmtId="0" fontId="1" fillId="13" borderId="2" xfId="0" applyNumberFormat="1" applyFont="1" applyFill="1" applyBorder="1" applyAlignment="1">
      <alignment horizontal="center"/>
    </xf>
    <xf numFmtId="0" fontId="1" fillId="13" borderId="8" xfId="0" applyNumberFormat="1" applyFont="1" applyFill="1" applyBorder="1" applyAlignment="1">
      <alignment horizontal="center"/>
    </xf>
    <xf numFmtId="0" fontId="2" fillId="5" borderId="27" xfId="0" applyNumberFormat="1" applyFont="1" applyFill="1" applyBorder="1" applyAlignment="1">
      <alignment horizontal="center" vertical="center"/>
    </xf>
    <xf numFmtId="0" fontId="4" fillId="5" borderId="27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 shrinkToFit="1"/>
    </xf>
    <xf numFmtId="0" fontId="1" fillId="5" borderId="2" xfId="0" applyNumberFormat="1" applyFont="1" applyFill="1" applyBorder="1" applyAlignment="1">
      <alignment horizontal="center" shrinkToFit="1"/>
    </xf>
    <xf numFmtId="0" fontId="1" fillId="5" borderId="8" xfId="0" applyNumberFormat="1" applyFont="1" applyFill="1" applyBorder="1" applyAlignment="1">
      <alignment horizontal="center" shrinkToFit="1"/>
    </xf>
    <xf numFmtId="0" fontId="11" fillId="5" borderId="9" xfId="0" applyNumberFormat="1" applyFont="1" applyFill="1" applyBorder="1" applyAlignment="1">
      <alignment horizontal="center" vertical="center" shrinkToFit="1"/>
    </xf>
    <xf numFmtId="49" fontId="2" fillId="5" borderId="26" xfId="0" applyNumberFormat="1" applyFont="1" applyFill="1" applyBorder="1" applyAlignment="1">
      <alignment horizontal="center" vertical="center"/>
    </xf>
    <xf numFmtId="0" fontId="2" fillId="12" borderId="26" xfId="0" applyNumberFormat="1" applyFont="1" applyFill="1" applyBorder="1" applyAlignment="1">
      <alignment horizontal="center" vertical="center"/>
    </xf>
    <xf numFmtId="0" fontId="1" fillId="13" borderId="0" xfId="0" applyNumberFormat="1" applyFont="1" applyFill="1" applyBorder="1" applyAlignment="1">
      <alignment horizontal="center"/>
    </xf>
    <xf numFmtId="0" fontId="1" fillId="13" borderId="18" xfId="0" applyNumberFormat="1" applyFont="1" applyFill="1" applyBorder="1" applyAlignment="1">
      <alignment horizontal="center"/>
    </xf>
    <xf numFmtId="0" fontId="2" fillId="5" borderId="26" xfId="0" applyNumberFormat="1" applyFont="1" applyFill="1" applyBorder="1" applyAlignment="1">
      <alignment horizontal="center" vertical="center"/>
    </xf>
    <xf numFmtId="0" fontId="4" fillId="5" borderId="26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textRotation="180"/>
    </xf>
    <xf numFmtId="0" fontId="12" fillId="0" borderId="19" xfId="0" applyFont="1" applyBorder="1" applyAlignment="1">
      <alignment horizontal="center" vertical="center" textRotation="180"/>
    </xf>
    <xf numFmtId="0" fontId="12" fillId="0" borderId="23" xfId="0" applyFont="1" applyBorder="1" applyAlignment="1">
      <alignment horizontal="center" vertical="center" textRotation="180"/>
    </xf>
    <xf numFmtId="49" fontId="13" fillId="4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1" fillId="0" borderId="62" xfId="0" applyNumberFormat="1" applyFont="1" applyBorder="1" applyAlignment="1">
      <alignment horizontal="center" vertical="center"/>
    </xf>
    <xf numFmtId="0" fontId="51" fillId="0" borderId="67" xfId="0" applyNumberFormat="1" applyFont="1" applyBorder="1" applyAlignment="1">
      <alignment horizontal="center" vertical="center"/>
    </xf>
    <xf numFmtId="0" fontId="5" fillId="5" borderId="64" xfId="0" applyNumberFormat="1" applyFont="1" applyFill="1" applyBorder="1" applyAlignment="1">
      <alignment horizontal="center" vertical="center" shrinkToFit="1"/>
    </xf>
    <xf numFmtId="0" fontId="5" fillId="5" borderId="3" xfId="0" applyNumberFormat="1" applyFont="1" applyFill="1" applyBorder="1" applyAlignment="1">
      <alignment horizontal="center" vertical="center" shrinkToFit="1"/>
    </xf>
    <xf numFmtId="0" fontId="5" fillId="5" borderId="65" xfId="0" applyNumberFormat="1" applyFont="1" applyFill="1" applyBorder="1" applyAlignment="1">
      <alignment horizontal="center" vertical="center" shrinkToFit="1"/>
    </xf>
    <xf numFmtId="0" fontId="43" fillId="0" borderId="64" xfId="0" applyNumberFormat="1" applyFont="1" applyFill="1" applyBorder="1" applyAlignment="1">
      <alignment horizontal="center" vertical="center" shrinkToFit="1"/>
    </xf>
    <xf numFmtId="0" fontId="43" fillId="0" borderId="3" xfId="0" applyNumberFormat="1" applyFont="1" applyFill="1" applyBorder="1" applyAlignment="1">
      <alignment horizontal="center" vertical="center" shrinkToFit="1"/>
    </xf>
    <xf numFmtId="0" fontId="43" fillId="0" borderId="65" xfId="0" applyNumberFormat="1" applyFont="1" applyFill="1" applyBorder="1" applyAlignment="1">
      <alignment horizontal="center" vertical="center" shrinkToFit="1"/>
    </xf>
    <xf numFmtId="0" fontId="37" fillId="21" borderId="13" xfId="0" applyFont="1" applyFill="1" applyBorder="1" applyAlignment="1">
      <alignment horizontal="center" vertical="center"/>
    </xf>
    <xf numFmtId="0" fontId="37" fillId="21" borderId="15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50" fillId="5" borderId="12" xfId="0" applyNumberFormat="1" applyFont="1" applyFill="1" applyBorder="1" applyAlignment="1">
      <alignment horizontal="center" vertical="center" shrinkToFit="1"/>
    </xf>
    <xf numFmtId="0" fontId="50" fillId="5" borderId="16" xfId="0" applyNumberFormat="1" applyFont="1" applyFill="1" applyBorder="1" applyAlignment="1">
      <alignment horizontal="center" vertical="center" shrinkToFit="1"/>
    </xf>
    <xf numFmtId="0" fontId="50" fillId="5" borderId="11" xfId="0" applyNumberFormat="1" applyFont="1" applyFill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39" fillId="27" borderId="12" xfId="0" applyNumberFormat="1" applyFont="1" applyFill="1" applyBorder="1" applyAlignment="1">
      <alignment horizontal="center" vertical="center" shrinkToFit="1"/>
    </xf>
    <xf numFmtId="0" fontId="39" fillId="27" borderId="16" xfId="0" applyNumberFormat="1" applyFont="1" applyFill="1" applyBorder="1" applyAlignment="1">
      <alignment horizontal="center" vertical="center" shrinkToFit="1"/>
    </xf>
    <xf numFmtId="0" fontId="39" fillId="27" borderId="11" xfId="0" applyNumberFormat="1" applyFont="1" applyFill="1" applyBorder="1" applyAlignment="1">
      <alignment horizontal="center" vertical="center" shrinkToFit="1"/>
    </xf>
    <xf numFmtId="0" fontId="39" fillId="27" borderId="64" xfId="0" applyNumberFormat="1" applyFont="1" applyFill="1" applyBorder="1" applyAlignment="1">
      <alignment horizontal="center" vertical="center" shrinkToFit="1"/>
    </xf>
    <xf numFmtId="0" fontId="39" fillId="27" borderId="3" xfId="0" applyNumberFormat="1" applyFont="1" applyFill="1" applyBorder="1" applyAlignment="1">
      <alignment horizontal="center" vertical="center" shrinkToFit="1"/>
    </xf>
    <xf numFmtId="0" fontId="39" fillId="27" borderId="65" xfId="0" applyNumberFormat="1" applyFont="1" applyFill="1" applyBorder="1" applyAlignment="1">
      <alignment horizontal="center" vertical="center" shrinkToFit="1"/>
    </xf>
    <xf numFmtId="0" fontId="35" fillId="0" borderId="5" xfId="0" applyNumberFormat="1" applyFont="1" applyBorder="1" applyAlignment="1">
      <alignment horizontal="center" vertical="center"/>
    </xf>
    <xf numFmtId="0" fontId="35" fillId="0" borderId="66" xfId="0" applyNumberFormat="1" applyFont="1" applyBorder="1" applyAlignment="1">
      <alignment horizontal="center" vertical="center"/>
    </xf>
    <xf numFmtId="0" fontId="51" fillId="0" borderId="63" xfId="0" applyNumberFormat="1" applyFont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 shrinkToFit="1"/>
    </xf>
    <xf numFmtId="0" fontId="5" fillId="5" borderId="2" xfId="0" applyNumberFormat="1" applyFont="1" applyFill="1" applyBorder="1" applyAlignment="1">
      <alignment horizontal="center" vertical="center" shrinkToFit="1"/>
    </xf>
    <xf numFmtId="0" fontId="5" fillId="5" borderId="8" xfId="0" applyNumberFormat="1" applyFont="1" applyFill="1" applyBorder="1" applyAlignment="1">
      <alignment horizontal="center" vertical="center" shrinkToFit="1"/>
    </xf>
    <xf numFmtId="0" fontId="43" fillId="0" borderId="9" xfId="0" applyNumberFormat="1" applyFont="1" applyFill="1" applyBorder="1" applyAlignment="1">
      <alignment horizontal="center" vertical="center" shrinkToFit="1"/>
    </xf>
    <xf numFmtId="0" fontId="43" fillId="0" borderId="2" xfId="0" applyNumberFormat="1" applyFont="1" applyFill="1" applyBorder="1" applyAlignment="1">
      <alignment horizontal="center" vertical="center" shrinkToFit="1"/>
    </xf>
    <xf numFmtId="0" fontId="43" fillId="0" borderId="8" xfId="0" applyNumberFormat="1" applyFont="1" applyFill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39" fillId="27" borderId="2" xfId="0" applyNumberFormat="1" applyFont="1" applyFill="1" applyBorder="1" applyAlignment="1">
      <alignment horizontal="center" vertical="center" shrinkToFit="1"/>
    </xf>
    <xf numFmtId="0" fontId="35" fillId="0" borderId="7" xfId="0" applyNumberFormat="1" applyFont="1" applyBorder="1" applyAlignment="1">
      <alignment horizontal="center" vertical="center"/>
    </xf>
    <xf numFmtId="0" fontId="51" fillId="0" borderId="61" xfId="0" applyNumberFormat="1" applyFont="1" applyBorder="1" applyAlignment="1">
      <alignment horizontal="center" vertical="center"/>
    </xf>
    <xf numFmtId="0" fontId="43" fillId="0" borderId="47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center" vertical="center" shrinkToFit="1"/>
    </xf>
    <xf numFmtId="0" fontId="43" fillId="0" borderId="17" xfId="0" applyNumberFormat="1" applyFont="1" applyFill="1" applyBorder="1" applyAlignment="1">
      <alignment horizontal="center" vertical="center" shrinkToFit="1"/>
    </xf>
    <xf numFmtId="0" fontId="43" fillId="0" borderId="18" xfId="0" applyNumberFormat="1" applyFont="1" applyFill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39" fillId="27" borderId="17" xfId="0" applyNumberFormat="1" applyFont="1" applyFill="1" applyBorder="1" applyAlignment="1">
      <alignment horizontal="center" vertical="center" shrinkToFit="1"/>
    </xf>
    <xf numFmtId="0" fontId="39" fillId="27" borderId="0" xfId="0" applyNumberFormat="1" applyFont="1" applyFill="1" applyBorder="1" applyAlignment="1">
      <alignment horizontal="center" vertical="center" shrinkToFit="1"/>
    </xf>
    <xf numFmtId="0" fontId="39" fillId="27" borderId="18" xfId="0" applyNumberFormat="1" applyFont="1" applyFill="1" applyBorder="1" applyAlignment="1">
      <alignment horizontal="center" vertical="center" shrinkToFit="1"/>
    </xf>
    <xf numFmtId="0" fontId="35" fillId="0" borderId="35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/>
    </xf>
    <xf numFmtId="2" fontId="42" fillId="0" borderId="2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0" fontId="42" fillId="0" borderId="2" xfId="0" applyNumberFormat="1" applyFont="1" applyBorder="1" applyAlignment="1">
      <alignment horizontal="center" vertical="center"/>
    </xf>
    <xf numFmtId="0" fontId="36" fillId="21" borderId="59" xfId="0" applyFont="1" applyFill="1" applyBorder="1" applyAlignment="1">
      <alignment horizontal="center" vertical="center"/>
    </xf>
    <xf numFmtId="0" fontId="36" fillId="21" borderId="60" xfId="0" applyFont="1" applyFill="1" applyBorder="1"/>
    <xf numFmtId="0" fontId="38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39" fillId="27" borderId="9" xfId="0" applyNumberFormat="1" applyFont="1" applyFill="1" applyBorder="1" applyAlignment="1">
      <alignment horizontal="center" vertical="center" shrinkToFit="1"/>
    </xf>
    <xf numFmtId="0" fontId="36" fillId="21" borderId="57" xfId="0" applyFont="1" applyFill="1" applyBorder="1" applyAlignment="1">
      <alignment horizontal="center" vertical="center"/>
    </xf>
    <xf numFmtId="0" fontId="36" fillId="21" borderId="55" xfId="0" applyFont="1" applyFill="1" applyBorder="1" applyAlignment="1">
      <alignment horizontal="center" vertical="center"/>
    </xf>
    <xf numFmtId="0" fontId="36" fillId="21" borderId="56" xfId="0" applyFont="1" applyFill="1" applyBorder="1" applyAlignment="1">
      <alignment horizontal="center" vertical="center"/>
    </xf>
    <xf numFmtId="0" fontId="36" fillId="21" borderId="11" xfId="0" applyFont="1" applyFill="1" applyBorder="1" applyAlignment="1">
      <alignment horizontal="center" vertical="center"/>
    </xf>
    <xf numFmtId="0" fontId="36" fillId="21" borderId="5" xfId="0" applyFont="1" applyFill="1" applyBorder="1" applyAlignment="1">
      <alignment horizontal="center" vertical="center"/>
    </xf>
    <xf numFmtId="0" fontId="36" fillId="21" borderId="12" xfId="0" applyFont="1" applyFill="1" applyBorder="1" applyAlignment="1">
      <alignment horizontal="center" vertical="center"/>
    </xf>
    <xf numFmtId="0" fontId="36" fillId="21" borderId="5" xfId="0" applyFont="1" applyFill="1" applyBorder="1"/>
    <xf numFmtId="0" fontId="36" fillId="21" borderId="12" xfId="0" applyFont="1" applyFill="1" applyBorder="1"/>
    <xf numFmtId="0" fontId="48" fillId="21" borderId="54" xfId="0" applyFont="1" applyFill="1" applyBorder="1" applyAlignment="1">
      <alignment horizontal="center" vertical="center"/>
    </xf>
    <xf numFmtId="0" fontId="48" fillId="21" borderId="13" xfId="0" applyFont="1" applyFill="1" applyBorder="1" applyAlignment="1">
      <alignment horizontal="center" vertical="center"/>
    </xf>
    <xf numFmtId="0" fontId="48" fillId="21" borderId="55" xfId="0" applyFont="1" applyFill="1" applyBorder="1" applyAlignment="1">
      <alignment horizontal="center" vertical="center" shrinkToFit="1"/>
    </xf>
    <xf numFmtId="0" fontId="48" fillId="21" borderId="1" xfId="0" applyFont="1" applyFill="1" applyBorder="1" applyAlignment="1">
      <alignment horizontal="center" vertical="center" shrinkToFit="1"/>
    </xf>
    <xf numFmtId="0" fontId="48" fillId="21" borderId="55" xfId="0" applyFont="1" applyFill="1" applyBorder="1" applyAlignment="1">
      <alignment horizontal="center" vertical="center"/>
    </xf>
    <xf numFmtId="0" fontId="48" fillId="21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52;&#1040;&#1051;&#1068;&#1063;&#1048;&#1050;&#104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59;&#1085;&#1080;&#1074;&#1077;&#1088;&#1089;&#1072;&#1083;&#1100;&#1085;&#1086;&#1077;_&#1087;&#1077;&#1088;&#1074;&#1077;&#1085;&#1089;&#1090;&#1074;&#1086;_&#1052;&#1086;&#1089;&#1082;&#1074;&#1099;-ver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 refreshError="1"/>
      <sheetData sheetId="1" refreshError="1">
        <row r="2">
          <cell r="A2">
            <v>1</v>
          </cell>
        </row>
        <row r="51">
          <cell r="A51">
            <v>8</v>
          </cell>
        </row>
        <row r="52">
          <cell r="A52">
            <v>40</v>
          </cell>
        </row>
        <row r="53">
          <cell r="A53">
            <v>56</v>
          </cell>
        </row>
        <row r="54">
          <cell r="A54">
            <v>89</v>
          </cell>
        </row>
        <row r="55">
          <cell r="A55">
            <v>104</v>
          </cell>
        </row>
        <row r="56">
          <cell r="A56">
            <v>137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Girl's Team"/>
      <sheetName val="Boy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BS-48"/>
      <sheetName val="G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  <sheetName val="Лист1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B1" t="str">
            <v>ПЕРВЕНСТВО Г. МОСКВЫ ПО НАСТОЛЬНОМУ ТЕННИСУ СРЕДИ ДЮСШ И СДЮШОР 2018 ГОДА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2">
          <cell r="B2" t="str">
            <v>27 - 28 января 2018 года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СК "Чертаново"</v>
          </cell>
        </row>
        <row r="3">
          <cell r="B3" t="str">
            <v>С П И С О К    У Ч А С Т Н И К О В    Л И Ч Н Ы Х   С О Р Е В Н О В А Н И Й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 t="str">
            <v>ЮНОШИ 2000 - 2002 г.р.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 t="str">
            <v>№</v>
          </cell>
          <cell r="C6" t="str">
            <v>Фамилия, Имя</v>
          </cell>
          <cell r="D6" t="str">
            <v>Дата рождения</v>
          </cell>
          <cell r="E6" t="str">
            <v>Рейтинг</v>
          </cell>
          <cell r="F6" t="str">
            <v>Организация</v>
          </cell>
          <cell r="G6">
            <v>0</v>
          </cell>
          <cell r="H6" t="str">
            <v>Тренер</v>
          </cell>
        </row>
        <row r="7">
          <cell r="A7">
            <v>1</v>
          </cell>
          <cell r="B7">
            <v>1</v>
          </cell>
          <cell r="C7" t="e">
            <v>#VALUE!</v>
          </cell>
          <cell r="D7" t="e">
            <v>#VALUE!</v>
          </cell>
          <cell r="E7" t="e">
            <v>#VALUE!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#VALUE!</v>
          </cell>
          <cell r="K7" t="e">
            <v>#VALUE!</v>
          </cell>
          <cell r="L7" t="e">
            <v>#VALUE!</v>
          </cell>
        </row>
        <row r="8">
          <cell r="A8">
            <v>2</v>
          </cell>
          <cell r="B8">
            <v>2</v>
          </cell>
          <cell r="C8" t="e">
            <v>#VALUE!</v>
          </cell>
          <cell r="D8" t="e">
            <v>#VALUE!</v>
          </cell>
          <cell r="E8" t="e">
            <v>#VALUE!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#VALUE!</v>
          </cell>
          <cell r="K8" t="e">
            <v>#VALUE!</v>
          </cell>
          <cell r="L8" t="e">
            <v>#VALUE!</v>
          </cell>
        </row>
        <row r="9">
          <cell r="A9">
            <v>3</v>
          </cell>
          <cell r="B9">
            <v>3</v>
          </cell>
          <cell r="C9" t="e">
            <v>#VALUE!</v>
          </cell>
          <cell r="D9" t="e">
            <v>#VALUE!</v>
          </cell>
          <cell r="E9" t="e">
            <v>#VALUE!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#VALUE!</v>
          </cell>
          <cell r="K9" t="e">
            <v>#VALUE!</v>
          </cell>
          <cell r="L9" t="e">
            <v>#VALUE!</v>
          </cell>
        </row>
        <row r="10">
          <cell r="A10">
            <v>4</v>
          </cell>
          <cell r="B10">
            <v>4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#VALUE!</v>
          </cell>
          <cell r="K10" t="e">
            <v>#VALUE!</v>
          </cell>
          <cell r="L10" t="e">
            <v>#VALUE!</v>
          </cell>
        </row>
        <row r="11">
          <cell r="A11">
            <v>5</v>
          </cell>
          <cell r="B11">
            <v>5</v>
          </cell>
          <cell r="C11" t="e">
            <v>#VALUE!</v>
          </cell>
          <cell r="D11" t="e">
            <v>#VALUE!</v>
          </cell>
          <cell r="E11" t="e">
            <v>#VALUE!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#VALUE!</v>
          </cell>
          <cell r="K11" t="e">
            <v>#VALUE!</v>
          </cell>
          <cell r="L11" t="e">
            <v>#VALUE!</v>
          </cell>
        </row>
        <row r="12">
          <cell r="A12">
            <v>6</v>
          </cell>
          <cell r="B12">
            <v>6</v>
          </cell>
          <cell r="C12" t="e">
            <v>#VALUE!</v>
          </cell>
          <cell r="D12" t="e">
            <v>#VALUE!</v>
          </cell>
          <cell r="E12" t="e">
            <v>#VALUE!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e">
            <v>#VALUE!</v>
          </cell>
          <cell r="K12" t="e">
            <v>#VALUE!</v>
          </cell>
          <cell r="L12" t="e">
            <v>#VALUE!</v>
          </cell>
        </row>
        <row r="13">
          <cell r="A13">
            <v>7</v>
          </cell>
          <cell r="B13">
            <v>7</v>
          </cell>
          <cell r="C13" t="e">
            <v>#VALUE!</v>
          </cell>
          <cell r="D13" t="e">
            <v>#VALUE!</v>
          </cell>
          <cell r="E13" t="e">
            <v>#VALUE!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#VALUE!</v>
          </cell>
          <cell r="K13" t="e">
            <v>#VALUE!</v>
          </cell>
          <cell r="L13" t="e">
            <v>#VALUE!</v>
          </cell>
        </row>
        <row r="14">
          <cell r="A14">
            <v>8</v>
          </cell>
          <cell r="B14">
            <v>8</v>
          </cell>
          <cell r="C14" t="e">
            <v>#VALUE!</v>
          </cell>
          <cell r="D14" t="e">
            <v>#VALUE!</v>
          </cell>
          <cell r="E14" t="e">
            <v>#VALUE!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#VALUE!</v>
          </cell>
          <cell r="K14" t="e">
            <v>#VALUE!</v>
          </cell>
          <cell r="L14" t="e">
            <v>#VALUE!</v>
          </cell>
        </row>
        <row r="15">
          <cell r="A15">
            <v>9</v>
          </cell>
          <cell r="B15">
            <v>9</v>
          </cell>
          <cell r="C15" t="e">
            <v>#VALUE!</v>
          </cell>
          <cell r="D15" t="e">
            <v>#VALUE!</v>
          </cell>
          <cell r="E15" t="e">
            <v>#VALUE!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e">
            <v>#VALUE!</v>
          </cell>
          <cell r="K15" t="e">
            <v>#VALUE!</v>
          </cell>
          <cell r="L15" t="e">
            <v>#VALUE!</v>
          </cell>
        </row>
        <row r="16">
          <cell r="A16">
            <v>10</v>
          </cell>
          <cell r="B16">
            <v>10</v>
          </cell>
          <cell r="C16" t="e">
            <v>#VALUE!</v>
          </cell>
          <cell r="D16" t="e">
            <v>#VALUE!</v>
          </cell>
          <cell r="E16" t="e">
            <v>#VALUE!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#VALUE!</v>
          </cell>
          <cell r="K16" t="e">
            <v>#VALUE!</v>
          </cell>
          <cell r="L16" t="e">
            <v>#VALUE!</v>
          </cell>
        </row>
        <row r="17">
          <cell r="A17">
            <v>11</v>
          </cell>
          <cell r="B17">
            <v>11</v>
          </cell>
          <cell r="C17" t="e">
            <v>#VALUE!</v>
          </cell>
          <cell r="D17" t="e">
            <v>#VALUE!</v>
          </cell>
          <cell r="E17" t="e">
            <v>#VALUE!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#VALUE!</v>
          </cell>
          <cell r="K17" t="e">
            <v>#VALUE!</v>
          </cell>
          <cell r="L17" t="e">
            <v>#VALUE!</v>
          </cell>
        </row>
        <row r="18">
          <cell r="A18">
            <v>12</v>
          </cell>
          <cell r="B18">
            <v>12</v>
          </cell>
          <cell r="C18" t="e">
            <v>#VALUE!</v>
          </cell>
          <cell r="D18" t="e">
            <v>#VALUE!</v>
          </cell>
          <cell r="E18" t="e">
            <v>#VALUE!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e">
            <v>#VALUE!</v>
          </cell>
          <cell r="K18" t="e">
            <v>#VALUE!</v>
          </cell>
          <cell r="L18" t="e">
            <v>#VALUE!</v>
          </cell>
        </row>
        <row r="19">
          <cell r="A19">
            <v>13</v>
          </cell>
          <cell r="B19">
            <v>13</v>
          </cell>
          <cell r="C19" t="e">
            <v>#VALUE!</v>
          </cell>
          <cell r="D19" t="e">
            <v>#VALUE!</v>
          </cell>
          <cell r="E19" t="e">
            <v>#VALUE!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e">
            <v>#VALUE!</v>
          </cell>
          <cell r="K19" t="e">
            <v>#VALUE!</v>
          </cell>
          <cell r="L19" t="e">
            <v>#VALUE!</v>
          </cell>
        </row>
        <row r="20">
          <cell r="A20">
            <v>14</v>
          </cell>
          <cell r="B20">
            <v>14</v>
          </cell>
          <cell r="C20" t="e">
            <v>#VALUE!</v>
          </cell>
          <cell r="D20" t="e">
            <v>#VALUE!</v>
          </cell>
          <cell r="E20" t="e">
            <v>#VALUE!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#VALUE!</v>
          </cell>
          <cell r="K20" t="e">
            <v>#VALUE!</v>
          </cell>
          <cell r="L20" t="e">
            <v>#VALUE!</v>
          </cell>
        </row>
        <row r="21">
          <cell r="A21">
            <v>15</v>
          </cell>
          <cell r="B21">
            <v>15</v>
          </cell>
          <cell r="C21" t="e">
            <v>#VALUE!</v>
          </cell>
          <cell r="D21" t="e">
            <v>#VALUE!</v>
          </cell>
          <cell r="E21" t="e">
            <v>#VALUE!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e">
            <v>#VALUE!</v>
          </cell>
          <cell r="K21" t="e">
            <v>#VALUE!</v>
          </cell>
          <cell r="L21" t="e">
            <v>#VALUE!</v>
          </cell>
        </row>
        <row r="22">
          <cell r="A22">
            <v>16</v>
          </cell>
          <cell r="B22">
            <v>16</v>
          </cell>
          <cell r="C22" t="e">
            <v>#VALUE!</v>
          </cell>
          <cell r="D22" t="e">
            <v>#VALUE!</v>
          </cell>
          <cell r="E22" t="e">
            <v>#VALUE!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e">
            <v>#VALUE!</v>
          </cell>
          <cell r="K22" t="e">
            <v>#VALUE!</v>
          </cell>
          <cell r="L22" t="e">
            <v>#VALUE!</v>
          </cell>
        </row>
        <row r="23">
          <cell r="A23">
            <v>17</v>
          </cell>
          <cell r="B23">
            <v>17</v>
          </cell>
          <cell r="C23" t="e">
            <v>#VALUE!</v>
          </cell>
          <cell r="D23" t="e">
            <v>#VALUE!</v>
          </cell>
          <cell r="E23" t="e">
            <v>#VALUE!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e">
            <v>#VALUE!</v>
          </cell>
          <cell r="K23" t="e">
            <v>#VALUE!</v>
          </cell>
          <cell r="L23" t="e">
            <v>#VALUE!</v>
          </cell>
        </row>
        <row r="24">
          <cell r="A24">
            <v>18</v>
          </cell>
          <cell r="B24">
            <v>18</v>
          </cell>
          <cell r="C24" t="e">
            <v>#VALUE!</v>
          </cell>
          <cell r="D24" t="e">
            <v>#VALUE!</v>
          </cell>
          <cell r="E24" t="e">
            <v>#VALUE!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#VALUE!</v>
          </cell>
          <cell r="K24" t="e">
            <v>#VALUE!</v>
          </cell>
          <cell r="L24" t="e">
            <v>#VALUE!</v>
          </cell>
        </row>
        <row r="25">
          <cell r="A25">
            <v>19</v>
          </cell>
          <cell r="B25">
            <v>19</v>
          </cell>
          <cell r="C25" t="e">
            <v>#VALUE!</v>
          </cell>
          <cell r="D25" t="e">
            <v>#VALUE!</v>
          </cell>
          <cell r="E25" t="e">
            <v>#VALUE!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e">
            <v>#VALUE!</v>
          </cell>
          <cell r="K25" t="e">
            <v>#VALUE!</v>
          </cell>
          <cell r="L25" t="e">
            <v>#VALUE!</v>
          </cell>
        </row>
        <row r="26">
          <cell r="A26">
            <v>20</v>
          </cell>
          <cell r="B26">
            <v>20</v>
          </cell>
          <cell r="C26" t="e">
            <v>#VALUE!</v>
          </cell>
          <cell r="D26" t="e">
            <v>#VALUE!</v>
          </cell>
          <cell r="E26" t="e">
            <v>#VALUE!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e">
            <v>#VALUE!</v>
          </cell>
          <cell r="K26" t="e">
            <v>#VALUE!</v>
          </cell>
          <cell r="L26" t="e">
            <v>#VALUE!</v>
          </cell>
        </row>
        <row r="27">
          <cell r="A27">
            <v>21</v>
          </cell>
          <cell r="B27">
            <v>21</v>
          </cell>
          <cell r="C27" t="e">
            <v>#VALUE!</v>
          </cell>
          <cell r="D27" t="e">
            <v>#VALUE!</v>
          </cell>
          <cell r="E27" t="e">
            <v>#VALUE!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e">
            <v>#VALUE!</v>
          </cell>
          <cell r="K27" t="e">
            <v>#VALUE!</v>
          </cell>
          <cell r="L27" t="e">
            <v>#VALUE!</v>
          </cell>
        </row>
        <row r="28">
          <cell r="A28">
            <v>22</v>
          </cell>
          <cell r="B28">
            <v>22</v>
          </cell>
          <cell r="C28" t="e">
            <v>#VALUE!</v>
          </cell>
          <cell r="D28" t="e">
            <v>#VALUE!</v>
          </cell>
          <cell r="E28" t="e">
            <v>#VALUE!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e">
            <v>#VALUE!</v>
          </cell>
          <cell r="K28" t="e">
            <v>#VALUE!</v>
          </cell>
          <cell r="L28" t="e">
            <v>#VALUE!</v>
          </cell>
        </row>
        <row r="29">
          <cell r="A29">
            <v>23</v>
          </cell>
          <cell r="B29">
            <v>23</v>
          </cell>
          <cell r="C29" t="e">
            <v>#VALUE!</v>
          </cell>
          <cell r="D29" t="e">
            <v>#VALUE!</v>
          </cell>
          <cell r="E29" t="e">
            <v>#VALUE!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e">
            <v>#VALUE!</v>
          </cell>
          <cell r="K29" t="e">
            <v>#VALUE!</v>
          </cell>
          <cell r="L29" t="e">
            <v>#VALUE!</v>
          </cell>
        </row>
        <row r="30">
          <cell r="A30">
            <v>24</v>
          </cell>
          <cell r="B30">
            <v>24</v>
          </cell>
          <cell r="C30" t="e">
            <v>#VALUE!</v>
          </cell>
          <cell r="D30" t="e">
            <v>#VALUE!</v>
          </cell>
          <cell r="E30" t="e">
            <v>#VALUE!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#VALUE!</v>
          </cell>
          <cell r="K30" t="e">
            <v>#VALUE!</v>
          </cell>
          <cell r="L30" t="e">
            <v>#VALUE!</v>
          </cell>
        </row>
        <row r="31">
          <cell r="A31">
            <v>25</v>
          </cell>
          <cell r="B31">
            <v>25</v>
          </cell>
          <cell r="C31" t="e">
            <v>#VALUE!</v>
          </cell>
          <cell r="D31" t="e">
            <v>#VALUE!</v>
          </cell>
          <cell r="E31" t="e">
            <v>#VALUE!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e">
            <v>#VALUE!</v>
          </cell>
          <cell r="K31" t="e">
            <v>#VALUE!</v>
          </cell>
          <cell r="L31" t="e">
            <v>#VALUE!</v>
          </cell>
        </row>
        <row r="32">
          <cell r="A32">
            <v>26</v>
          </cell>
          <cell r="B32">
            <v>26</v>
          </cell>
          <cell r="C32" t="e">
            <v>#VALUE!</v>
          </cell>
          <cell r="D32" t="e">
            <v>#VALUE!</v>
          </cell>
          <cell r="E32" t="e">
            <v>#VALUE!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e">
            <v>#VALUE!</v>
          </cell>
          <cell r="K32" t="e">
            <v>#VALUE!</v>
          </cell>
          <cell r="L32" t="e">
            <v>#VALUE!</v>
          </cell>
        </row>
        <row r="33">
          <cell r="A33">
            <v>27</v>
          </cell>
          <cell r="B33">
            <v>27</v>
          </cell>
          <cell r="C33" t="e">
            <v>#VALUE!</v>
          </cell>
          <cell r="D33" t="e">
            <v>#VALUE!</v>
          </cell>
          <cell r="E33" t="e">
            <v>#VALUE!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e">
            <v>#VALUE!</v>
          </cell>
          <cell r="K33" t="e">
            <v>#VALUE!</v>
          </cell>
          <cell r="L33" t="e">
            <v>#VALUE!</v>
          </cell>
        </row>
        <row r="34">
          <cell r="A34">
            <v>28</v>
          </cell>
          <cell r="B34">
            <v>28</v>
          </cell>
          <cell r="C34" t="e">
            <v>#VALUE!</v>
          </cell>
          <cell r="D34" t="e">
            <v>#VALUE!</v>
          </cell>
          <cell r="E34" t="e">
            <v>#VALUE!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e">
            <v>#VALUE!</v>
          </cell>
          <cell r="K34" t="e">
            <v>#VALUE!</v>
          </cell>
          <cell r="L34" t="e">
            <v>#VALUE!</v>
          </cell>
        </row>
        <row r="35">
          <cell r="A35">
            <v>29</v>
          </cell>
          <cell r="B35">
            <v>29</v>
          </cell>
          <cell r="C35" t="e">
            <v>#VALUE!</v>
          </cell>
          <cell r="D35" t="e">
            <v>#VALUE!</v>
          </cell>
          <cell r="E35" t="e">
            <v>#VALUE!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#VALUE!</v>
          </cell>
          <cell r="K35" t="e">
            <v>#VALUE!</v>
          </cell>
          <cell r="L35" t="e">
            <v>#VALUE!</v>
          </cell>
        </row>
        <row r="36">
          <cell r="A36">
            <v>30</v>
          </cell>
          <cell r="B36">
            <v>30</v>
          </cell>
          <cell r="C36" t="e">
            <v>#VALUE!</v>
          </cell>
          <cell r="D36" t="e">
            <v>#VALUE!</v>
          </cell>
          <cell r="E36" t="e">
            <v>#VALUE!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e">
            <v>#VALUE!</v>
          </cell>
          <cell r="K36" t="e">
            <v>#VALUE!</v>
          </cell>
          <cell r="L36" t="e">
            <v>#VALUE!</v>
          </cell>
        </row>
        <row r="37">
          <cell r="A37">
            <v>31</v>
          </cell>
          <cell r="B37">
            <v>31</v>
          </cell>
          <cell r="C37" t="e">
            <v>#VALUE!</v>
          </cell>
          <cell r="D37" t="e">
            <v>#VALUE!</v>
          </cell>
          <cell r="E37" t="e">
            <v>#VALUE!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#VALUE!</v>
          </cell>
          <cell r="K37" t="e">
            <v>#VALUE!</v>
          </cell>
          <cell r="L37" t="e">
            <v>#VALUE!</v>
          </cell>
        </row>
        <row r="38">
          <cell r="A38">
            <v>32</v>
          </cell>
          <cell r="B38">
            <v>32</v>
          </cell>
          <cell r="C38" t="e">
            <v>#VALUE!</v>
          </cell>
          <cell r="D38" t="e">
            <v>#VALUE!</v>
          </cell>
          <cell r="E38" t="e">
            <v>#VALUE!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#VALUE!</v>
          </cell>
          <cell r="K38" t="e">
            <v>#VALUE!</v>
          </cell>
          <cell r="L38" t="e">
            <v>#VALUE!</v>
          </cell>
        </row>
        <row r="39">
          <cell r="A39">
            <v>33</v>
          </cell>
          <cell r="B39">
            <v>33</v>
          </cell>
          <cell r="C39" t="e">
            <v>#VALUE!</v>
          </cell>
          <cell r="D39" t="e">
            <v>#VALUE!</v>
          </cell>
          <cell r="E39" t="e">
            <v>#VALUE!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#VALUE!</v>
          </cell>
          <cell r="K39" t="e">
            <v>#VALUE!</v>
          </cell>
          <cell r="L39" t="e">
            <v>#VALUE!</v>
          </cell>
        </row>
        <row r="40">
          <cell r="A40">
            <v>34</v>
          </cell>
          <cell r="B40">
            <v>34</v>
          </cell>
          <cell r="C40" t="e">
            <v>#VALUE!</v>
          </cell>
          <cell r="D40" t="e">
            <v>#VALUE!</v>
          </cell>
          <cell r="E40" t="e">
            <v>#VALUE!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#VALUE!</v>
          </cell>
          <cell r="K40" t="e">
            <v>#VALUE!</v>
          </cell>
          <cell r="L40" t="e">
            <v>#VALUE!</v>
          </cell>
        </row>
        <row r="41">
          <cell r="A41">
            <v>35</v>
          </cell>
          <cell r="B41">
            <v>35</v>
          </cell>
          <cell r="C41" t="e">
            <v>#VALUE!</v>
          </cell>
          <cell r="D41" t="e">
            <v>#VALUE!</v>
          </cell>
          <cell r="E41" t="e">
            <v>#VALUE!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e">
            <v>#VALUE!</v>
          </cell>
          <cell r="K41" t="e">
            <v>#VALUE!</v>
          </cell>
          <cell r="L41" t="e">
            <v>#VALUE!</v>
          </cell>
        </row>
        <row r="42">
          <cell r="A42">
            <v>36</v>
          </cell>
          <cell r="B42">
            <v>36</v>
          </cell>
          <cell r="C42" t="e">
            <v>#VALUE!</v>
          </cell>
          <cell r="D42" t="e">
            <v>#VALUE!</v>
          </cell>
          <cell r="E42" t="e">
            <v>#VALUE!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#VALUE!</v>
          </cell>
          <cell r="K42" t="e">
            <v>#VALUE!</v>
          </cell>
          <cell r="L42" t="e">
            <v>#VALUE!</v>
          </cell>
        </row>
        <row r="43">
          <cell r="A43">
            <v>37</v>
          </cell>
          <cell r="B43">
            <v>37</v>
          </cell>
          <cell r="C43" t="e">
            <v>#VALUE!</v>
          </cell>
          <cell r="D43" t="e">
            <v>#VALUE!</v>
          </cell>
          <cell r="E43" t="e">
            <v>#VALUE!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e">
            <v>#VALUE!</v>
          </cell>
          <cell r="K43" t="e">
            <v>#VALUE!</v>
          </cell>
          <cell r="L43" t="e">
            <v>#VALUE!</v>
          </cell>
        </row>
        <row r="44">
          <cell r="A44">
            <v>38</v>
          </cell>
          <cell r="B44">
            <v>38</v>
          </cell>
          <cell r="C44" t="e">
            <v>#VALUE!</v>
          </cell>
          <cell r="D44" t="e">
            <v>#VALUE!</v>
          </cell>
          <cell r="E44" t="e">
            <v>#VALUE!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e">
            <v>#VALUE!</v>
          </cell>
          <cell r="K44" t="e">
            <v>#VALUE!</v>
          </cell>
          <cell r="L44" t="e">
            <v>#VALUE!</v>
          </cell>
        </row>
        <row r="45">
          <cell r="A45">
            <v>39</v>
          </cell>
          <cell r="B45">
            <v>39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e">
            <v>#VALUE!</v>
          </cell>
          <cell r="K45" t="e">
            <v>#VALUE!</v>
          </cell>
          <cell r="L45" t="e">
            <v>#VALUE!</v>
          </cell>
        </row>
        <row r="46">
          <cell r="A46">
            <v>40</v>
          </cell>
          <cell r="B46">
            <v>40</v>
          </cell>
          <cell r="C46" t="e">
            <v>#VALUE!</v>
          </cell>
          <cell r="D46" t="e">
            <v>#VALUE!</v>
          </cell>
          <cell r="E46" t="e">
            <v>#VALUE!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#VALUE!</v>
          </cell>
          <cell r="K46" t="e">
            <v>#VALUE!</v>
          </cell>
          <cell r="L46" t="e">
            <v>#VALUE!</v>
          </cell>
        </row>
        <row r="47">
          <cell r="A47">
            <v>41</v>
          </cell>
          <cell r="B47">
            <v>41</v>
          </cell>
          <cell r="C47" t="e">
            <v>#VALUE!</v>
          </cell>
          <cell r="D47" t="e">
            <v>#VALUE!</v>
          </cell>
          <cell r="E47" t="e">
            <v>#VALUE!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#VALUE!</v>
          </cell>
          <cell r="K47" t="e">
            <v>#VALUE!</v>
          </cell>
          <cell r="L47" t="e">
            <v>#VALUE!</v>
          </cell>
        </row>
        <row r="48">
          <cell r="A48">
            <v>42</v>
          </cell>
          <cell r="B48">
            <v>42</v>
          </cell>
          <cell r="C48" t="e">
            <v>#VALUE!</v>
          </cell>
          <cell r="D48" t="e">
            <v>#VALUE!</v>
          </cell>
          <cell r="E48" t="e">
            <v>#VALUE!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#VALUE!</v>
          </cell>
          <cell r="K48" t="e">
            <v>#VALUE!</v>
          </cell>
          <cell r="L48" t="e">
            <v>#VALUE!</v>
          </cell>
        </row>
        <row r="49">
          <cell r="A49">
            <v>43</v>
          </cell>
          <cell r="B49">
            <v>43</v>
          </cell>
          <cell r="C49" t="e">
            <v>#VALUE!</v>
          </cell>
          <cell r="D49" t="e">
            <v>#VALUE!</v>
          </cell>
          <cell r="E49" t="e">
            <v>#VALUE!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#VALUE!</v>
          </cell>
          <cell r="K49" t="e">
            <v>#VALUE!</v>
          </cell>
          <cell r="L49" t="e">
            <v>#VALUE!</v>
          </cell>
        </row>
        <row r="50">
          <cell r="A50">
            <v>44</v>
          </cell>
          <cell r="B50">
            <v>44</v>
          </cell>
          <cell r="C50" t="e">
            <v>#VALUE!</v>
          </cell>
          <cell r="D50" t="e">
            <v>#VALUE!</v>
          </cell>
          <cell r="E50" t="e">
            <v>#VALUE!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e">
            <v>#VALUE!</v>
          </cell>
          <cell r="K50" t="e">
            <v>#VALUE!</v>
          </cell>
          <cell r="L50" t="e">
            <v>#VALUE!</v>
          </cell>
        </row>
        <row r="51">
          <cell r="A51">
            <v>45</v>
          </cell>
          <cell r="B51">
            <v>45</v>
          </cell>
          <cell r="C51" t="e">
            <v>#VALUE!</v>
          </cell>
          <cell r="D51" t="e">
            <v>#VALUE!</v>
          </cell>
          <cell r="E51" t="e">
            <v>#VALUE!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e">
            <v>#VALUE!</v>
          </cell>
          <cell r="K51" t="e">
            <v>#VALUE!</v>
          </cell>
          <cell r="L51" t="e">
            <v>#VALUE!</v>
          </cell>
        </row>
        <row r="52">
          <cell r="A52">
            <v>46</v>
          </cell>
          <cell r="B52">
            <v>46</v>
          </cell>
          <cell r="C52" t="e">
            <v>#VALUE!</v>
          </cell>
          <cell r="D52" t="e">
            <v>#VALUE!</v>
          </cell>
          <cell r="E52" t="e">
            <v>#VALUE!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e">
            <v>#VALUE!</v>
          </cell>
          <cell r="K52" t="e">
            <v>#VALUE!</v>
          </cell>
          <cell r="L52" t="e">
            <v>#VALUE!</v>
          </cell>
        </row>
        <row r="53">
          <cell r="A53">
            <v>47</v>
          </cell>
          <cell r="B53">
            <v>47</v>
          </cell>
          <cell r="C53" t="e">
            <v>#VALUE!</v>
          </cell>
          <cell r="D53" t="e">
            <v>#VALUE!</v>
          </cell>
          <cell r="E53" t="e">
            <v>#VALUE!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e">
            <v>#VALUE!</v>
          </cell>
          <cell r="K53" t="e">
            <v>#VALUE!</v>
          </cell>
          <cell r="L53" t="e">
            <v>#VALUE!</v>
          </cell>
        </row>
        <row r="54">
          <cell r="A54">
            <v>48</v>
          </cell>
          <cell r="B54">
            <v>48</v>
          </cell>
          <cell r="C54" t="e">
            <v>#VALUE!</v>
          </cell>
          <cell r="D54" t="e">
            <v>#VALUE!</v>
          </cell>
          <cell r="E54" t="e">
            <v>#VALUE!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e">
            <v>#VALUE!</v>
          </cell>
          <cell r="K54" t="e">
            <v>#VALUE!</v>
          </cell>
          <cell r="L54" t="e">
            <v>#VALUE!</v>
          </cell>
        </row>
        <row r="55">
          <cell r="A55">
            <v>49</v>
          </cell>
          <cell r="B55">
            <v>49</v>
          </cell>
          <cell r="C55" t="e">
            <v>#VALUE!</v>
          </cell>
          <cell r="D55" t="e">
            <v>#VALUE!</v>
          </cell>
          <cell r="E55" t="e">
            <v>#VALUE!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e">
            <v>#VALUE!</v>
          </cell>
          <cell r="K55" t="e">
            <v>#VALUE!</v>
          </cell>
          <cell r="L55" t="e">
            <v>#VALUE!</v>
          </cell>
        </row>
        <row r="56">
          <cell r="A56">
            <v>50</v>
          </cell>
          <cell r="B56">
            <v>50</v>
          </cell>
          <cell r="C56" t="e">
            <v>#VALUE!</v>
          </cell>
          <cell r="D56" t="e">
            <v>#VALUE!</v>
          </cell>
          <cell r="E56" t="e">
            <v>#VALUE!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e">
            <v>#VALUE!</v>
          </cell>
          <cell r="K56" t="e">
            <v>#VALUE!</v>
          </cell>
          <cell r="L56" t="e">
            <v>#VALUE!</v>
          </cell>
        </row>
        <row r="57">
          <cell r="A57">
            <v>51</v>
          </cell>
          <cell r="B57">
            <v>51</v>
          </cell>
          <cell r="C57" t="e">
            <v>#VALUE!</v>
          </cell>
          <cell r="D57" t="e">
            <v>#VALUE!</v>
          </cell>
          <cell r="E57" t="e">
            <v>#VALUE!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#VALUE!</v>
          </cell>
          <cell r="K57" t="e">
            <v>#VALUE!</v>
          </cell>
          <cell r="L57" t="e">
            <v>#VALUE!</v>
          </cell>
        </row>
        <row r="58">
          <cell r="A58">
            <v>52</v>
          </cell>
          <cell r="B58">
            <v>52</v>
          </cell>
          <cell r="C58" t="e">
            <v>#VALUE!</v>
          </cell>
          <cell r="D58" t="e">
            <v>#VALUE!</v>
          </cell>
          <cell r="E58" t="e">
            <v>#VALUE!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#VALUE!</v>
          </cell>
          <cell r="K58" t="e">
            <v>#VALUE!</v>
          </cell>
          <cell r="L58" t="e">
            <v>#VALUE!</v>
          </cell>
        </row>
        <row r="59">
          <cell r="A59">
            <v>53</v>
          </cell>
          <cell r="B59">
            <v>53</v>
          </cell>
          <cell r="C59" t="e">
            <v>#VALUE!</v>
          </cell>
          <cell r="D59" t="e">
            <v>#VALUE!</v>
          </cell>
          <cell r="E59" t="e">
            <v>#VALUE!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#VALUE!</v>
          </cell>
          <cell r="K59" t="e">
            <v>#VALUE!</v>
          </cell>
          <cell r="L59" t="e">
            <v>#VALUE!</v>
          </cell>
        </row>
        <row r="60">
          <cell r="A60">
            <v>54</v>
          </cell>
          <cell r="B60">
            <v>54</v>
          </cell>
          <cell r="C60" t="e">
            <v>#VALUE!</v>
          </cell>
          <cell r="D60" t="e">
            <v>#VALUE!</v>
          </cell>
          <cell r="E60" t="e">
            <v>#VALUE!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e">
            <v>#VALUE!</v>
          </cell>
          <cell r="K60" t="e">
            <v>#VALUE!</v>
          </cell>
          <cell r="L60" t="e">
            <v>#VALUE!</v>
          </cell>
        </row>
        <row r="61">
          <cell r="A61">
            <v>55</v>
          </cell>
          <cell r="B61">
            <v>55</v>
          </cell>
          <cell r="C61" t="e">
            <v>#VALUE!</v>
          </cell>
          <cell r="D61" t="e">
            <v>#VALUE!</v>
          </cell>
          <cell r="E61" t="e">
            <v>#VALUE!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#VALUE!</v>
          </cell>
          <cell r="K61" t="e">
            <v>#VALUE!</v>
          </cell>
          <cell r="L61" t="e">
            <v>#VALUE!</v>
          </cell>
        </row>
        <row r="62">
          <cell r="A62">
            <v>56</v>
          </cell>
          <cell r="B62">
            <v>56</v>
          </cell>
          <cell r="C62" t="e">
            <v>#VALUE!</v>
          </cell>
          <cell r="D62" t="e">
            <v>#VALUE!</v>
          </cell>
          <cell r="E62" t="e">
            <v>#VALUE!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#VALUE!</v>
          </cell>
          <cell r="K62" t="e">
            <v>#VALUE!</v>
          </cell>
          <cell r="L62" t="e">
            <v>#VALUE!</v>
          </cell>
        </row>
        <row r="63">
          <cell r="A63">
            <v>57</v>
          </cell>
          <cell r="B63">
            <v>57</v>
          </cell>
          <cell r="C63" t="e">
            <v>#VALUE!</v>
          </cell>
          <cell r="D63" t="e">
            <v>#VALUE!</v>
          </cell>
          <cell r="E63" t="e">
            <v>#VALUE!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#VALUE!</v>
          </cell>
          <cell r="K63" t="e">
            <v>#VALUE!</v>
          </cell>
          <cell r="L63" t="e">
            <v>#VALUE!</v>
          </cell>
        </row>
        <row r="64">
          <cell r="A64">
            <v>58</v>
          </cell>
          <cell r="B64">
            <v>58</v>
          </cell>
          <cell r="C64" t="e">
            <v>#VALUE!</v>
          </cell>
          <cell r="D64" t="e">
            <v>#VALUE!</v>
          </cell>
          <cell r="E64" t="e">
            <v>#VALUE!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e">
            <v>#VALUE!</v>
          </cell>
          <cell r="K64" t="e">
            <v>#VALUE!</v>
          </cell>
          <cell r="L64" t="e">
            <v>#VALUE!</v>
          </cell>
        </row>
        <row r="65">
          <cell r="A65">
            <v>59</v>
          </cell>
          <cell r="B65">
            <v>59</v>
          </cell>
          <cell r="C65" t="e">
            <v>#VALUE!</v>
          </cell>
          <cell r="D65" t="e">
            <v>#VALUE!</v>
          </cell>
          <cell r="E65" t="e">
            <v>#VALUE!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#VALUE!</v>
          </cell>
          <cell r="K65" t="e">
            <v>#VALUE!</v>
          </cell>
          <cell r="L65" t="e">
            <v>#VALUE!</v>
          </cell>
        </row>
        <row r="66">
          <cell r="A66">
            <v>60</v>
          </cell>
          <cell r="B66">
            <v>60</v>
          </cell>
          <cell r="C66" t="e">
            <v>#VALUE!</v>
          </cell>
          <cell r="D66" t="e">
            <v>#VALUE!</v>
          </cell>
          <cell r="E66" t="e">
            <v>#VALUE!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#VALUE!</v>
          </cell>
          <cell r="K66" t="e">
            <v>#VALUE!</v>
          </cell>
          <cell r="L66" t="e">
            <v>#VALUE!</v>
          </cell>
        </row>
        <row r="67">
          <cell r="A67">
            <v>61</v>
          </cell>
          <cell r="B67">
            <v>61</v>
          </cell>
          <cell r="C67" t="e">
            <v>#VALUE!</v>
          </cell>
          <cell r="D67" t="e">
            <v>#VALUE!</v>
          </cell>
          <cell r="E67" t="e">
            <v>#VALUE!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e">
            <v>#VALUE!</v>
          </cell>
          <cell r="K67" t="e">
            <v>#VALUE!</v>
          </cell>
          <cell r="L67" t="e">
            <v>#VALUE!</v>
          </cell>
        </row>
        <row r="68">
          <cell r="A68">
            <v>62</v>
          </cell>
          <cell r="B68" t="str">
            <v>62</v>
          </cell>
          <cell r="C68" t="e">
            <v>#VALUE!</v>
          </cell>
          <cell r="D68" t="e">
            <v>#VALUE!</v>
          </cell>
          <cell r="E68" t="e">
            <v>#VALUE!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e">
            <v>#VALUE!</v>
          </cell>
          <cell r="K68" t="e">
            <v>#VALUE!</v>
          </cell>
          <cell r="L68" t="e">
            <v>#VALUE!</v>
          </cell>
        </row>
        <row r="69">
          <cell r="A69">
            <v>63</v>
          </cell>
          <cell r="B69" t="str">
            <v>63</v>
          </cell>
          <cell r="C69" t="e">
            <v>#VALUE!</v>
          </cell>
          <cell r="D69" t="e">
            <v>#VALUE!</v>
          </cell>
          <cell r="E69" t="e">
            <v>#VALUE!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e">
            <v>#VALUE!</v>
          </cell>
          <cell r="K69" t="e">
            <v>#VALUE!</v>
          </cell>
          <cell r="L69" t="e">
            <v>#VALUE!</v>
          </cell>
        </row>
        <row r="70">
          <cell r="A70">
            <v>64</v>
          </cell>
          <cell r="B70" t="str">
            <v>64</v>
          </cell>
          <cell r="C70" t="e">
            <v>#VALUE!</v>
          </cell>
          <cell r="D70" t="e">
            <v>#VALUE!</v>
          </cell>
          <cell r="E70" t="e">
            <v>#VALUE!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e">
            <v>#VALUE!</v>
          </cell>
          <cell r="K70" t="e">
            <v>#VALUE!</v>
          </cell>
          <cell r="L70" t="e">
            <v>#VALUE!</v>
          </cell>
        </row>
        <row r="71">
          <cell r="A71">
            <v>65</v>
          </cell>
          <cell r="B71" t="str">
            <v>65</v>
          </cell>
          <cell r="C71" t="e">
            <v>#VALUE!</v>
          </cell>
          <cell r="D71" t="e">
            <v>#VALUE!</v>
          </cell>
          <cell r="E71" t="e">
            <v>#VALUE!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e">
            <v>#VALUE!</v>
          </cell>
          <cell r="K71" t="e">
            <v>#VALUE!</v>
          </cell>
          <cell r="L71" t="e">
            <v>#VALUE!</v>
          </cell>
        </row>
        <row r="72">
          <cell r="A72">
            <v>66</v>
          </cell>
          <cell r="B72" t="str">
            <v>66</v>
          </cell>
          <cell r="C72" t="e">
            <v>#VALUE!</v>
          </cell>
          <cell r="D72" t="e">
            <v>#VALUE!</v>
          </cell>
          <cell r="E72" t="e">
            <v>#VALUE!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e">
            <v>#VALUE!</v>
          </cell>
          <cell r="K72" t="e">
            <v>#VALUE!</v>
          </cell>
          <cell r="L72" t="e">
            <v>#VALUE!</v>
          </cell>
        </row>
        <row r="73">
          <cell r="A73">
            <v>67</v>
          </cell>
          <cell r="B73" t="str">
            <v>67</v>
          </cell>
          <cell r="C73" t="e">
            <v>#VALUE!</v>
          </cell>
          <cell r="D73" t="e">
            <v>#VALUE!</v>
          </cell>
          <cell r="E73" t="e">
            <v>#VALUE!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#VALUE!</v>
          </cell>
          <cell r="K73" t="e">
            <v>#VALUE!</v>
          </cell>
          <cell r="L73" t="e">
            <v>#VALUE!</v>
          </cell>
        </row>
        <row r="74">
          <cell r="A74">
            <v>68</v>
          </cell>
          <cell r="B74" t="str">
            <v>68</v>
          </cell>
          <cell r="C74" t="e">
            <v>#VALUE!</v>
          </cell>
          <cell r="D74" t="e">
            <v>#VALUE!</v>
          </cell>
          <cell r="E74" t="e">
            <v>#VALUE!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e">
            <v>#VALUE!</v>
          </cell>
          <cell r="K74" t="e">
            <v>#VALUE!</v>
          </cell>
          <cell r="L74" t="e">
            <v>#VALUE!</v>
          </cell>
        </row>
        <row r="75">
          <cell r="A75">
            <v>69</v>
          </cell>
          <cell r="B75" t="str">
            <v>69</v>
          </cell>
          <cell r="C75" t="e">
            <v>#VALUE!</v>
          </cell>
          <cell r="D75" t="e">
            <v>#VALUE!</v>
          </cell>
          <cell r="E75" t="e">
            <v>#VALUE!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e">
            <v>#VALUE!</v>
          </cell>
          <cell r="K75" t="e">
            <v>#VALUE!</v>
          </cell>
          <cell r="L75" t="e">
            <v>#VALUE!</v>
          </cell>
        </row>
        <row r="76">
          <cell r="A76">
            <v>70</v>
          </cell>
          <cell r="B76" t="str">
            <v>70</v>
          </cell>
          <cell r="C76" t="e">
            <v>#VALUE!</v>
          </cell>
          <cell r="D76" t="e">
            <v>#VALUE!</v>
          </cell>
          <cell r="E76" t="e">
            <v>#VALUE!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e">
            <v>#VALUE!</v>
          </cell>
          <cell r="K76" t="e">
            <v>#VALUE!</v>
          </cell>
          <cell r="L76" t="e">
            <v>#VALUE!</v>
          </cell>
        </row>
        <row r="77">
          <cell r="A77">
            <v>71</v>
          </cell>
          <cell r="B77" t="str">
            <v>71</v>
          </cell>
          <cell r="C77" t="e">
            <v>#VALUE!</v>
          </cell>
          <cell r="D77" t="e">
            <v>#VALUE!</v>
          </cell>
          <cell r="E77" t="e">
            <v>#VALUE!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e">
            <v>#VALUE!</v>
          </cell>
          <cell r="K77" t="e">
            <v>#VALUE!</v>
          </cell>
          <cell r="L77" t="e">
            <v>#VALUE!</v>
          </cell>
        </row>
        <row r="78">
          <cell r="A78">
            <v>72</v>
          </cell>
          <cell r="B78" t="str">
            <v>72</v>
          </cell>
          <cell r="C78" t="e">
            <v>#VALUE!</v>
          </cell>
          <cell r="D78" t="e">
            <v>#VALUE!</v>
          </cell>
          <cell r="E78" t="e">
            <v>#VALUE!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e">
            <v>#VALUE!</v>
          </cell>
          <cell r="K78" t="e">
            <v>#VALUE!</v>
          </cell>
          <cell r="L78" t="e">
            <v>#VALUE!</v>
          </cell>
        </row>
        <row r="79">
          <cell r="A79">
            <v>73</v>
          </cell>
          <cell r="B79" t="str">
            <v>73</v>
          </cell>
          <cell r="C79" t="e">
            <v>#VALUE!</v>
          </cell>
          <cell r="D79" t="e">
            <v>#VALUE!</v>
          </cell>
          <cell r="E79" t="e">
            <v>#VALUE!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#VALUE!</v>
          </cell>
          <cell r="K79" t="e">
            <v>#VALUE!</v>
          </cell>
          <cell r="L79" t="e">
            <v>#VALUE!</v>
          </cell>
        </row>
        <row r="80">
          <cell r="A80">
            <v>74</v>
          </cell>
          <cell r="B80" t="str">
            <v>74</v>
          </cell>
          <cell r="C80" t="e">
            <v>#VALUE!</v>
          </cell>
          <cell r="D80" t="e">
            <v>#VALUE!</v>
          </cell>
          <cell r="E80" t="e">
            <v>#VALUE!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#VALUE!</v>
          </cell>
          <cell r="K80" t="e">
            <v>#VALUE!</v>
          </cell>
          <cell r="L80" t="e">
            <v>#VALUE!</v>
          </cell>
        </row>
        <row r="81">
          <cell r="A81">
            <v>75</v>
          </cell>
          <cell r="B81" t="str">
            <v>75</v>
          </cell>
          <cell r="C81" t="e">
            <v>#VALUE!</v>
          </cell>
          <cell r="D81" t="e">
            <v>#VALUE!</v>
          </cell>
          <cell r="E81" t="e">
            <v>#VALUE!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e">
            <v>#VALUE!</v>
          </cell>
          <cell r="K81" t="e">
            <v>#VALUE!</v>
          </cell>
          <cell r="L81" t="e">
            <v>#VALUE!</v>
          </cell>
        </row>
        <row r="82">
          <cell r="A82">
            <v>76</v>
          </cell>
          <cell r="B82" t="str">
            <v>76</v>
          </cell>
          <cell r="C82" t="e">
            <v>#VALUE!</v>
          </cell>
          <cell r="D82" t="e">
            <v>#VALUE!</v>
          </cell>
          <cell r="E82" t="e">
            <v>#VALUE!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#VALUE!</v>
          </cell>
          <cell r="K82" t="e">
            <v>#VALUE!</v>
          </cell>
          <cell r="L82" t="e">
            <v>#VALUE!</v>
          </cell>
        </row>
        <row r="83">
          <cell r="A83">
            <v>77</v>
          </cell>
          <cell r="B83" t="str">
            <v>77</v>
          </cell>
          <cell r="C83" t="e">
            <v>#VALUE!</v>
          </cell>
          <cell r="D83" t="e">
            <v>#VALUE!</v>
          </cell>
          <cell r="E83" t="e">
            <v>#VALUE!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e">
            <v>#VALUE!</v>
          </cell>
          <cell r="K83" t="e">
            <v>#VALUE!</v>
          </cell>
          <cell r="L83" t="e">
            <v>#VALUE!</v>
          </cell>
        </row>
        <row r="84">
          <cell r="A84">
            <v>78</v>
          </cell>
          <cell r="B84" t="str">
            <v>78</v>
          </cell>
          <cell r="C84" t="e">
            <v>#VALUE!</v>
          </cell>
          <cell r="D84" t="e">
            <v>#VALUE!</v>
          </cell>
          <cell r="E84" t="e">
            <v>#VALUE!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e">
            <v>#VALUE!</v>
          </cell>
          <cell r="K84" t="e">
            <v>#VALUE!</v>
          </cell>
          <cell r="L84" t="e">
            <v>#VALUE!</v>
          </cell>
        </row>
        <row r="85">
          <cell r="A85">
            <v>79</v>
          </cell>
          <cell r="B85" t="str">
            <v>79</v>
          </cell>
          <cell r="C85" t="e">
            <v>#VALUE!</v>
          </cell>
          <cell r="D85" t="e">
            <v>#VALUE!</v>
          </cell>
          <cell r="E85" t="e">
            <v>#VALUE!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 t="e">
            <v>#VALUE!</v>
          </cell>
          <cell r="K85" t="e">
            <v>#VALUE!</v>
          </cell>
          <cell r="L85" t="e">
            <v>#VALUE!</v>
          </cell>
        </row>
        <row r="86">
          <cell r="A86">
            <v>80</v>
          </cell>
          <cell r="B86" t="str">
            <v>80</v>
          </cell>
          <cell r="C86" t="e">
            <v>#VALUE!</v>
          </cell>
          <cell r="D86" t="e">
            <v>#VALUE!</v>
          </cell>
          <cell r="E86" t="e">
            <v>#VALUE!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#VALUE!</v>
          </cell>
          <cell r="K86" t="e">
            <v>#VALUE!</v>
          </cell>
          <cell r="L86" t="e">
            <v>#VALUE!</v>
          </cell>
        </row>
        <row r="87">
          <cell r="A87">
            <v>81</v>
          </cell>
          <cell r="B87" t="str">
            <v>81</v>
          </cell>
          <cell r="C87" t="e">
            <v>#VALUE!</v>
          </cell>
          <cell r="D87" t="e">
            <v>#VALUE!</v>
          </cell>
          <cell r="E87" t="e">
            <v>#VALUE!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#VALUE!</v>
          </cell>
          <cell r="K87" t="e">
            <v>#VALUE!</v>
          </cell>
          <cell r="L87" t="e">
            <v>#VALUE!</v>
          </cell>
        </row>
        <row r="88">
          <cell r="A88">
            <v>82</v>
          </cell>
          <cell r="B88" t="str">
            <v>82</v>
          </cell>
          <cell r="C88" t="e">
            <v>#VALUE!</v>
          </cell>
          <cell r="D88" t="e">
            <v>#VALUE!</v>
          </cell>
          <cell r="E88" t="e">
            <v>#VALUE!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e">
            <v>#VALUE!</v>
          </cell>
          <cell r="K88" t="e">
            <v>#VALUE!</v>
          </cell>
          <cell r="L88" t="e">
            <v>#VALUE!</v>
          </cell>
        </row>
        <row r="89">
          <cell r="A89">
            <v>83</v>
          </cell>
          <cell r="B89" t="str">
            <v>83</v>
          </cell>
          <cell r="C89" t="e">
            <v>#VALUE!</v>
          </cell>
          <cell r="D89" t="e">
            <v>#VALUE!</v>
          </cell>
          <cell r="E89" t="e">
            <v>#VALUE!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 t="e">
            <v>#VALUE!</v>
          </cell>
          <cell r="K89" t="e">
            <v>#VALUE!</v>
          </cell>
          <cell r="L89" t="e">
            <v>#VALUE!</v>
          </cell>
        </row>
        <row r="90">
          <cell r="A90">
            <v>84</v>
          </cell>
          <cell r="B90" t="str">
            <v>84</v>
          </cell>
          <cell r="C90" t="e">
            <v>#VALUE!</v>
          </cell>
          <cell r="D90" t="e">
            <v>#VALUE!</v>
          </cell>
          <cell r="E90" t="e">
            <v>#VALUE!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e">
            <v>#VALUE!</v>
          </cell>
          <cell r="K90" t="e">
            <v>#VALUE!</v>
          </cell>
          <cell r="L90" t="e">
            <v>#VALUE!</v>
          </cell>
        </row>
        <row r="91">
          <cell r="A91">
            <v>85</v>
          </cell>
          <cell r="B91" t="str">
            <v>85</v>
          </cell>
          <cell r="C91" t="e">
            <v>#VALUE!</v>
          </cell>
          <cell r="D91" t="e">
            <v>#VALUE!</v>
          </cell>
          <cell r="E91" t="e">
            <v>#VALUE!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e">
            <v>#VALUE!</v>
          </cell>
          <cell r="K91" t="e">
            <v>#VALUE!</v>
          </cell>
          <cell r="L91" t="e">
            <v>#VALUE!</v>
          </cell>
        </row>
        <row r="92">
          <cell r="A92">
            <v>86</v>
          </cell>
          <cell r="B92" t="str">
            <v>86</v>
          </cell>
          <cell r="C92" t="e">
            <v>#VALUE!</v>
          </cell>
          <cell r="D92" t="e">
            <v>#VALUE!</v>
          </cell>
          <cell r="E92" t="e">
            <v>#VALUE!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 t="e">
            <v>#VALUE!</v>
          </cell>
          <cell r="K92" t="e">
            <v>#VALUE!</v>
          </cell>
          <cell r="L92" t="e">
            <v>#VALUE!</v>
          </cell>
        </row>
        <row r="93">
          <cell r="A93">
            <v>87</v>
          </cell>
          <cell r="B93" t="str">
            <v>87</v>
          </cell>
          <cell r="C93" t="e">
            <v>#VALUE!</v>
          </cell>
          <cell r="D93" t="e">
            <v>#VALUE!</v>
          </cell>
          <cell r="E93" t="e">
            <v>#VALUE!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e">
            <v>#VALUE!</v>
          </cell>
          <cell r="K93" t="e">
            <v>#VALUE!</v>
          </cell>
          <cell r="L93" t="e">
            <v>#VALUE!</v>
          </cell>
        </row>
        <row r="94">
          <cell r="A94">
            <v>88</v>
          </cell>
          <cell r="B94" t="str">
            <v>88</v>
          </cell>
          <cell r="C94" t="e">
            <v>#VALUE!</v>
          </cell>
          <cell r="D94" t="e">
            <v>#VALUE!</v>
          </cell>
          <cell r="E94" t="e">
            <v>#VALUE!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e">
            <v>#VALUE!</v>
          </cell>
          <cell r="K94" t="e">
            <v>#VALUE!</v>
          </cell>
          <cell r="L94" t="e">
            <v>#VALUE!</v>
          </cell>
        </row>
        <row r="95">
          <cell r="A95">
            <v>89</v>
          </cell>
          <cell r="B95" t="str">
            <v>89</v>
          </cell>
          <cell r="C95" t="e">
            <v>#VALUE!</v>
          </cell>
          <cell r="D95" t="e">
            <v>#VALUE!</v>
          </cell>
          <cell r="E95" t="e">
            <v>#VALUE!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e">
            <v>#VALUE!</v>
          </cell>
          <cell r="K95" t="e">
            <v>#VALUE!</v>
          </cell>
          <cell r="L95" t="e">
            <v>#VALUE!</v>
          </cell>
        </row>
        <row r="96">
          <cell r="A96">
            <v>90</v>
          </cell>
          <cell r="B96" t="str">
            <v>90</v>
          </cell>
          <cell r="C96" t="e">
            <v>#VALUE!</v>
          </cell>
          <cell r="D96" t="e">
            <v>#VALUE!</v>
          </cell>
          <cell r="E96" t="e">
            <v>#VALUE!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e">
            <v>#VALUE!</v>
          </cell>
          <cell r="K96" t="e">
            <v>#VALUE!</v>
          </cell>
          <cell r="L96" t="e">
            <v>#VALUE!</v>
          </cell>
        </row>
        <row r="97">
          <cell r="A97">
            <v>91</v>
          </cell>
          <cell r="B97" t="str">
            <v>91</v>
          </cell>
          <cell r="C97" t="e">
            <v>#VALUE!</v>
          </cell>
          <cell r="D97" t="e">
            <v>#VALUE!</v>
          </cell>
          <cell r="E97" t="e">
            <v>#VALUE!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#VALUE!</v>
          </cell>
          <cell r="K97" t="e">
            <v>#VALUE!</v>
          </cell>
          <cell r="L97" t="e">
            <v>#VALUE!</v>
          </cell>
        </row>
        <row r="98">
          <cell r="A98">
            <v>92</v>
          </cell>
          <cell r="B98" t="str">
            <v>92</v>
          </cell>
          <cell r="C98" t="e">
            <v>#VALUE!</v>
          </cell>
          <cell r="D98" t="e">
            <v>#VALUE!</v>
          </cell>
          <cell r="E98" t="e">
            <v>#VALUE!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A99">
            <v>93</v>
          </cell>
          <cell r="B99" t="str">
            <v>93</v>
          </cell>
          <cell r="C99" t="e">
            <v>#VALUE!</v>
          </cell>
          <cell r="D99" t="e">
            <v>#VALUE!</v>
          </cell>
          <cell r="E99" t="e">
            <v>#VALUE!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A100">
            <v>94</v>
          </cell>
          <cell r="B100" t="str">
            <v>94</v>
          </cell>
          <cell r="C100" t="e">
            <v>#VALUE!</v>
          </cell>
          <cell r="D100" t="e">
            <v>#VALUE!</v>
          </cell>
          <cell r="E100" t="e">
            <v>#VALUE!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A101">
            <v>95</v>
          </cell>
          <cell r="B101" t="str">
            <v>95</v>
          </cell>
          <cell r="C101" t="e">
            <v>#VALUE!</v>
          </cell>
          <cell r="D101" t="e">
            <v>#VALUE!</v>
          </cell>
          <cell r="E101" t="e">
            <v>#VALUE!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A102">
            <v>96</v>
          </cell>
          <cell r="B102" t="str">
            <v>96</v>
          </cell>
          <cell r="C102" t="e">
            <v>#VALUE!</v>
          </cell>
          <cell r="D102" t="e">
            <v>#VALUE!</v>
          </cell>
          <cell r="E102" t="e">
            <v>#VALUE!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A103">
            <v>97</v>
          </cell>
          <cell r="B103" t="str">
            <v>97</v>
          </cell>
          <cell r="C103" t="e">
            <v>#VALUE!</v>
          </cell>
          <cell r="D103" t="e">
            <v>#VALUE!</v>
          </cell>
          <cell r="E103" t="e">
            <v>#VALUE!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A104">
            <v>98</v>
          </cell>
          <cell r="B104" t="str">
            <v>98</v>
          </cell>
          <cell r="C104" t="e">
            <v>#VALUE!</v>
          </cell>
          <cell r="D104" t="e">
            <v>#VALUE!</v>
          </cell>
          <cell r="E104" t="e">
            <v>#VALUE!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A105">
            <v>99</v>
          </cell>
          <cell r="B105" t="str">
            <v>99</v>
          </cell>
          <cell r="C105" t="e">
            <v>#VALUE!</v>
          </cell>
          <cell r="D105" t="e">
            <v>#VALUE!</v>
          </cell>
          <cell r="E105" t="e">
            <v>#VALUE!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A106">
            <v>100</v>
          </cell>
          <cell r="B106" t="str">
            <v>100</v>
          </cell>
          <cell r="C106" t="e">
            <v>#VALUE!</v>
          </cell>
          <cell r="D106" t="e">
            <v>#VALUE!</v>
          </cell>
          <cell r="E106" t="e">
            <v>#VALUE!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A107">
            <v>101</v>
          </cell>
          <cell r="B107" t="str">
            <v>101</v>
          </cell>
          <cell r="C107" t="e">
            <v>#VALUE!</v>
          </cell>
          <cell r="D107" t="e">
            <v>#VALUE!</v>
          </cell>
          <cell r="E107" t="e">
            <v>#VALUE!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A108">
            <v>102</v>
          </cell>
          <cell r="B108" t="str">
            <v>102</v>
          </cell>
          <cell r="C108" t="e">
            <v>#VALUE!</v>
          </cell>
          <cell r="D108" t="e">
            <v>#VALUE!</v>
          </cell>
          <cell r="E108" t="e">
            <v>#VALUE!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A109">
            <v>103</v>
          </cell>
          <cell r="B109" t="str">
            <v>103</v>
          </cell>
          <cell r="C109" t="e">
            <v>#VALUE!</v>
          </cell>
          <cell r="D109" t="e">
            <v>#VALUE!</v>
          </cell>
          <cell r="E109" t="e">
            <v>#VALUE!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A110">
            <v>104</v>
          </cell>
          <cell r="B110" t="str">
            <v>104</v>
          </cell>
          <cell r="C110" t="e">
            <v>#VALUE!</v>
          </cell>
          <cell r="D110" t="e">
            <v>#VALUE!</v>
          </cell>
          <cell r="E110" t="e">
            <v>#VALUE!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A111">
            <v>105</v>
          </cell>
          <cell r="B111" t="str">
            <v>105</v>
          </cell>
          <cell r="C111" t="e">
            <v>#VALUE!</v>
          </cell>
          <cell r="D111" t="e">
            <v>#VALUE!</v>
          </cell>
          <cell r="E111" t="e">
            <v>#VALUE!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A112">
            <v>106</v>
          </cell>
          <cell r="B112" t="str">
            <v>106</v>
          </cell>
          <cell r="C112" t="e">
            <v>#VALUE!</v>
          </cell>
          <cell r="D112" t="e">
            <v>#VALUE!</v>
          </cell>
          <cell r="E112" t="e">
            <v>#VALUE!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A113">
            <v>107</v>
          </cell>
          <cell r="B113" t="str">
            <v>107</v>
          </cell>
          <cell r="C113" t="e">
            <v>#VALUE!</v>
          </cell>
          <cell r="D113" t="e">
            <v>#VALUE!</v>
          </cell>
          <cell r="E113" t="e">
            <v>#VALUE!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A114">
            <v>108</v>
          </cell>
          <cell r="B114" t="str">
            <v>108</v>
          </cell>
          <cell r="C114" t="e">
            <v>#VALUE!</v>
          </cell>
          <cell r="D114" t="e">
            <v>#VALUE!</v>
          </cell>
          <cell r="E114" t="e">
            <v>#VALUE!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A115">
            <v>109</v>
          </cell>
          <cell r="B115" t="str">
            <v>109</v>
          </cell>
          <cell r="C115" t="e">
            <v>#VALUE!</v>
          </cell>
          <cell r="D115" t="e">
            <v>#VALUE!</v>
          </cell>
          <cell r="E115" t="e">
            <v>#VALUE!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A116">
            <v>110</v>
          </cell>
          <cell r="B116" t="str">
            <v>110</v>
          </cell>
          <cell r="C116" t="e">
            <v>#VALUE!</v>
          </cell>
          <cell r="D116" t="e">
            <v>#VALUE!</v>
          </cell>
          <cell r="E116" t="e">
            <v>#VALUE!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A117">
            <v>111</v>
          </cell>
          <cell r="B117" t="str">
            <v>111</v>
          </cell>
          <cell r="C117" t="e">
            <v>#VALUE!</v>
          </cell>
          <cell r="D117" t="e">
            <v>#VALUE!</v>
          </cell>
          <cell r="E117" t="e">
            <v>#VALUE!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A118">
            <v>112</v>
          </cell>
          <cell r="B118" t="str">
            <v>112</v>
          </cell>
          <cell r="C118" t="e">
            <v>#VALUE!</v>
          </cell>
          <cell r="D118" t="e">
            <v>#VALUE!</v>
          </cell>
          <cell r="E118" t="e">
            <v>#VALUE!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A119">
            <v>113</v>
          </cell>
          <cell r="B119" t="str">
            <v>113</v>
          </cell>
          <cell r="C119" t="e">
            <v>#VALUE!</v>
          </cell>
          <cell r="D119" t="e">
            <v>#VALUE!</v>
          </cell>
          <cell r="E119" t="e">
            <v>#VALUE!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A120">
            <v>114</v>
          </cell>
          <cell r="B120" t="str">
            <v>114</v>
          </cell>
          <cell r="C120" t="e">
            <v>#VALUE!</v>
          </cell>
          <cell r="D120" t="e">
            <v>#VALUE!</v>
          </cell>
          <cell r="E120" t="e">
            <v>#VALUE!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A121">
            <v>115</v>
          </cell>
          <cell r="B121" t="str">
            <v>115</v>
          </cell>
          <cell r="C121" t="e">
            <v>#VALUE!</v>
          </cell>
          <cell r="D121" t="e">
            <v>#VALUE!</v>
          </cell>
          <cell r="E121" t="e">
            <v>#VALUE!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A122">
            <v>116</v>
          </cell>
          <cell r="B122" t="str">
            <v>116</v>
          </cell>
          <cell r="C122" t="e">
            <v>#VALUE!</v>
          </cell>
          <cell r="D122" t="e">
            <v>#VALUE!</v>
          </cell>
          <cell r="E122" t="e">
            <v>#VALUE!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A123">
            <v>117</v>
          </cell>
          <cell r="B123" t="str">
            <v>117</v>
          </cell>
          <cell r="C123" t="e">
            <v>#VALUE!</v>
          </cell>
          <cell r="D123" t="e">
            <v>#VALUE!</v>
          </cell>
          <cell r="E123" t="e">
            <v>#VALUE!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A124">
            <v>118</v>
          </cell>
          <cell r="B124" t="str">
            <v>118</v>
          </cell>
          <cell r="C124" t="e">
            <v>#VALUE!</v>
          </cell>
          <cell r="D124" t="e">
            <v>#VALUE!</v>
          </cell>
          <cell r="E124" t="e">
            <v>#VALUE!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A125">
            <v>119</v>
          </cell>
          <cell r="B125" t="str">
            <v>119</v>
          </cell>
          <cell r="C125" t="e">
            <v>#VALUE!</v>
          </cell>
          <cell r="D125" t="e">
            <v>#VALUE!</v>
          </cell>
          <cell r="E125" t="e">
            <v>#VALUE!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A126">
            <v>120</v>
          </cell>
          <cell r="B126" t="str">
            <v>120</v>
          </cell>
          <cell r="C126" t="e">
            <v>#VALUE!</v>
          </cell>
          <cell r="D126" t="e">
            <v>#VALUE!</v>
          </cell>
          <cell r="E126" t="e">
            <v>#VALUE!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A127">
            <v>121</v>
          </cell>
          <cell r="B127" t="str">
            <v>121</v>
          </cell>
          <cell r="C127" t="e">
            <v>#VALUE!</v>
          </cell>
          <cell r="D127" t="e">
            <v>#VALUE!</v>
          </cell>
          <cell r="E127" t="e">
            <v>#VALUE!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A128">
            <v>122</v>
          </cell>
          <cell r="B128" t="str">
            <v>122</v>
          </cell>
          <cell r="C128" t="e">
            <v>#VALUE!</v>
          </cell>
          <cell r="D128" t="e">
            <v>#VALUE!</v>
          </cell>
          <cell r="E128" t="e">
            <v>#VALUE!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A129">
            <v>123</v>
          </cell>
          <cell r="B129" t="str">
            <v>123</v>
          </cell>
          <cell r="C129" t="e">
            <v>#VALUE!</v>
          </cell>
          <cell r="D129" t="e">
            <v>#VALUE!</v>
          </cell>
          <cell r="E129" t="e">
            <v>#VALUE!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A130">
            <v>124</v>
          </cell>
          <cell r="B130" t="str">
            <v>124</v>
          </cell>
          <cell r="C130" t="e">
            <v>#VALUE!</v>
          </cell>
          <cell r="D130" t="e">
            <v>#VALUE!</v>
          </cell>
          <cell r="E130" t="e">
            <v>#VALUE!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A131">
            <v>125</v>
          </cell>
          <cell r="B131" t="str">
            <v>125</v>
          </cell>
          <cell r="C131" t="e">
            <v>#VALUE!</v>
          </cell>
          <cell r="D131" t="e">
            <v>#VALUE!</v>
          </cell>
          <cell r="E131" t="e">
            <v>#VALUE!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A132">
            <v>126</v>
          </cell>
          <cell r="B132" t="str">
            <v>126</v>
          </cell>
          <cell r="C132" t="e">
            <v>#VALUE!</v>
          </cell>
          <cell r="D132" t="e">
            <v>#VALUE!</v>
          </cell>
          <cell r="E132" t="e">
            <v>#VALUE!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A133">
            <v>127</v>
          </cell>
          <cell r="B133" t="str">
            <v>127</v>
          </cell>
          <cell r="C133" t="e">
            <v>#VALUE!</v>
          </cell>
          <cell r="D133" t="e">
            <v>#VALUE!</v>
          </cell>
          <cell r="E133" t="e">
            <v>#VALUE!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A134">
            <v>128</v>
          </cell>
          <cell r="B134" t="str">
            <v>128</v>
          </cell>
          <cell r="C134" t="e">
            <v>#VALUE!</v>
          </cell>
          <cell r="D134" t="e">
            <v>#VALUE!</v>
          </cell>
          <cell r="E134" t="e">
            <v>#VALUE!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A135">
            <v>129</v>
          </cell>
          <cell r="B135" t="str">
            <v>129</v>
          </cell>
          <cell r="C135" t="e">
            <v>#VALUE!</v>
          </cell>
          <cell r="D135" t="e">
            <v>#VALUE!</v>
          </cell>
          <cell r="E135" t="e">
            <v>#VALUE!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A136">
            <v>130</v>
          </cell>
          <cell r="B136" t="str">
            <v>130</v>
          </cell>
          <cell r="C136" t="e">
            <v>#VALUE!</v>
          </cell>
          <cell r="D136" t="e">
            <v>#VALUE!</v>
          </cell>
          <cell r="E136" t="e">
            <v>#VALUE!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A137">
            <v>131</v>
          </cell>
          <cell r="B137" t="str">
            <v>131</v>
          </cell>
          <cell r="C137" t="e">
            <v>#VALUE!</v>
          </cell>
          <cell r="D137" t="e">
            <v>#VALUE!</v>
          </cell>
          <cell r="E137" t="e">
            <v>#VALUE!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A138">
            <v>132</v>
          </cell>
          <cell r="B138" t="str">
            <v>132</v>
          </cell>
          <cell r="C138" t="e">
            <v>#VALUE!</v>
          </cell>
          <cell r="D138" t="e">
            <v>#VALUE!</v>
          </cell>
          <cell r="E138" t="e">
            <v>#VALUE!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A139">
            <v>133</v>
          </cell>
          <cell r="B139" t="str">
            <v>133</v>
          </cell>
          <cell r="C139" t="e">
            <v>#VALUE!</v>
          </cell>
          <cell r="D139" t="e">
            <v>#VALUE!</v>
          </cell>
          <cell r="E139" t="e">
            <v>#VALUE!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A140">
            <v>134</v>
          </cell>
          <cell r="B140" t="str">
            <v>134</v>
          </cell>
          <cell r="C140" t="e">
            <v>#VALUE!</v>
          </cell>
          <cell r="D140" t="e">
            <v>#VALUE!</v>
          </cell>
          <cell r="E140" t="e">
            <v>#VALUE!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A141">
            <v>135</v>
          </cell>
          <cell r="B141" t="str">
            <v>135</v>
          </cell>
          <cell r="C141" t="e">
            <v>#VALUE!</v>
          </cell>
          <cell r="D141" t="e">
            <v>#VALUE!</v>
          </cell>
          <cell r="E141" t="e">
            <v>#VALUE!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A142">
            <v>136</v>
          </cell>
          <cell r="B142" t="str">
            <v>136</v>
          </cell>
          <cell r="C142" t="e">
            <v>#VALUE!</v>
          </cell>
          <cell r="D142" t="e">
            <v>#VALUE!</v>
          </cell>
          <cell r="E142" t="e">
            <v>#VALUE!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A143">
            <v>137</v>
          </cell>
          <cell r="B143" t="str">
            <v>137</v>
          </cell>
          <cell r="C143" t="e">
            <v>#VALUE!</v>
          </cell>
          <cell r="D143" t="e">
            <v>#VALUE!</v>
          </cell>
          <cell r="E143" t="e">
            <v>#VALUE!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A144">
            <v>138</v>
          </cell>
          <cell r="B144" t="str">
            <v>138</v>
          </cell>
          <cell r="C144" t="e">
            <v>#VALUE!</v>
          </cell>
          <cell r="D144" t="e">
            <v>#VALUE!</v>
          </cell>
          <cell r="E144" t="e">
            <v>#VALUE!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A145">
            <v>139</v>
          </cell>
          <cell r="B145" t="str">
            <v>139</v>
          </cell>
          <cell r="C145" t="e">
            <v>#VALUE!</v>
          </cell>
          <cell r="D145" t="e">
            <v>#VALUE!</v>
          </cell>
          <cell r="E145" t="e">
            <v>#VALUE!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A146">
            <v>140</v>
          </cell>
          <cell r="B146" t="str">
            <v>140</v>
          </cell>
          <cell r="C146" t="e">
            <v>#VALUE!</v>
          </cell>
          <cell r="D146" t="e">
            <v>#VALUE!</v>
          </cell>
          <cell r="E146" t="e">
            <v>#VALUE!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A147">
            <v>141</v>
          </cell>
          <cell r="B147" t="str">
            <v>141</v>
          </cell>
          <cell r="C147" t="e">
            <v>#VALUE!</v>
          </cell>
          <cell r="D147" t="e">
            <v>#VALUE!</v>
          </cell>
          <cell r="E147" t="e">
            <v>#VALUE!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A148">
            <v>142</v>
          </cell>
          <cell r="B148" t="str">
            <v>142</v>
          </cell>
          <cell r="C148" t="e">
            <v>#VALUE!</v>
          </cell>
          <cell r="D148" t="e">
            <v>#VALUE!</v>
          </cell>
          <cell r="E148" t="e">
            <v>#VALUE!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A149">
            <v>143</v>
          </cell>
          <cell r="B149" t="str">
            <v>143</v>
          </cell>
          <cell r="C149" t="e">
            <v>#VALUE!</v>
          </cell>
          <cell r="D149" t="e">
            <v>#VALUE!</v>
          </cell>
          <cell r="E149" t="e">
            <v>#VALUE!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A150">
            <v>144</v>
          </cell>
          <cell r="B150" t="str">
            <v>144</v>
          </cell>
          <cell r="C150" t="e">
            <v>#VALUE!</v>
          </cell>
          <cell r="D150" t="e">
            <v>#VALUE!</v>
          </cell>
          <cell r="E150" t="e">
            <v>#VALUE!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A151">
            <v>145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146</v>
          </cell>
          <cell r="B152">
            <v>0</v>
          </cell>
          <cell r="C152" t="str">
            <v>Главный судья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 t="str">
            <v>???????????????</v>
          </cell>
        </row>
        <row r="153">
          <cell r="A153">
            <v>147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148</v>
          </cell>
          <cell r="B154">
            <v>0</v>
          </cell>
          <cell r="C154" t="str">
            <v>Главный секретарь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???????????????</v>
          </cell>
        </row>
        <row r="155">
          <cell r="A155">
            <v>149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155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156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157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158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159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160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161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162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163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164</v>
          </cell>
          <cell r="B170" t="str">
            <v>ПЕРВЕНСТВО Г. МОСКВЫ ПО НАСТОЛЬНОМУ ТЕННИСУ СРЕДИ ДЮСШ И СДЮШОР 2018 ГОДА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165</v>
          </cell>
          <cell r="B171" t="str">
            <v>27 - 28 января 2018 года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СК "Чертаново"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166</v>
          </cell>
          <cell r="B172" t="str">
            <v>С П И С О К    У Ч А С Т Н И К О В    Л И Ч Н Ы Х   С О Р Е В Н О В А Н И Й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167</v>
          </cell>
          <cell r="B173" t="str">
            <v>ДЕВУШКИ 2000 - 2002 г.р.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168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169</v>
          </cell>
          <cell r="B175" t="str">
            <v>№</v>
          </cell>
          <cell r="C175" t="str">
            <v>Фамилия, Имя</v>
          </cell>
          <cell r="D175" t="str">
            <v>Дата рождения</v>
          </cell>
          <cell r="E175" t="str">
            <v>Рейтинг</v>
          </cell>
          <cell r="F175" t="str">
            <v>Организация</v>
          </cell>
          <cell r="G175">
            <v>0</v>
          </cell>
          <cell r="H175" t="str">
            <v>Тренер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170</v>
          </cell>
          <cell r="B176" t="str">
            <v>1</v>
          </cell>
          <cell r="C176" t="e">
            <v>#VALUE!</v>
          </cell>
          <cell r="D176" t="e">
            <v>#VALUE!</v>
          </cell>
          <cell r="E176" t="e">
            <v>#VALUE!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#VALUE!</v>
          </cell>
          <cell r="K176" t="e">
            <v>#VALUE!</v>
          </cell>
          <cell r="L176" t="e">
            <v>#VALUE!</v>
          </cell>
        </row>
        <row r="177">
          <cell r="A177">
            <v>171</v>
          </cell>
          <cell r="B177" t="str">
            <v>2</v>
          </cell>
          <cell r="C177" t="e">
            <v>#VALUE!</v>
          </cell>
          <cell r="D177" t="e">
            <v>#VALUE!</v>
          </cell>
          <cell r="E177" t="e">
            <v>#VALUE!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e">
            <v>#VALUE!</v>
          </cell>
          <cell r="K177" t="e">
            <v>#VALUE!</v>
          </cell>
          <cell r="L177" t="e">
            <v>#VALUE!</v>
          </cell>
        </row>
        <row r="178">
          <cell r="A178">
            <v>172</v>
          </cell>
          <cell r="B178" t="str">
            <v>3</v>
          </cell>
          <cell r="C178" t="e">
            <v>#VALUE!</v>
          </cell>
          <cell r="D178" t="e">
            <v>#VALUE!</v>
          </cell>
          <cell r="E178" t="e">
            <v>#VALUE!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#VALUE!</v>
          </cell>
          <cell r="K178" t="e">
            <v>#VALUE!</v>
          </cell>
          <cell r="L178" t="e">
            <v>#VALUE!</v>
          </cell>
        </row>
        <row r="179">
          <cell r="A179">
            <v>173</v>
          </cell>
          <cell r="B179" t="str">
            <v>4</v>
          </cell>
          <cell r="C179" t="e">
            <v>#VALUE!</v>
          </cell>
          <cell r="D179" t="e">
            <v>#VALUE!</v>
          </cell>
          <cell r="E179" t="e">
            <v>#VALUE!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#VALUE!</v>
          </cell>
          <cell r="K179" t="e">
            <v>#VALUE!</v>
          </cell>
          <cell r="L179" t="e">
            <v>#VALUE!</v>
          </cell>
        </row>
        <row r="180">
          <cell r="A180">
            <v>174</v>
          </cell>
          <cell r="B180" t="str">
            <v>5</v>
          </cell>
          <cell r="C180" t="e">
            <v>#VALUE!</v>
          </cell>
          <cell r="D180" t="e">
            <v>#VALUE!</v>
          </cell>
          <cell r="E180" t="e">
            <v>#VALUE!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 t="e">
            <v>#VALUE!</v>
          </cell>
          <cell r="K180" t="e">
            <v>#VALUE!</v>
          </cell>
          <cell r="L180" t="e">
            <v>#VALUE!</v>
          </cell>
        </row>
        <row r="181">
          <cell r="A181">
            <v>175</v>
          </cell>
          <cell r="B181" t="str">
            <v>6</v>
          </cell>
          <cell r="C181" t="e">
            <v>#VALUE!</v>
          </cell>
          <cell r="D181" t="e">
            <v>#VALUE!</v>
          </cell>
          <cell r="E181" t="e">
            <v>#VALUE!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#VALUE!</v>
          </cell>
          <cell r="K181" t="e">
            <v>#VALUE!</v>
          </cell>
          <cell r="L181" t="e">
            <v>#VALUE!</v>
          </cell>
        </row>
        <row r="182">
          <cell r="A182">
            <v>176</v>
          </cell>
          <cell r="B182" t="str">
            <v>7</v>
          </cell>
          <cell r="C182" t="e">
            <v>#VALUE!</v>
          </cell>
          <cell r="D182" t="e">
            <v>#VALUE!</v>
          </cell>
          <cell r="E182" t="e">
            <v>#VALUE!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A183">
            <v>177</v>
          </cell>
          <cell r="B183" t="str">
            <v>8</v>
          </cell>
          <cell r="C183" t="e">
            <v>#VALUE!</v>
          </cell>
          <cell r="D183" t="e">
            <v>#VALUE!</v>
          </cell>
          <cell r="E183" t="e">
            <v>#VALUE!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 t="e">
            <v>#VALUE!</v>
          </cell>
          <cell r="K183" t="e">
            <v>#VALUE!</v>
          </cell>
          <cell r="L183" t="e">
            <v>#VALUE!</v>
          </cell>
        </row>
        <row r="184">
          <cell r="A184">
            <v>178</v>
          </cell>
          <cell r="B184" t="str">
            <v>9</v>
          </cell>
          <cell r="C184" t="e">
            <v>#VALUE!</v>
          </cell>
          <cell r="D184" t="e">
            <v>#VALUE!</v>
          </cell>
          <cell r="E184" t="e">
            <v>#VALUE!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#VALUE!</v>
          </cell>
          <cell r="K184" t="e">
            <v>#VALUE!</v>
          </cell>
          <cell r="L184" t="e">
            <v>#VALUE!</v>
          </cell>
        </row>
        <row r="185">
          <cell r="A185">
            <v>179</v>
          </cell>
          <cell r="B185" t="str">
            <v>10</v>
          </cell>
          <cell r="C185" t="e">
            <v>#VALUE!</v>
          </cell>
          <cell r="D185" t="e">
            <v>#VALUE!</v>
          </cell>
          <cell r="E185" t="e">
            <v>#VALUE!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e">
            <v>#VALUE!</v>
          </cell>
          <cell r="K185" t="e">
            <v>#VALUE!</v>
          </cell>
          <cell r="L185" t="e">
            <v>#VALUE!</v>
          </cell>
        </row>
        <row r="186">
          <cell r="A186">
            <v>180</v>
          </cell>
          <cell r="B186" t="str">
            <v>11</v>
          </cell>
          <cell r="C186" t="e">
            <v>#VALUE!</v>
          </cell>
          <cell r="D186" t="e">
            <v>#VALUE!</v>
          </cell>
          <cell r="E186" t="e">
            <v>#VALUE!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e">
            <v>#VALUE!</v>
          </cell>
          <cell r="K186" t="e">
            <v>#VALUE!</v>
          </cell>
          <cell r="L186" t="e">
            <v>#VALUE!</v>
          </cell>
        </row>
        <row r="187">
          <cell r="A187">
            <v>181</v>
          </cell>
          <cell r="B187" t="str">
            <v>12</v>
          </cell>
          <cell r="C187" t="e">
            <v>#VALUE!</v>
          </cell>
          <cell r="D187" t="e">
            <v>#VALUE!</v>
          </cell>
          <cell r="E187" t="e">
            <v>#VALUE!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#VALUE!</v>
          </cell>
          <cell r="K187" t="e">
            <v>#VALUE!</v>
          </cell>
          <cell r="L187" t="e">
            <v>#VALUE!</v>
          </cell>
        </row>
        <row r="188">
          <cell r="A188">
            <v>182</v>
          </cell>
          <cell r="B188" t="str">
            <v>13</v>
          </cell>
          <cell r="C188" t="e">
            <v>#VALUE!</v>
          </cell>
          <cell r="D188" t="e">
            <v>#VALUE!</v>
          </cell>
          <cell r="E188" t="e">
            <v>#VALUE!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e">
            <v>#VALUE!</v>
          </cell>
          <cell r="K188" t="e">
            <v>#VALUE!</v>
          </cell>
          <cell r="L188" t="e">
            <v>#VALUE!</v>
          </cell>
        </row>
        <row r="189">
          <cell r="A189">
            <v>183</v>
          </cell>
          <cell r="B189" t="str">
            <v>14</v>
          </cell>
          <cell r="C189" t="e">
            <v>#VALUE!</v>
          </cell>
          <cell r="D189" t="e">
            <v>#VALUE!</v>
          </cell>
          <cell r="E189" t="e">
            <v>#VALUE!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#VALUE!</v>
          </cell>
          <cell r="K189" t="e">
            <v>#VALUE!</v>
          </cell>
          <cell r="L189" t="e">
            <v>#VALUE!</v>
          </cell>
        </row>
        <row r="190">
          <cell r="A190">
            <v>184</v>
          </cell>
          <cell r="B190" t="str">
            <v>15</v>
          </cell>
          <cell r="C190" t="e">
            <v>#VALUE!</v>
          </cell>
          <cell r="D190" t="e">
            <v>#VALUE!</v>
          </cell>
          <cell r="E190" t="e">
            <v>#VALUE!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#VALUE!</v>
          </cell>
          <cell r="K190" t="e">
            <v>#VALUE!</v>
          </cell>
          <cell r="L190" t="e">
            <v>#VALUE!</v>
          </cell>
        </row>
        <row r="191">
          <cell r="A191">
            <v>185</v>
          </cell>
          <cell r="B191" t="str">
            <v>16</v>
          </cell>
          <cell r="C191" t="e">
            <v>#VALUE!</v>
          </cell>
          <cell r="D191" t="e">
            <v>#VALUE!</v>
          </cell>
          <cell r="E191" t="e">
            <v>#VALUE!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e">
            <v>#VALUE!</v>
          </cell>
          <cell r="K191" t="e">
            <v>#VALUE!</v>
          </cell>
          <cell r="L191" t="e">
            <v>#VALUE!</v>
          </cell>
        </row>
        <row r="192">
          <cell r="A192">
            <v>186</v>
          </cell>
          <cell r="B192" t="str">
            <v>17</v>
          </cell>
          <cell r="C192" t="e">
            <v>#VALUE!</v>
          </cell>
          <cell r="D192" t="e">
            <v>#VALUE!</v>
          </cell>
          <cell r="E192" t="e">
            <v>#VALUE!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#VALUE!</v>
          </cell>
          <cell r="K192" t="e">
            <v>#VALUE!</v>
          </cell>
          <cell r="L192" t="e">
            <v>#VALUE!</v>
          </cell>
        </row>
        <row r="193">
          <cell r="A193">
            <v>187</v>
          </cell>
          <cell r="B193" t="str">
            <v>18</v>
          </cell>
          <cell r="C193" t="e">
            <v>#VALUE!</v>
          </cell>
          <cell r="D193" t="e">
            <v>#VALUE!</v>
          </cell>
          <cell r="E193" t="e">
            <v>#VALUE!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e">
            <v>#VALUE!</v>
          </cell>
          <cell r="K193" t="e">
            <v>#VALUE!</v>
          </cell>
          <cell r="L193" t="e">
            <v>#VALUE!</v>
          </cell>
        </row>
        <row r="194">
          <cell r="A194">
            <v>188</v>
          </cell>
          <cell r="B194" t="str">
            <v>19</v>
          </cell>
          <cell r="C194" t="e">
            <v>#VALUE!</v>
          </cell>
          <cell r="D194" t="e">
            <v>#VALUE!</v>
          </cell>
          <cell r="E194" t="e">
            <v>#VALUE!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A195">
            <v>189</v>
          </cell>
          <cell r="B195" t="str">
            <v>20</v>
          </cell>
          <cell r="C195" t="e">
            <v>#VALUE!</v>
          </cell>
          <cell r="D195" t="e">
            <v>#VALUE!</v>
          </cell>
          <cell r="E195" t="e">
            <v>#VALUE!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#VALUE!</v>
          </cell>
          <cell r="K195" t="e">
            <v>#VALUE!</v>
          </cell>
          <cell r="L195" t="e">
            <v>#VALUE!</v>
          </cell>
        </row>
        <row r="196">
          <cell r="A196">
            <v>190</v>
          </cell>
          <cell r="B196" t="str">
            <v>21</v>
          </cell>
          <cell r="C196" t="e">
            <v>#VALUE!</v>
          </cell>
          <cell r="D196" t="e">
            <v>#VALUE!</v>
          </cell>
          <cell r="E196" t="e">
            <v>#VALUE!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 t="e">
            <v>#VALUE!</v>
          </cell>
          <cell r="K196" t="e">
            <v>#VALUE!</v>
          </cell>
          <cell r="L196" t="e">
            <v>#VALUE!</v>
          </cell>
        </row>
        <row r="197">
          <cell r="A197">
            <v>191</v>
          </cell>
          <cell r="B197" t="str">
            <v>22</v>
          </cell>
          <cell r="C197" t="e">
            <v>#VALUE!</v>
          </cell>
          <cell r="D197" t="e">
            <v>#VALUE!</v>
          </cell>
          <cell r="E197" t="e">
            <v>#VALUE!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#VALUE!</v>
          </cell>
          <cell r="K197" t="e">
            <v>#VALUE!</v>
          </cell>
          <cell r="L197" t="e">
            <v>#VALUE!</v>
          </cell>
        </row>
        <row r="198">
          <cell r="A198">
            <v>192</v>
          </cell>
          <cell r="B198" t="str">
            <v>23</v>
          </cell>
          <cell r="C198" t="e">
            <v>#VALUE!</v>
          </cell>
          <cell r="D198" t="e">
            <v>#VALUE!</v>
          </cell>
          <cell r="E198" t="e">
            <v>#VALUE!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#VALUE!</v>
          </cell>
          <cell r="K198" t="e">
            <v>#VALUE!</v>
          </cell>
          <cell r="L198" t="e">
            <v>#VALUE!</v>
          </cell>
        </row>
        <row r="199">
          <cell r="A199">
            <v>193</v>
          </cell>
          <cell r="B199" t="str">
            <v>24</v>
          </cell>
          <cell r="C199" t="e">
            <v>#VALUE!</v>
          </cell>
          <cell r="D199" t="e">
            <v>#VALUE!</v>
          </cell>
          <cell r="E199" t="e">
            <v>#VALUE!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 t="e">
            <v>#VALUE!</v>
          </cell>
          <cell r="K199" t="e">
            <v>#VALUE!</v>
          </cell>
          <cell r="L199" t="e">
            <v>#VALUE!</v>
          </cell>
        </row>
        <row r="200">
          <cell r="A200">
            <v>194</v>
          </cell>
          <cell r="B200" t="str">
            <v>25</v>
          </cell>
          <cell r="C200" t="e">
            <v>#VALUE!</v>
          </cell>
          <cell r="D200" t="e">
            <v>#VALUE!</v>
          </cell>
          <cell r="E200" t="e">
            <v>#VALUE!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#VALUE!</v>
          </cell>
          <cell r="K200" t="e">
            <v>#VALUE!</v>
          </cell>
          <cell r="L200" t="e">
            <v>#VALUE!</v>
          </cell>
        </row>
        <row r="201">
          <cell r="A201">
            <v>195</v>
          </cell>
          <cell r="B201" t="str">
            <v>26</v>
          </cell>
          <cell r="C201" t="e">
            <v>#VALUE!</v>
          </cell>
          <cell r="D201" t="e">
            <v>#VALUE!</v>
          </cell>
          <cell r="E201" t="e">
            <v>#VALUE!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#VALUE!</v>
          </cell>
          <cell r="K201" t="e">
            <v>#VALUE!</v>
          </cell>
          <cell r="L201" t="e">
            <v>#VALUE!</v>
          </cell>
        </row>
        <row r="202">
          <cell r="A202">
            <v>196</v>
          </cell>
          <cell r="B202" t="str">
            <v>27</v>
          </cell>
          <cell r="C202" t="e">
            <v>#VALUE!</v>
          </cell>
          <cell r="D202" t="e">
            <v>#VALUE!</v>
          </cell>
          <cell r="E202" t="e">
            <v>#VALUE!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e">
            <v>#VALUE!</v>
          </cell>
          <cell r="K202" t="e">
            <v>#VALUE!</v>
          </cell>
          <cell r="L202" t="e">
            <v>#VALUE!</v>
          </cell>
        </row>
        <row r="203">
          <cell r="A203">
            <v>197</v>
          </cell>
          <cell r="B203" t="str">
            <v>28</v>
          </cell>
          <cell r="C203" t="e">
            <v>#VALUE!</v>
          </cell>
          <cell r="D203" t="e">
            <v>#VALUE!</v>
          </cell>
          <cell r="E203" t="e">
            <v>#VALUE!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#VALUE!</v>
          </cell>
          <cell r="K203" t="e">
            <v>#VALUE!</v>
          </cell>
          <cell r="L203" t="e">
            <v>#VALUE!</v>
          </cell>
        </row>
        <row r="204">
          <cell r="A204">
            <v>198</v>
          </cell>
          <cell r="B204" t="str">
            <v>29</v>
          </cell>
          <cell r="C204" t="e">
            <v>#VALUE!</v>
          </cell>
          <cell r="D204" t="e">
            <v>#VALUE!</v>
          </cell>
          <cell r="E204" t="e">
            <v>#VALUE!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#VALUE!</v>
          </cell>
          <cell r="K204" t="e">
            <v>#VALUE!</v>
          </cell>
          <cell r="L204" t="e">
            <v>#VALUE!</v>
          </cell>
        </row>
        <row r="205">
          <cell r="A205">
            <v>199</v>
          </cell>
          <cell r="B205" t="str">
            <v>30</v>
          </cell>
          <cell r="C205" t="e">
            <v>#VALUE!</v>
          </cell>
          <cell r="D205" t="e">
            <v>#VALUE!</v>
          </cell>
          <cell r="E205" t="e">
            <v>#VALUE!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#VALUE!</v>
          </cell>
          <cell r="K205" t="e">
            <v>#VALUE!</v>
          </cell>
          <cell r="L205" t="e">
            <v>#VALUE!</v>
          </cell>
        </row>
        <row r="206">
          <cell r="A206">
            <v>200</v>
          </cell>
          <cell r="B206" t="str">
            <v>31</v>
          </cell>
          <cell r="C206" t="e">
            <v>#VALUE!</v>
          </cell>
          <cell r="D206" t="e">
            <v>#VALUE!</v>
          </cell>
          <cell r="E206" t="e">
            <v>#VALUE!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#VALUE!</v>
          </cell>
          <cell r="K206" t="e">
            <v>#VALUE!</v>
          </cell>
          <cell r="L206" t="e">
            <v>#VALUE!</v>
          </cell>
        </row>
        <row r="207">
          <cell r="A207">
            <v>201</v>
          </cell>
          <cell r="B207" t="str">
            <v>32</v>
          </cell>
          <cell r="C207" t="e">
            <v>#VALUE!</v>
          </cell>
          <cell r="D207" t="e">
            <v>#VALUE!</v>
          </cell>
          <cell r="E207" t="e">
            <v>#VALUE!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e">
            <v>#VALUE!</v>
          </cell>
          <cell r="K207" t="e">
            <v>#VALUE!</v>
          </cell>
          <cell r="L207" t="e">
            <v>#VALUE!</v>
          </cell>
        </row>
        <row r="208">
          <cell r="A208">
            <v>202</v>
          </cell>
          <cell r="B208" t="str">
            <v>33</v>
          </cell>
          <cell r="C208" t="e">
            <v>#VALUE!</v>
          </cell>
          <cell r="D208" t="e">
            <v>#VALUE!</v>
          </cell>
          <cell r="E208" t="e">
            <v>#VALUE!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#VALUE!</v>
          </cell>
          <cell r="K208" t="e">
            <v>#VALUE!</v>
          </cell>
          <cell r="L208" t="e">
            <v>#VALUE!</v>
          </cell>
        </row>
        <row r="209">
          <cell r="A209">
            <v>203</v>
          </cell>
          <cell r="B209" t="str">
            <v>34</v>
          </cell>
          <cell r="C209" t="e">
            <v>#VALUE!</v>
          </cell>
          <cell r="D209" t="e">
            <v>#VALUE!</v>
          </cell>
          <cell r="E209" t="e">
            <v>#VALUE!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A210">
            <v>204</v>
          </cell>
          <cell r="B210" t="str">
            <v>35</v>
          </cell>
          <cell r="C210" t="e">
            <v>#VALUE!</v>
          </cell>
          <cell r="D210" t="e">
            <v>#VALUE!</v>
          </cell>
          <cell r="E210" t="e">
            <v>#VALUE!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A211">
            <v>205</v>
          </cell>
          <cell r="B211" t="str">
            <v>36</v>
          </cell>
          <cell r="C211" t="e">
            <v>#VALUE!</v>
          </cell>
          <cell r="D211" t="e">
            <v>#VALUE!</v>
          </cell>
          <cell r="E211" t="e">
            <v>#VALUE!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#VALUE!</v>
          </cell>
          <cell r="K211" t="e">
            <v>#VALUE!</v>
          </cell>
          <cell r="L211" t="e">
            <v>#VALUE!</v>
          </cell>
        </row>
        <row r="212">
          <cell r="A212">
            <v>206</v>
          </cell>
          <cell r="B212" t="str">
            <v>37</v>
          </cell>
          <cell r="C212" t="e">
            <v>#VALUE!</v>
          </cell>
          <cell r="D212" t="e">
            <v>#VALUE!</v>
          </cell>
          <cell r="E212" t="e">
            <v>#VALUE!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#VALUE!</v>
          </cell>
          <cell r="K212" t="e">
            <v>#VALUE!</v>
          </cell>
          <cell r="L212" t="e">
            <v>#VALUE!</v>
          </cell>
        </row>
        <row r="213">
          <cell r="A213">
            <v>207</v>
          </cell>
          <cell r="B213" t="str">
            <v>38</v>
          </cell>
          <cell r="C213" t="e">
            <v>#VALUE!</v>
          </cell>
          <cell r="D213" t="e">
            <v>#VALUE!</v>
          </cell>
          <cell r="E213" t="e">
            <v>#VALUE!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A214">
            <v>208</v>
          </cell>
          <cell r="B214" t="str">
            <v>39</v>
          </cell>
          <cell r="C214" t="e">
            <v>#VALUE!</v>
          </cell>
          <cell r="D214" t="e">
            <v>#VALUE!</v>
          </cell>
          <cell r="E214" t="e">
            <v>#VALUE!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A215">
            <v>209</v>
          </cell>
          <cell r="B215" t="str">
            <v>40</v>
          </cell>
          <cell r="C215" t="e">
            <v>#VALUE!</v>
          </cell>
          <cell r="D215" t="e">
            <v>#VALUE!</v>
          </cell>
          <cell r="E215" t="e">
            <v>#VALUE!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A216">
            <v>210</v>
          </cell>
          <cell r="B216" t="str">
            <v>41</v>
          </cell>
          <cell r="C216" t="e">
            <v>#VALUE!</v>
          </cell>
          <cell r="D216" t="e">
            <v>#VALUE!</v>
          </cell>
          <cell r="E216" t="e">
            <v>#VALUE!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 t="e">
            <v>#VALUE!</v>
          </cell>
          <cell r="K216" t="e">
            <v>#VALUE!</v>
          </cell>
          <cell r="L216" t="e">
            <v>#VALUE!</v>
          </cell>
        </row>
        <row r="217">
          <cell r="A217">
            <v>211</v>
          </cell>
          <cell r="B217" t="str">
            <v>42</v>
          </cell>
          <cell r="C217" t="e">
            <v>#VALUE!</v>
          </cell>
          <cell r="D217" t="e">
            <v>#VALUE!</v>
          </cell>
          <cell r="E217" t="e">
            <v>#VALUE!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A218">
            <v>212</v>
          </cell>
          <cell r="B218" t="str">
            <v>43</v>
          </cell>
          <cell r="C218" t="e">
            <v>#VALUE!</v>
          </cell>
          <cell r="D218" t="e">
            <v>#VALUE!</v>
          </cell>
          <cell r="E218" t="e">
            <v>#VALUE!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19">
          <cell r="A219">
            <v>213</v>
          </cell>
          <cell r="B219" t="str">
            <v>44</v>
          </cell>
          <cell r="C219" t="e">
            <v>#VALUE!</v>
          </cell>
          <cell r="D219" t="e">
            <v>#VALUE!</v>
          </cell>
          <cell r="E219" t="e">
            <v>#VALUE!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#VALUE!</v>
          </cell>
          <cell r="K219" t="e">
            <v>#VALUE!</v>
          </cell>
          <cell r="L219" t="e">
            <v>#VALUE!</v>
          </cell>
        </row>
        <row r="220">
          <cell r="A220">
            <v>214</v>
          </cell>
          <cell r="B220" t="str">
            <v>45</v>
          </cell>
          <cell r="C220" t="e">
            <v>#VALUE!</v>
          </cell>
          <cell r="D220" t="e">
            <v>#VALUE!</v>
          </cell>
          <cell r="E220" t="e">
            <v>#VALUE!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A221">
            <v>215</v>
          </cell>
          <cell r="B221" t="str">
            <v>46</v>
          </cell>
          <cell r="C221" t="e">
            <v>#VALUE!</v>
          </cell>
          <cell r="D221" t="e">
            <v>#VALUE!</v>
          </cell>
          <cell r="E221" t="e">
            <v>#VALUE!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2">
          <cell r="A222">
            <v>216</v>
          </cell>
          <cell r="B222" t="str">
            <v>47</v>
          </cell>
          <cell r="C222" t="e">
            <v>#VALUE!</v>
          </cell>
          <cell r="D222" t="e">
            <v>#VALUE!</v>
          </cell>
          <cell r="E222" t="e">
            <v>#VALUE!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#VALUE!</v>
          </cell>
          <cell r="K222" t="e">
            <v>#VALUE!</v>
          </cell>
          <cell r="L222" t="e">
            <v>#VALUE!</v>
          </cell>
        </row>
        <row r="223">
          <cell r="A223">
            <v>217</v>
          </cell>
          <cell r="B223" t="str">
            <v>48</v>
          </cell>
          <cell r="C223" t="e">
            <v>#VALUE!</v>
          </cell>
          <cell r="D223" t="e">
            <v>#VALUE!</v>
          </cell>
          <cell r="E223" t="e">
            <v>#VALUE!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#VALUE!</v>
          </cell>
          <cell r="K223" t="e">
            <v>#VALUE!</v>
          </cell>
          <cell r="L223" t="e">
            <v>#VALUE!</v>
          </cell>
        </row>
        <row r="224">
          <cell r="A224">
            <v>218</v>
          </cell>
          <cell r="B224" t="str">
            <v>49</v>
          </cell>
          <cell r="C224" t="e">
            <v>#VALUE!</v>
          </cell>
          <cell r="D224" t="e">
            <v>#VALUE!</v>
          </cell>
          <cell r="E224" t="e">
            <v>#VALUE!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#VALUE!</v>
          </cell>
          <cell r="K224" t="e">
            <v>#VALUE!</v>
          </cell>
          <cell r="L224" t="e">
            <v>#VALUE!</v>
          </cell>
        </row>
        <row r="225">
          <cell r="A225">
            <v>219</v>
          </cell>
          <cell r="B225" t="str">
            <v>50</v>
          </cell>
          <cell r="C225" t="e">
            <v>#VALUE!</v>
          </cell>
          <cell r="D225" t="e">
            <v>#VALUE!</v>
          </cell>
          <cell r="E225" t="e">
            <v>#VALUE!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#VALUE!</v>
          </cell>
          <cell r="K225" t="e">
            <v>#VALUE!</v>
          </cell>
          <cell r="L225" t="e">
            <v>#VALUE!</v>
          </cell>
        </row>
        <row r="226">
          <cell r="A226">
            <v>220</v>
          </cell>
          <cell r="B226" t="str">
            <v>51</v>
          </cell>
          <cell r="C226" t="e">
            <v>#VALUE!</v>
          </cell>
          <cell r="D226" t="e">
            <v>#VALUE!</v>
          </cell>
          <cell r="E226" t="e">
            <v>#VALUE!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e">
            <v>#VALUE!</v>
          </cell>
          <cell r="K226" t="e">
            <v>#VALUE!</v>
          </cell>
          <cell r="L226" t="e">
            <v>#VALUE!</v>
          </cell>
        </row>
        <row r="227">
          <cell r="A227">
            <v>221</v>
          </cell>
          <cell r="B227" t="str">
            <v>52</v>
          </cell>
          <cell r="C227" t="e">
            <v>#VALUE!</v>
          </cell>
          <cell r="D227" t="e">
            <v>#VALUE!</v>
          </cell>
          <cell r="E227" t="e">
            <v>#VALUE!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#VALUE!</v>
          </cell>
          <cell r="K227" t="e">
            <v>#VALUE!</v>
          </cell>
          <cell r="L227" t="e">
            <v>#VALUE!</v>
          </cell>
        </row>
        <row r="228">
          <cell r="A228">
            <v>222</v>
          </cell>
          <cell r="B228" t="str">
            <v>53</v>
          </cell>
          <cell r="C228" t="e">
            <v>#VALUE!</v>
          </cell>
          <cell r="D228" t="e">
            <v>#VALUE!</v>
          </cell>
          <cell r="E228" t="e">
            <v>#VALUE!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A229">
            <v>223</v>
          </cell>
          <cell r="B229" t="str">
            <v>54</v>
          </cell>
          <cell r="C229" t="e">
            <v>#VALUE!</v>
          </cell>
          <cell r="D229" t="e">
            <v>#VALUE!</v>
          </cell>
          <cell r="E229" t="e">
            <v>#VALUE!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A230">
            <v>224</v>
          </cell>
          <cell r="B230" t="str">
            <v>55</v>
          </cell>
          <cell r="C230" t="e">
            <v>#VALUE!</v>
          </cell>
          <cell r="D230" t="e">
            <v>#VALUE!</v>
          </cell>
          <cell r="E230" t="e">
            <v>#VALUE!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#VALUE!</v>
          </cell>
          <cell r="K230" t="e">
            <v>#VALUE!</v>
          </cell>
          <cell r="L230" t="e">
            <v>#VALUE!</v>
          </cell>
        </row>
        <row r="231">
          <cell r="A231">
            <v>225</v>
          </cell>
          <cell r="B231" t="str">
            <v>56</v>
          </cell>
          <cell r="C231" t="e">
            <v>#VALUE!</v>
          </cell>
          <cell r="D231" t="e">
            <v>#VALUE!</v>
          </cell>
          <cell r="E231" t="e">
            <v>#VALUE!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#VALUE!</v>
          </cell>
          <cell r="K231" t="e">
            <v>#VALUE!</v>
          </cell>
          <cell r="L231" t="e">
            <v>#VALUE!</v>
          </cell>
        </row>
        <row r="232">
          <cell r="A232">
            <v>226</v>
          </cell>
          <cell r="B232" t="str">
            <v>57</v>
          </cell>
          <cell r="C232" t="e">
            <v>#VALUE!</v>
          </cell>
          <cell r="D232" t="e">
            <v>#VALUE!</v>
          </cell>
          <cell r="E232" t="e">
            <v>#VALUE!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A233">
            <v>227</v>
          </cell>
          <cell r="B233" t="str">
            <v>58</v>
          </cell>
          <cell r="C233" t="e">
            <v>#VALUE!</v>
          </cell>
          <cell r="D233" t="e">
            <v>#VALUE!</v>
          </cell>
          <cell r="E233" t="e">
            <v>#VALUE!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A234">
            <v>228</v>
          </cell>
          <cell r="B234" t="str">
            <v>59</v>
          </cell>
          <cell r="C234" t="e">
            <v>#VALUE!</v>
          </cell>
          <cell r="D234" t="e">
            <v>#VALUE!</v>
          </cell>
          <cell r="E234" t="e">
            <v>#VALUE!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A235">
            <v>229</v>
          </cell>
          <cell r="B235" t="str">
            <v>60</v>
          </cell>
          <cell r="C235" t="e">
            <v>#VALUE!</v>
          </cell>
          <cell r="D235" t="e">
            <v>#VALUE!</v>
          </cell>
          <cell r="E235" t="e">
            <v>#VALUE!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e">
            <v>#VALUE!</v>
          </cell>
          <cell r="K235" t="e">
            <v>#VALUE!</v>
          </cell>
          <cell r="L235" t="e">
            <v>#VALUE!</v>
          </cell>
        </row>
        <row r="236">
          <cell r="A236">
            <v>230</v>
          </cell>
          <cell r="B236" t="str">
            <v>61</v>
          </cell>
          <cell r="C236" t="e">
            <v>#VALUE!</v>
          </cell>
          <cell r="D236" t="e">
            <v>#VALUE!</v>
          </cell>
          <cell r="E236" t="e">
            <v>#VALUE!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A237">
            <v>231</v>
          </cell>
          <cell r="B237" t="str">
            <v>62</v>
          </cell>
          <cell r="C237" t="e">
            <v>#VALUE!</v>
          </cell>
          <cell r="D237" t="e">
            <v>#VALUE!</v>
          </cell>
          <cell r="E237" t="e">
            <v>#VALUE!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8">
          <cell r="A238">
            <v>232</v>
          </cell>
          <cell r="B238" t="str">
            <v>63</v>
          </cell>
          <cell r="C238" t="e">
            <v>#VALUE!</v>
          </cell>
          <cell r="D238" t="e">
            <v>#VALUE!</v>
          </cell>
          <cell r="E238" t="e">
            <v>#VALUE!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 t="e">
            <v>#VALUE!</v>
          </cell>
          <cell r="K238" t="e">
            <v>#VALUE!</v>
          </cell>
          <cell r="L238" t="e">
            <v>#VALUE!</v>
          </cell>
        </row>
        <row r="239">
          <cell r="A239">
            <v>233</v>
          </cell>
          <cell r="B239" t="str">
            <v>64</v>
          </cell>
          <cell r="C239" t="e">
            <v>#VALUE!</v>
          </cell>
          <cell r="D239" t="e">
            <v>#VALUE!</v>
          </cell>
          <cell r="E239" t="e">
            <v>#VALUE!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A240">
            <v>234</v>
          </cell>
          <cell r="B240" t="str">
            <v>65</v>
          </cell>
          <cell r="C240" t="e">
            <v>#VALUE!</v>
          </cell>
          <cell r="D240" t="e">
            <v>#VALUE!</v>
          </cell>
          <cell r="E240" t="e">
            <v>#VALUE!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e">
            <v>#VALUE!</v>
          </cell>
          <cell r="K240" t="e">
            <v>#VALUE!</v>
          </cell>
          <cell r="L240" t="e">
            <v>#VALUE!</v>
          </cell>
        </row>
        <row r="241">
          <cell r="A241">
            <v>235</v>
          </cell>
          <cell r="B241" t="str">
            <v>66</v>
          </cell>
          <cell r="C241" t="e">
            <v>#VALUE!</v>
          </cell>
          <cell r="D241" t="e">
            <v>#VALUE!</v>
          </cell>
          <cell r="E241" t="e">
            <v>#VALUE!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#VALUE!</v>
          </cell>
          <cell r="K241" t="e">
            <v>#VALUE!</v>
          </cell>
          <cell r="L241" t="e">
            <v>#VALUE!</v>
          </cell>
        </row>
        <row r="242">
          <cell r="A242">
            <v>236</v>
          </cell>
          <cell r="B242" t="str">
            <v>67</v>
          </cell>
          <cell r="C242" t="e">
            <v>#VALUE!</v>
          </cell>
          <cell r="D242" t="e">
            <v>#VALUE!</v>
          </cell>
          <cell r="E242" t="e">
            <v>#VALUE!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#VALUE!</v>
          </cell>
          <cell r="K242" t="e">
            <v>#VALUE!</v>
          </cell>
          <cell r="L242" t="e">
            <v>#VALUE!</v>
          </cell>
        </row>
        <row r="243">
          <cell r="A243">
            <v>237</v>
          </cell>
          <cell r="B243" t="str">
            <v>68</v>
          </cell>
          <cell r="C243" t="e">
            <v>#VALUE!</v>
          </cell>
          <cell r="D243" t="e">
            <v>#VALUE!</v>
          </cell>
          <cell r="E243" t="e">
            <v>#VALUE!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e">
            <v>#VALUE!</v>
          </cell>
          <cell r="K243" t="e">
            <v>#VALUE!</v>
          </cell>
          <cell r="L243" t="e">
            <v>#VALUE!</v>
          </cell>
        </row>
        <row r="244">
          <cell r="A244">
            <v>238</v>
          </cell>
          <cell r="B244" t="str">
            <v>69</v>
          </cell>
          <cell r="C244" t="e">
            <v>#VALUE!</v>
          </cell>
          <cell r="D244" t="e">
            <v>#VALUE!</v>
          </cell>
          <cell r="E244" t="e">
            <v>#VALUE!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#VALUE!</v>
          </cell>
          <cell r="K244" t="e">
            <v>#VALUE!</v>
          </cell>
          <cell r="L244" t="e">
            <v>#VALUE!</v>
          </cell>
        </row>
        <row r="245">
          <cell r="A245">
            <v>239</v>
          </cell>
          <cell r="B245" t="str">
            <v>70</v>
          </cell>
          <cell r="C245" t="e">
            <v>#VALUE!</v>
          </cell>
          <cell r="D245" t="e">
            <v>#VALUE!</v>
          </cell>
          <cell r="E245" t="e">
            <v>#VALUE!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#VALUE!</v>
          </cell>
          <cell r="K245" t="e">
            <v>#VALUE!</v>
          </cell>
          <cell r="L245" t="e">
            <v>#VALUE!</v>
          </cell>
        </row>
        <row r="246">
          <cell r="A246">
            <v>240</v>
          </cell>
          <cell r="B246" t="str">
            <v>71</v>
          </cell>
          <cell r="C246" t="e">
            <v>#VALUE!</v>
          </cell>
          <cell r="D246" t="e">
            <v>#VALUE!</v>
          </cell>
          <cell r="E246" t="e">
            <v>#VALUE!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 t="e">
            <v>#VALUE!</v>
          </cell>
          <cell r="K246" t="e">
            <v>#VALUE!</v>
          </cell>
          <cell r="L246" t="e">
            <v>#VALUE!</v>
          </cell>
        </row>
        <row r="247">
          <cell r="A247">
            <v>241</v>
          </cell>
          <cell r="B247" t="str">
            <v>72</v>
          </cell>
          <cell r="C247" t="e">
            <v>#VALUE!</v>
          </cell>
          <cell r="D247" t="e">
            <v>#VALUE!</v>
          </cell>
          <cell r="E247" t="e">
            <v>#VALUE!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 t="e">
            <v>#VALUE!</v>
          </cell>
          <cell r="K247" t="e">
            <v>#VALUE!</v>
          </cell>
          <cell r="L247" t="e">
            <v>#VALUE!</v>
          </cell>
        </row>
        <row r="248">
          <cell r="A248">
            <v>242</v>
          </cell>
          <cell r="B248" t="str">
            <v>73</v>
          </cell>
          <cell r="C248" t="e">
            <v>#VALUE!</v>
          </cell>
          <cell r="D248" t="e">
            <v>#VALUE!</v>
          </cell>
          <cell r="E248" t="e">
            <v>#VALUE!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#VALUE!</v>
          </cell>
          <cell r="K248" t="e">
            <v>#VALUE!</v>
          </cell>
          <cell r="L248" t="e">
            <v>#VALUE!</v>
          </cell>
        </row>
        <row r="249">
          <cell r="A249">
            <v>243</v>
          </cell>
          <cell r="B249" t="str">
            <v>74</v>
          </cell>
          <cell r="C249" t="e">
            <v>#VALUE!</v>
          </cell>
          <cell r="D249" t="e">
            <v>#VALUE!</v>
          </cell>
          <cell r="E249" t="e">
            <v>#VALUE!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#VALUE!</v>
          </cell>
          <cell r="K249" t="e">
            <v>#VALUE!</v>
          </cell>
          <cell r="L249" t="e">
            <v>#VALUE!</v>
          </cell>
        </row>
        <row r="250">
          <cell r="A250">
            <v>244</v>
          </cell>
          <cell r="B250" t="str">
            <v>75</v>
          </cell>
          <cell r="C250" t="e">
            <v>#VALUE!</v>
          </cell>
          <cell r="D250" t="e">
            <v>#VALUE!</v>
          </cell>
          <cell r="E250" t="e">
            <v>#VALUE!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 t="e">
            <v>#VALUE!</v>
          </cell>
          <cell r="K250" t="e">
            <v>#VALUE!</v>
          </cell>
          <cell r="L250" t="e">
            <v>#VALUE!</v>
          </cell>
        </row>
        <row r="251">
          <cell r="A251">
            <v>245</v>
          </cell>
          <cell r="B251" t="str">
            <v>76</v>
          </cell>
          <cell r="C251" t="e">
            <v>#VALUE!</v>
          </cell>
          <cell r="D251" t="e">
            <v>#VALUE!</v>
          </cell>
          <cell r="E251" t="e">
            <v>#VALUE!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 t="e">
            <v>#VALUE!</v>
          </cell>
          <cell r="K251" t="e">
            <v>#VALUE!</v>
          </cell>
          <cell r="L251" t="e">
            <v>#VALUE!</v>
          </cell>
        </row>
        <row r="252">
          <cell r="A252">
            <v>246</v>
          </cell>
          <cell r="B252" t="str">
            <v>77</v>
          </cell>
          <cell r="C252" t="e">
            <v>#VALUE!</v>
          </cell>
          <cell r="D252" t="e">
            <v>#VALUE!</v>
          </cell>
          <cell r="E252" t="e">
            <v>#VALUE!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#VALUE!</v>
          </cell>
          <cell r="K252" t="e">
            <v>#VALUE!</v>
          </cell>
          <cell r="L252" t="e">
            <v>#VALUE!</v>
          </cell>
        </row>
        <row r="253">
          <cell r="A253">
            <v>247</v>
          </cell>
          <cell r="B253" t="str">
            <v>78</v>
          </cell>
          <cell r="C253" t="e">
            <v>#VALUE!</v>
          </cell>
          <cell r="D253" t="e">
            <v>#VALUE!</v>
          </cell>
          <cell r="E253" t="e">
            <v>#VALUE!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e">
            <v>#VALUE!</v>
          </cell>
          <cell r="K253" t="e">
            <v>#VALUE!</v>
          </cell>
          <cell r="L253" t="e">
            <v>#VALUE!</v>
          </cell>
        </row>
        <row r="254">
          <cell r="A254">
            <v>248</v>
          </cell>
          <cell r="B254" t="str">
            <v>79</v>
          </cell>
          <cell r="C254" t="e">
            <v>#VALUE!</v>
          </cell>
          <cell r="D254" t="e">
            <v>#VALUE!</v>
          </cell>
          <cell r="E254" t="e">
            <v>#VALUE!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e">
            <v>#VALUE!</v>
          </cell>
          <cell r="K254" t="e">
            <v>#VALUE!</v>
          </cell>
          <cell r="L254" t="e">
            <v>#VALUE!</v>
          </cell>
        </row>
        <row r="255">
          <cell r="A255">
            <v>249</v>
          </cell>
          <cell r="B255" t="str">
            <v>80</v>
          </cell>
          <cell r="C255" t="e">
            <v>#VALUE!</v>
          </cell>
          <cell r="D255" t="e">
            <v>#VALUE!</v>
          </cell>
          <cell r="E255" t="e">
            <v>#VALUE!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 t="e">
            <v>#VALUE!</v>
          </cell>
          <cell r="K255" t="e">
            <v>#VALUE!</v>
          </cell>
          <cell r="L255" t="e">
            <v>#VALUE!</v>
          </cell>
        </row>
        <row r="256">
          <cell r="A256">
            <v>250</v>
          </cell>
          <cell r="B256" t="str">
            <v>81</v>
          </cell>
          <cell r="C256" t="e">
            <v>#VALUE!</v>
          </cell>
          <cell r="D256" t="e">
            <v>#VALUE!</v>
          </cell>
          <cell r="E256" t="e">
            <v>#VALUE!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#VALUE!</v>
          </cell>
          <cell r="K256" t="e">
            <v>#VALUE!</v>
          </cell>
          <cell r="L256" t="e">
            <v>#VALUE!</v>
          </cell>
        </row>
        <row r="257">
          <cell r="A257">
            <v>251</v>
          </cell>
          <cell r="B257" t="str">
            <v>82</v>
          </cell>
          <cell r="C257" t="e">
            <v>#VALUE!</v>
          </cell>
          <cell r="D257" t="e">
            <v>#VALUE!</v>
          </cell>
          <cell r="E257" t="e">
            <v>#VALUE!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#VALUE!</v>
          </cell>
          <cell r="K257" t="e">
            <v>#VALUE!</v>
          </cell>
          <cell r="L257" t="e">
            <v>#VALUE!</v>
          </cell>
        </row>
        <row r="258">
          <cell r="A258">
            <v>252</v>
          </cell>
          <cell r="B258" t="str">
            <v>83</v>
          </cell>
          <cell r="C258" t="e">
            <v>#VALUE!</v>
          </cell>
          <cell r="D258" t="e">
            <v>#VALUE!</v>
          </cell>
          <cell r="E258" t="e">
            <v>#VALUE!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 t="e">
            <v>#VALUE!</v>
          </cell>
          <cell r="K258" t="e">
            <v>#VALUE!</v>
          </cell>
          <cell r="L258" t="e">
            <v>#VALUE!</v>
          </cell>
        </row>
        <row r="259">
          <cell r="A259">
            <v>253</v>
          </cell>
          <cell r="B259" t="str">
            <v>84</v>
          </cell>
          <cell r="C259" t="e">
            <v>#VALUE!</v>
          </cell>
          <cell r="D259" t="e">
            <v>#VALUE!</v>
          </cell>
          <cell r="E259" t="e">
            <v>#VALUE!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e">
            <v>#VALUE!</v>
          </cell>
          <cell r="K259" t="e">
            <v>#VALUE!</v>
          </cell>
          <cell r="L259" t="e">
            <v>#VALUE!</v>
          </cell>
        </row>
        <row r="260">
          <cell r="A260">
            <v>254</v>
          </cell>
          <cell r="B260" t="str">
            <v>85</v>
          </cell>
          <cell r="C260" t="e">
            <v>#VALUE!</v>
          </cell>
          <cell r="D260" t="e">
            <v>#VALUE!</v>
          </cell>
          <cell r="E260" t="e">
            <v>#VALUE!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 t="e">
            <v>#VALUE!</v>
          </cell>
          <cell r="K260" t="e">
            <v>#VALUE!</v>
          </cell>
          <cell r="L260" t="e">
            <v>#VALUE!</v>
          </cell>
        </row>
        <row r="261">
          <cell r="A261">
            <v>255</v>
          </cell>
          <cell r="B261" t="str">
            <v>86</v>
          </cell>
          <cell r="C261" t="e">
            <v>#VALUE!</v>
          </cell>
          <cell r="D261" t="e">
            <v>#VALUE!</v>
          </cell>
          <cell r="E261" t="e">
            <v>#VALUE!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 t="e">
            <v>#VALUE!</v>
          </cell>
          <cell r="K261" t="e">
            <v>#VALUE!</v>
          </cell>
          <cell r="L261" t="e">
            <v>#VALUE!</v>
          </cell>
        </row>
        <row r="262">
          <cell r="A262">
            <v>256</v>
          </cell>
          <cell r="B262" t="str">
            <v>87</v>
          </cell>
          <cell r="C262" t="e">
            <v>#VALUE!</v>
          </cell>
          <cell r="D262" t="e">
            <v>#VALUE!</v>
          </cell>
          <cell r="E262" t="e">
            <v>#VALUE!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 t="e">
            <v>#VALUE!</v>
          </cell>
          <cell r="K262" t="e">
            <v>#VALUE!</v>
          </cell>
          <cell r="L262" t="e">
            <v>#VALUE!</v>
          </cell>
        </row>
        <row r="263">
          <cell r="A263">
            <v>257</v>
          </cell>
          <cell r="B263" t="str">
            <v>88</v>
          </cell>
          <cell r="C263" t="e">
            <v>#VALUE!</v>
          </cell>
          <cell r="D263" t="e">
            <v>#VALUE!</v>
          </cell>
          <cell r="E263" t="e">
            <v>#VALUE!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 t="e">
            <v>#VALUE!</v>
          </cell>
          <cell r="K263" t="e">
            <v>#VALUE!</v>
          </cell>
          <cell r="L263" t="e">
            <v>#VALUE!</v>
          </cell>
        </row>
        <row r="264">
          <cell r="A264">
            <v>258</v>
          </cell>
          <cell r="B264" t="str">
            <v>89</v>
          </cell>
          <cell r="C264" t="e">
            <v>#VALUE!</v>
          </cell>
          <cell r="D264" t="e">
            <v>#VALUE!</v>
          </cell>
          <cell r="E264" t="e">
            <v>#VALUE!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 t="e">
            <v>#VALUE!</v>
          </cell>
          <cell r="K264" t="e">
            <v>#VALUE!</v>
          </cell>
          <cell r="L264" t="e">
            <v>#VALUE!</v>
          </cell>
        </row>
        <row r="265">
          <cell r="A265">
            <v>259</v>
          </cell>
          <cell r="B265" t="str">
            <v>90</v>
          </cell>
          <cell r="C265" t="e">
            <v>#VALUE!</v>
          </cell>
          <cell r="D265" t="e">
            <v>#VALUE!</v>
          </cell>
          <cell r="E265" t="e">
            <v>#VALUE!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 t="e">
            <v>#VALUE!</v>
          </cell>
          <cell r="K265" t="e">
            <v>#VALUE!</v>
          </cell>
          <cell r="L265" t="e">
            <v>#VALUE!</v>
          </cell>
        </row>
        <row r="266">
          <cell r="A266">
            <v>260</v>
          </cell>
          <cell r="B266" t="str">
            <v>91</v>
          </cell>
          <cell r="C266" t="e">
            <v>#VALUE!</v>
          </cell>
          <cell r="D266" t="e">
            <v>#VALUE!</v>
          </cell>
          <cell r="E266" t="e">
            <v>#VALUE!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 t="e">
            <v>#VALUE!</v>
          </cell>
          <cell r="K266" t="e">
            <v>#VALUE!</v>
          </cell>
          <cell r="L266" t="e">
            <v>#VALUE!</v>
          </cell>
        </row>
        <row r="267">
          <cell r="A267">
            <v>261</v>
          </cell>
          <cell r="B267" t="str">
            <v>92</v>
          </cell>
          <cell r="C267" t="e">
            <v>#VALUE!</v>
          </cell>
          <cell r="D267" t="e">
            <v>#VALUE!</v>
          </cell>
          <cell r="E267" t="e">
            <v>#VALUE!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 t="e">
            <v>#VALUE!</v>
          </cell>
          <cell r="K267" t="e">
            <v>#VALUE!</v>
          </cell>
          <cell r="L267" t="e">
            <v>#VALUE!</v>
          </cell>
        </row>
        <row r="268">
          <cell r="A268">
            <v>262</v>
          </cell>
          <cell r="B268" t="str">
            <v>93</v>
          </cell>
          <cell r="C268" t="e">
            <v>#VALUE!</v>
          </cell>
          <cell r="D268" t="e">
            <v>#VALUE!</v>
          </cell>
          <cell r="E268" t="e">
            <v>#VALUE!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 t="e">
            <v>#VALUE!</v>
          </cell>
          <cell r="K268" t="e">
            <v>#VALUE!</v>
          </cell>
          <cell r="L268" t="e">
            <v>#VALUE!</v>
          </cell>
        </row>
        <row r="269">
          <cell r="A269">
            <v>263</v>
          </cell>
          <cell r="B269" t="str">
            <v>94</v>
          </cell>
          <cell r="C269" t="e">
            <v>#VALUE!</v>
          </cell>
          <cell r="D269" t="e">
            <v>#VALUE!</v>
          </cell>
          <cell r="E269" t="e">
            <v>#VALUE!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 t="e">
            <v>#VALUE!</v>
          </cell>
          <cell r="K269" t="e">
            <v>#VALUE!</v>
          </cell>
          <cell r="L269" t="e">
            <v>#VALUE!</v>
          </cell>
        </row>
        <row r="270">
          <cell r="A270">
            <v>264</v>
          </cell>
          <cell r="B270" t="str">
            <v>95</v>
          </cell>
          <cell r="C270" t="e">
            <v>#VALUE!</v>
          </cell>
          <cell r="D270" t="e">
            <v>#VALUE!</v>
          </cell>
          <cell r="E270" t="e">
            <v>#VALUE!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 t="e">
            <v>#VALUE!</v>
          </cell>
          <cell r="K270" t="e">
            <v>#VALUE!</v>
          </cell>
          <cell r="L270" t="e">
            <v>#VALUE!</v>
          </cell>
        </row>
        <row r="271">
          <cell r="A271">
            <v>265</v>
          </cell>
          <cell r="B271" t="str">
            <v>96</v>
          </cell>
          <cell r="C271" t="e">
            <v>#VALUE!</v>
          </cell>
          <cell r="D271" t="e">
            <v>#VALUE!</v>
          </cell>
          <cell r="E271" t="e">
            <v>#VALUE!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 t="e">
            <v>#VALUE!</v>
          </cell>
          <cell r="K271" t="e">
            <v>#VALUE!</v>
          </cell>
          <cell r="L271" t="e">
            <v>#VALUE!</v>
          </cell>
        </row>
        <row r="272">
          <cell r="A272">
            <v>266</v>
          </cell>
          <cell r="B272" t="str">
            <v>97</v>
          </cell>
          <cell r="C272" t="e">
            <v>#VALUE!</v>
          </cell>
          <cell r="D272" t="e">
            <v>#VALUE!</v>
          </cell>
          <cell r="E272" t="e">
            <v>#VALUE!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 t="e">
            <v>#VALUE!</v>
          </cell>
          <cell r="K272" t="e">
            <v>#VALUE!</v>
          </cell>
          <cell r="L272" t="e">
            <v>#VALUE!</v>
          </cell>
        </row>
        <row r="273">
          <cell r="A273">
            <v>267</v>
          </cell>
          <cell r="B273" t="str">
            <v>98</v>
          </cell>
          <cell r="C273" t="e">
            <v>#VALUE!</v>
          </cell>
          <cell r="D273" t="e">
            <v>#VALUE!</v>
          </cell>
          <cell r="E273" t="e">
            <v>#VALUE!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 t="e">
            <v>#VALUE!</v>
          </cell>
          <cell r="K273" t="e">
            <v>#VALUE!</v>
          </cell>
          <cell r="L273" t="e">
            <v>#VALUE!</v>
          </cell>
        </row>
        <row r="274">
          <cell r="A274">
            <v>268</v>
          </cell>
          <cell r="B274" t="str">
            <v>99</v>
          </cell>
          <cell r="C274" t="e">
            <v>#VALUE!</v>
          </cell>
          <cell r="D274" t="e">
            <v>#VALUE!</v>
          </cell>
          <cell r="E274" t="e">
            <v>#VALUE!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 t="e">
            <v>#VALUE!</v>
          </cell>
          <cell r="K274" t="e">
            <v>#VALUE!</v>
          </cell>
          <cell r="L274" t="e">
            <v>#VALUE!</v>
          </cell>
        </row>
        <row r="275">
          <cell r="A275">
            <v>269</v>
          </cell>
          <cell r="B275" t="str">
            <v>100</v>
          </cell>
          <cell r="C275" t="e">
            <v>#VALUE!</v>
          </cell>
          <cell r="D275" t="e">
            <v>#VALUE!</v>
          </cell>
          <cell r="E275" t="e">
            <v>#VALUE!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 t="e">
            <v>#VALUE!</v>
          </cell>
          <cell r="K275" t="e">
            <v>#VALUE!</v>
          </cell>
          <cell r="L275" t="e">
            <v>#VALUE!</v>
          </cell>
        </row>
        <row r="276">
          <cell r="A276">
            <v>270</v>
          </cell>
          <cell r="B276" t="str">
            <v>101</v>
          </cell>
          <cell r="C276" t="e">
            <v>#VALUE!</v>
          </cell>
          <cell r="D276" t="e">
            <v>#VALUE!</v>
          </cell>
          <cell r="E276" t="e">
            <v>#VALUE!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 t="e">
            <v>#VALUE!</v>
          </cell>
          <cell r="K276" t="e">
            <v>#VALUE!</v>
          </cell>
          <cell r="L276" t="e">
            <v>#VALUE!</v>
          </cell>
        </row>
        <row r="277">
          <cell r="A277">
            <v>271</v>
          </cell>
          <cell r="B277" t="str">
            <v>102</v>
          </cell>
          <cell r="C277" t="e">
            <v>#VALUE!</v>
          </cell>
          <cell r="D277" t="e">
            <v>#VALUE!</v>
          </cell>
          <cell r="E277" t="e">
            <v>#VALUE!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 t="e">
            <v>#VALUE!</v>
          </cell>
          <cell r="K277" t="e">
            <v>#VALUE!</v>
          </cell>
          <cell r="L277" t="e">
            <v>#VALUE!</v>
          </cell>
        </row>
        <row r="278">
          <cell r="A278">
            <v>272</v>
          </cell>
          <cell r="B278" t="str">
            <v>103</v>
          </cell>
          <cell r="C278" t="e">
            <v>#VALUE!</v>
          </cell>
          <cell r="D278" t="e">
            <v>#VALUE!</v>
          </cell>
          <cell r="E278" t="e">
            <v>#VALUE!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 t="e">
            <v>#VALUE!</v>
          </cell>
          <cell r="K278" t="e">
            <v>#VALUE!</v>
          </cell>
          <cell r="L278" t="e">
            <v>#VALUE!</v>
          </cell>
        </row>
        <row r="279">
          <cell r="A279">
            <v>273</v>
          </cell>
          <cell r="B279" t="str">
            <v>104</v>
          </cell>
          <cell r="C279" t="e">
            <v>#VALUE!</v>
          </cell>
          <cell r="D279" t="e">
            <v>#VALUE!</v>
          </cell>
          <cell r="E279" t="e">
            <v>#VALUE!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 t="e">
            <v>#VALUE!</v>
          </cell>
          <cell r="K279" t="e">
            <v>#VALUE!</v>
          </cell>
          <cell r="L279" t="e">
            <v>#VALUE!</v>
          </cell>
        </row>
        <row r="280">
          <cell r="A280">
            <v>274</v>
          </cell>
          <cell r="B280" t="str">
            <v>105</v>
          </cell>
          <cell r="C280" t="e">
            <v>#VALUE!</v>
          </cell>
          <cell r="D280" t="e">
            <v>#VALUE!</v>
          </cell>
          <cell r="E280" t="e">
            <v>#VALUE!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 t="e">
            <v>#VALUE!</v>
          </cell>
          <cell r="K280" t="e">
            <v>#VALUE!</v>
          </cell>
          <cell r="L280" t="e">
            <v>#VALUE!</v>
          </cell>
        </row>
        <row r="281">
          <cell r="A281">
            <v>275</v>
          </cell>
          <cell r="B281" t="str">
            <v>106</v>
          </cell>
          <cell r="C281" t="e">
            <v>#VALUE!</v>
          </cell>
          <cell r="D281" t="e">
            <v>#VALUE!</v>
          </cell>
          <cell r="E281" t="e">
            <v>#VALUE!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 t="e">
            <v>#VALUE!</v>
          </cell>
          <cell r="K281" t="e">
            <v>#VALUE!</v>
          </cell>
          <cell r="L281" t="e">
            <v>#VALUE!</v>
          </cell>
        </row>
        <row r="282">
          <cell r="A282">
            <v>276</v>
          </cell>
          <cell r="B282" t="str">
            <v>107</v>
          </cell>
          <cell r="C282" t="e">
            <v>#VALUE!</v>
          </cell>
          <cell r="D282" t="e">
            <v>#VALUE!</v>
          </cell>
          <cell r="E282" t="e">
            <v>#VALUE!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 t="e">
            <v>#VALUE!</v>
          </cell>
          <cell r="K282" t="e">
            <v>#VALUE!</v>
          </cell>
          <cell r="L282" t="e">
            <v>#VALUE!</v>
          </cell>
        </row>
        <row r="283">
          <cell r="A283">
            <v>277</v>
          </cell>
          <cell r="B283" t="str">
            <v>108</v>
          </cell>
          <cell r="C283" t="e">
            <v>#VALUE!</v>
          </cell>
          <cell r="D283" t="e">
            <v>#VALUE!</v>
          </cell>
          <cell r="E283" t="e">
            <v>#VALUE!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 t="e">
            <v>#VALUE!</v>
          </cell>
          <cell r="K283" t="e">
            <v>#VALUE!</v>
          </cell>
          <cell r="L283" t="e">
            <v>#VALUE!</v>
          </cell>
        </row>
        <row r="284">
          <cell r="A284">
            <v>278</v>
          </cell>
          <cell r="B284" t="str">
            <v>109</v>
          </cell>
          <cell r="C284" t="e">
            <v>#VALUE!</v>
          </cell>
          <cell r="D284" t="e">
            <v>#VALUE!</v>
          </cell>
          <cell r="E284" t="e">
            <v>#VALUE!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 t="e">
            <v>#VALUE!</v>
          </cell>
          <cell r="K284" t="e">
            <v>#VALUE!</v>
          </cell>
          <cell r="L284" t="e">
            <v>#VALUE!</v>
          </cell>
        </row>
        <row r="285">
          <cell r="A285">
            <v>279</v>
          </cell>
          <cell r="B285" t="str">
            <v>110</v>
          </cell>
          <cell r="C285" t="e">
            <v>#VALUE!</v>
          </cell>
          <cell r="D285" t="e">
            <v>#VALUE!</v>
          </cell>
          <cell r="E285" t="e">
            <v>#VALUE!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 t="e">
            <v>#VALUE!</v>
          </cell>
          <cell r="K285" t="e">
            <v>#VALUE!</v>
          </cell>
          <cell r="L285" t="e">
            <v>#VALUE!</v>
          </cell>
        </row>
        <row r="286">
          <cell r="A286">
            <v>280</v>
          </cell>
          <cell r="B286" t="str">
            <v>111</v>
          </cell>
          <cell r="C286" t="e">
            <v>#VALUE!</v>
          </cell>
          <cell r="D286" t="e">
            <v>#VALUE!</v>
          </cell>
          <cell r="E286" t="e">
            <v>#VALUE!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 t="e">
            <v>#VALUE!</v>
          </cell>
          <cell r="K286" t="e">
            <v>#VALUE!</v>
          </cell>
          <cell r="L286" t="e">
            <v>#VALUE!</v>
          </cell>
        </row>
        <row r="287">
          <cell r="A287">
            <v>281</v>
          </cell>
          <cell r="B287" t="str">
            <v>112</v>
          </cell>
          <cell r="C287" t="e">
            <v>#VALUE!</v>
          </cell>
          <cell r="D287" t="e">
            <v>#VALUE!</v>
          </cell>
          <cell r="E287" t="e">
            <v>#VALUE!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 t="e">
            <v>#VALUE!</v>
          </cell>
          <cell r="K287" t="e">
            <v>#VALUE!</v>
          </cell>
          <cell r="L287" t="e">
            <v>#VALUE!</v>
          </cell>
        </row>
        <row r="288">
          <cell r="A288">
            <v>282</v>
          </cell>
          <cell r="B288" t="str">
            <v>113</v>
          </cell>
          <cell r="C288" t="e">
            <v>#VALUE!</v>
          </cell>
          <cell r="D288" t="e">
            <v>#VALUE!</v>
          </cell>
          <cell r="E288" t="e">
            <v>#VALUE!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 t="e">
            <v>#VALUE!</v>
          </cell>
          <cell r="K288" t="e">
            <v>#VALUE!</v>
          </cell>
          <cell r="L288" t="e">
            <v>#VALUE!</v>
          </cell>
        </row>
        <row r="289">
          <cell r="A289">
            <v>283</v>
          </cell>
          <cell r="B289" t="str">
            <v>114</v>
          </cell>
          <cell r="C289" t="e">
            <v>#VALUE!</v>
          </cell>
          <cell r="D289" t="e">
            <v>#VALUE!</v>
          </cell>
          <cell r="E289" t="e">
            <v>#VALUE!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 t="e">
            <v>#VALUE!</v>
          </cell>
          <cell r="K289" t="e">
            <v>#VALUE!</v>
          </cell>
          <cell r="L289" t="e">
            <v>#VALUE!</v>
          </cell>
        </row>
        <row r="290">
          <cell r="A290">
            <v>284</v>
          </cell>
          <cell r="B290" t="str">
            <v>115</v>
          </cell>
          <cell r="C290" t="e">
            <v>#VALUE!</v>
          </cell>
          <cell r="D290" t="e">
            <v>#VALUE!</v>
          </cell>
          <cell r="E290" t="e">
            <v>#VALUE!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 t="e">
            <v>#VALUE!</v>
          </cell>
          <cell r="K290" t="e">
            <v>#VALUE!</v>
          </cell>
          <cell r="L290" t="e">
            <v>#VALUE!</v>
          </cell>
        </row>
        <row r="291">
          <cell r="A291">
            <v>285</v>
          </cell>
          <cell r="B291" t="str">
            <v>116</v>
          </cell>
          <cell r="C291" t="e">
            <v>#VALUE!</v>
          </cell>
          <cell r="D291" t="e">
            <v>#VALUE!</v>
          </cell>
          <cell r="E291" t="e">
            <v>#VALUE!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 t="e">
            <v>#VALUE!</v>
          </cell>
          <cell r="K291" t="e">
            <v>#VALUE!</v>
          </cell>
          <cell r="L291" t="e">
            <v>#VALUE!</v>
          </cell>
        </row>
        <row r="292">
          <cell r="A292">
            <v>286</v>
          </cell>
          <cell r="B292" t="str">
            <v>117</v>
          </cell>
          <cell r="C292" t="e">
            <v>#VALUE!</v>
          </cell>
          <cell r="D292" t="e">
            <v>#VALUE!</v>
          </cell>
          <cell r="E292" t="e">
            <v>#VALUE!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 t="e">
            <v>#VALUE!</v>
          </cell>
          <cell r="K292" t="e">
            <v>#VALUE!</v>
          </cell>
          <cell r="L292" t="e">
            <v>#VALUE!</v>
          </cell>
        </row>
        <row r="293">
          <cell r="A293">
            <v>287</v>
          </cell>
          <cell r="B293" t="str">
            <v>118</v>
          </cell>
          <cell r="C293" t="e">
            <v>#VALUE!</v>
          </cell>
          <cell r="D293" t="e">
            <v>#VALUE!</v>
          </cell>
          <cell r="E293" t="e">
            <v>#VALUE!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 t="e">
            <v>#VALUE!</v>
          </cell>
          <cell r="K293" t="e">
            <v>#VALUE!</v>
          </cell>
          <cell r="L293" t="e">
            <v>#VALUE!</v>
          </cell>
        </row>
        <row r="294">
          <cell r="A294">
            <v>288</v>
          </cell>
          <cell r="B294" t="str">
            <v>119</v>
          </cell>
          <cell r="C294" t="e">
            <v>#VALUE!</v>
          </cell>
          <cell r="D294" t="e">
            <v>#VALUE!</v>
          </cell>
          <cell r="E294" t="e">
            <v>#VALUE!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 t="e">
            <v>#VALUE!</v>
          </cell>
          <cell r="K294" t="e">
            <v>#VALUE!</v>
          </cell>
          <cell r="L294" t="e">
            <v>#VALUE!</v>
          </cell>
        </row>
        <row r="295">
          <cell r="A295">
            <v>289</v>
          </cell>
          <cell r="B295" t="str">
            <v>120</v>
          </cell>
          <cell r="C295" t="e">
            <v>#VALUE!</v>
          </cell>
          <cell r="D295" t="e">
            <v>#VALUE!</v>
          </cell>
          <cell r="E295" t="e">
            <v>#VALUE!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 t="e">
            <v>#VALUE!</v>
          </cell>
          <cell r="K295" t="e">
            <v>#VALUE!</v>
          </cell>
          <cell r="L295" t="e">
            <v>#VALUE!</v>
          </cell>
        </row>
        <row r="296">
          <cell r="A296">
            <v>290</v>
          </cell>
          <cell r="B296" t="str">
            <v>121</v>
          </cell>
          <cell r="C296" t="e">
            <v>#VALUE!</v>
          </cell>
          <cell r="D296" t="e">
            <v>#VALUE!</v>
          </cell>
          <cell r="E296" t="e">
            <v>#VALUE!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 t="e">
            <v>#VALUE!</v>
          </cell>
          <cell r="K296" t="e">
            <v>#VALUE!</v>
          </cell>
          <cell r="L296" t="e">
            <v>#VALUE!</v>
          </cell>
        </row>
        <row r="297">
          <cell r="A297">
            <v>291</v>
          </cell>
          <cell r="B297" t="str">
            <v>122</v>
          </cell>
          <cell r="C297" t="e">
            <v>#VALUE!</v>
          </cell>
          <cell r="D297" t="e">
            <v>#VALUE!</v>
          </cell>
          <cell r="E297" t="e">
            <v>#VALUE!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 t="e">
            <v>#VALUE!</v>
          </cell>
          <cell r="K297" t="e">
            <v>#VALUE!</v>
          </cell>
          <cell r="L297" t="e">
            <v>#VALUE!</v>
          </cell>
        </row>
        <row r="298">
          <cell r="A298">
            <v>292</v>
          </cell>
          <cell r="B298" t="str">
            <v>123</v>
          </cell>
          <cell r="C298" t="e">
            <v>#VALUE!</v>
          </cell>
          <cell r="D298" t="e">
            <v>#VALUE!</v>
          </cell>
          <cell r="E298" t="e">
            <v>#VALUE!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 t="e">
            <v>#VALUE!</v>
          </cell>
          <cell r="K298" t="e">
            <v>#VALUE!</v>
          </cell>
          <cell r="L298" t="e">
            <v>#VALUE!</v>
          </cell>
        </row>
        <row r="299">
          <cell r="A299">
            <v>293</v>
          </cell>
          <cell r="B299" t="str">
            <v>124</v>
          </cell>
          <cell r="C299" t="e">
            <v>#VALUE!</v>
          </cell>
          <cell r="D299" t="e">
            <v>#VALUE!</v>
          </cell>
          <cell r="E299" t="e">
            <v>#VALUE!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 t="e">
            <v>#VALUE!</v>
          </cell>
          <cell r="K299" t="e">
            <v>#VALUE!</v>
          </cell>
          <cell r="L299" t="e">
            <v>#VALUE!</v>
          </cell>
        </row>
        <row r="300">
          <cell r="A300">
            <v>294</v>
          </cell>
          <cell r="B300" t="str">
            <v>125</v>
          </cell>
          <cell r="C300" t="e">
            <v>#VALUE!</v>
          </cell>
          <cell r="D300" t="e">
            <v>#VALUE!</v>
          </cell>
          <cell r="E300" t="e">
            <v>#VALUE!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 t="e">
            <v>#VALUE!</v>
          </cell>
          <cell r="K300" t="e">
            <v>#VALUE!</v>
          </cell>
          <cell r="L300" t="e">
            <v>#VALUE!</v>
          </cell>
        </row>
        <row r="301">
          <cell r="A301">
            <v>295</v>
          </cell>
          <cell r="B301" t="str">
            <v>126</v>
          </cell>
          <cell r="C301" t="e">
            <v>#VALUE!</v>
          </cell>
          <cell r="D301" t="e">
            <v>#VALUE!</v>
          </cell>
          <cell r="E301" t="e">
            <v>#VALUE!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 t="e">
            <v>#VALUE!</v>
          </cell>
          <cell r="K301" t="e">
            <v>#VALUE!</v>
          </cell>
          <cell r="L301" t="e">
            <v>#VALUE!</v>
          </cell>
        </row>
        <row r="302">
          <cell r="A302">
            <v>296</v>
          </cell>
          <cell r="B302" t="str">
            <v>127</v>
          </cell>
          <cell r="C302" t="e">
            <v>#VALUE!</v>
          </cell>
          <cell r="D302" t="e">
            <v>#VALUE!</v>
          </cell>
          <cell r="E302" t="e">
            <v>#VALUE!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 t="e">
            <v>#VALUE!</v>
          </cell>
          <cell r="K302" t="e">
            <v>#VALUE!</v>
          </cell>
          <cell r="L302" t="e">
            <v>#VALUE!</v>
          </cell>
        </row>
        <row r="303">
          <cell r="A303">
            <v>297</v>
          </cell>
          <cell r="B303" t="str">
            <v>128</v>
          </cell>
          <cell r="C303" t="e">
            <v>#VALUE!</v>
          </cell>
          <cell r="D303" t="e">
            <v>#VALUE!</v>
          </cell>
          <cell r="E303" t="e">
            <v>#VALUE!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 t="e">
            <v>#VALUE!</v>
          </cell>
          <cell r="K303" t="e">
            <v>#VALUE!</v>
          </cell>
          <cell r="L303" t="e">
            <v>#VALUE!</v>
          </cell>
        </row>
        <row r="304">
          <cell r="A304">
            <v>298</v>
          </cell>
          <cell r="B304" t="str">
            <v>129</v>
          </cell>
          <cell r="C304" t="e">
            <v>#VALUE!</v>
          </cell>
          <cell r="D304" t="e">
            <v>#VALUE!</v>
          </cell>
          <cell r="E304" t="e">
            <v>#VALUE!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 t="e">
            <v>#VALUE!</v>
          </cell>
          <cell r="K304" t="e">
            <v>#VALUE!</v>
          </cell>
          <cell r="L304" t="e">
            <v>#VALUE!</v>
          </cell>
        </row>
        <row r="305">
          <cell r="A305">
            <v>299</v>
          </cell>
          <cell r="B305" t="str">
            <v>130</v>
          </cell>
          <cell r="C305" t="e">
            <v>#VALUE!</v>
          </cell>
          <cell r="D305" t="e">
            <v>#VALUE!</v>
          </cell>
          <cell r="E305" t="e">
            <v>#VALUE!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 t="e">
            <v>#VALUE!</v>
          </cell>
          <cell r="K305" t="e">
            <v>#VALUE!</v>
          </cell>
          <cell r="L305" t="e">
            <v>#VALUE!</v>
          </cell>
        </row>
        <row r="306">
          <cell r="A306">
            <v>300</v>
          </cell>
          <cell r="B306" t="str">
            <v>131</v>
          </cell>
          <cell r="C306" t="e">
            <v>#VALUE!</v>
          </cell>
          <cell r="D306" t="e">
            <v>#VALUE!</v>
          </cell>
          <cell r="E306" t="e">
            <v>#VALUE!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 t="e">
            <v>#VALUE!</v>
          </cell>
          <cell r="K306" t="e">
            <v>#VALUE!</v>
          </cell>
          <cell r="L306" t="e">
            <v>#VALUE!</v>
          </cell>
        </row>
        <row r="307">
          <cell r="A307">
            <v>301</v>
          </cell>
          <cell r="B307" t="str">
            <v>132</v>
          </cell>
          <cell r="C307" t="e">
            <v>#VALUE!</v>
          </cell>
          <cell r="D307" t="e">
            <v>#VALUE!</v>
          </cell>
          <cell r="E307" t="e">
            <v>#VALUE!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 t="e">
            <v>#VALUE!</v>
          </cell>
          <cell r="K307" t="e">
            <v>#VALUE!</v>
          </cell>
          <cell r="L307" t="e">
            <v>#VALUE!</v>
          </cell>
        </row>
        <row r="308">
          <cell r="A308">
            <v>302</v>
          </cell>
          <cell r="B308" t="str">
            <v>133</v>
          </cell>
          <cell r="C308" t="e">
            <v>#VALUE!</v>
          </cell>
          <cell r="D308" t="e">
            <v>#VALUE!</v>
          </cell>
          <cell r="E308" t="e">
            <v>#VALUE!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 t="e">
            <v>#VALUE!</v>
          </cell>
          <cell r="K308" t="e">
            <v>#VALUE!</v>
          </cell>
          <cell r="L308" t="e">
            <v>#VALUE!</v>
          </cell>
        </row>
        <row r="309">
          <cell r="A309">
            <v>303</v>
          </cell>
          <cell r="B309" t="str">
            <v>134</v>
          </cell>
          <cell r="C309" t="e">
            <v>#VALUE!</v>
          </cell>
          <cell r="D309" t="e">
            <v>#VALUE!</v>
          </cell>
          <cell r="E309" t="e">
            <v>#VALUE!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 t="e">
            <v>#VALUE!</v>
          </cell>
          <cell r="K309" t="e">
            <v>#VALUE!</v>
          </cell>
          <cell r="L309" t="e">
            <v>#VALUE!</v>
          </cell>
        </row>
        <row r="310">
          <cell r="A310">
            <v>304</v>
          </cell>
          <cell r="B310" t="str">
            <v>135</v>
          </cell>
          <cell r="C310" t="e">
            <v>#VALUE!</v>
          </cell>
          <cell r="D310" t="e">
            <v>#VALUE!</v>
          </cell>
          <cell r="E310" t="e">
            <v>#VALUE!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 t="e">
            <v>#VALUE!</v>
          </cell>
          <cell r="K310" t="e">
            <v>#VALUE!</v>
          </cell>
          <cell r="L310" t="e">
            <v>#VALUE!</v>
          </cell>
        </row>
        <row r="311">
          <cell r="A311">
            <v>305</v>
          </cell>
          <cell r="B311" t="str">
            <v>136</v>
          </cell>
          <cell r="C311" t="e">
            <v>#VALUE!</v>
          </cell>
          <cell r="D311" t="e">
            <v>#VALUE!</v>
          </cell>
          <cell r="E311" t="e">
            <v>#VALUE!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 t="e">
            <v>#VALUE!</v>
          </cell>
          <cell r="K311" t="e">
            <v>#VALUE!</v>
          </cell>
          <cell r="L311" t="e">
            <v>#VALUE!</v>
          </cell>
        </row>
        <row r="312">
          <cell r="A312">
            <v>306</v>
          </cell>
          <cell r="B312" t="str">
            <v>137</v>
          </cell>
          <cell r="C312" t="e">
            <v>#VALUE!</v>
          </cell>
          <cell r="D312" t="e">
            <v>#VALUE!</v>
          </cell>
          <cell r="E312" t="e">
            <v>#VALUE!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 t="e">
            <v>#VALUE!</v>
          </cell>
          <cell r="K312" t="e">
            <v>#VALUE!</v>
          </cell>
          <cell r="L312" t="e">
            <v>#VALUE!</v>
          </cell>
        </row>
        <row r="313">
          <cell r="A313">
            <v>307</v>
          </cell>
          <cell r="B313" t="str">
            <v>138</v>
          </cell>
          <cell r="C313" t="e">
            <v>#VALUE!</v>
          </cell>
          <cell r="D313" t="e">
            <v>#VALUE!</v>
          </cell>
          <cell r="E313" t="e">
            <v>#VALUE!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 t="e">
            <v>#VALUE!</v>
          </cell>
          <cell r="K313" t="e">
            <v>#VALUE!</v>
          </cell>
          <cell r="L313" t="e">
            <v>#VALUE!</v>
          </cell>
        </row>
        <row r="314">
          <cell r="A314">
            <v>308</v>
          </cell>
          <cell r="B314" t="str">
            <v>139</v>
          </cell>
          <cell r="C314" t="e">
            <v>#VALUE!</v>
          </cell>
          <cell r="D314" t="e">
            <v>#VALUE!</v>
          </cell>
          <cell r="E314" t="e">
            <v>#VALUE!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 t="e">
            <v>#VALUE!</v>
          </cell>
          <cell r="K314" t="e">
            <v>#VALUE!</v>
          </cell>
          <cell r="L314" t="e">
            <v>#VALUE!</v>
          </cell>
        </row>
        <row r="315">
          <cell r="A315">
            <v>309</v>
          </cell>
          <cell r="B315" t="str">
            <v>140</v>
          </cell>
          <cell r="C315" t="e">
            <v>#VALUE!</v>
          </cell>
          <cell r="D315" t="e">
            <v>#VALUE!</v>
          </cell>
          <cell r="E315" t="e">
            <v>#VALUE!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 t="e">
            <v>#VALUE!</v>
          </cell>
          <cell r="K315" t="e">
            <v>#VALUE!</v>
          </cell>
          <cell r="L315" t="e">
            <v>#VALUE!</v>
          </cell>
        </row>
        <row r="316">
          <cell r="A316">
            <v>310</v>
          </cell>
          <cell r="B316" t="str">
            <v>141</v>
          </cell>
          <cell r="C316" t="e">
            <v>#VALUE!</v>
          </cell>
          <cell r="D316" t="e">
            <v>#VALUE!</v>
          </cell>
          <cell r="E316" t="e">
            <v>#VALUE!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e">
            <v>#VALUE!</v>
          </cell>
          <cell r="K316" t="e">
            <v>#VALUE!</v>
          </cell>
          <cell r="L316" t="e">
            <v>#VALUE!</v>
          </cell>
        </row>
        <row r="317">
          <cell r="A317">
            <v>311</v>
          </cell>
          <cell r="B317" t="str">
            <v>142</v>
          </cell>
          <cell r="C317" t="e">
            <v>#VALUE!</v>
          </cell>
          <cell r="D317" t="e">
            <v>#VALUE!</v>
          </cell>
          <cell r="E317" t="e">
            <v>#VALUE!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 t="e">
            <v>#VALUE!</v>
          </cell>
          <cell r="K317" t="e">
            <v>#VALUE!</v>
          </cell>
          <cell r="L317" t="e">
            <v>#VALUE!</v>
          </cell>
        </row>
        <row r="318">
          <cell r="A318">
            <v>312</v>
          </cell>
          <cell r="B318" t="str">
            <v>143</v>
          </cell>
          <cell r="C318" t="e">
            <v>#VALUE!</v>
          </cell>
          <cell r="D318" t="e">
            <v>#VALUE!</v>
          </cell>
          <cell r="E318" t="e">
            <v>#VALUE!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 t="e">
            <v>#VALUE!</v>
          </cell>
          <cell r="K318" t="e">
            <v>#VALUE!</v>
          </cell>
          <cell r="L318" t="e">
            <v>#VALUE!</v>
          </cell>
        </row>
        <row r="319">
          <cell r="A319">
            <v>313</v>
          </cell>
          <cell r="B319" t="str">
            <v>144</v>
          </cell>
          <cell r="C319" t="e">
            <v>#VALUE!</v>
          </cell>
          <cell r="D319" t="e">
            <v>#VALUE!</v>
          </cell>
          <cell r="E319" t="e">
            <v>#VALUE!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 t="e">
            <v>#VALUE!</v>
          </cell>
          <cell r="K319" t="e">
            <v>#VALUE!</v>
          </cell>
          <cell r="L319" t="e">
            <v>#VALUE!</v>
          </cell>
        </row>
        <row r="320">
          <cell r="A320">
            <v>314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315</v>
          </cell>
          <cell r="B321">
            <v>0</v>
          </cell>
          <cell r="C321" t="str">
            <v>Главный судья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>???????????????</v>
          </cell>
        </row>
        <row r="322">
          <cell r="A322">
            <v>316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317</v>
          </cell>
          <cell r="B323">
            <v>0</v>
          </cell>
          <cell r="C323" t="str">
            <v>Главный секретарь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 t="str">
            <v>???????????????</v>
          </cell>
        </row>
        <row r="324">
          <cell r="A324">
            <v>318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-</v>
          </cell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>
            <v>0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</row>
        <row r="326">
          <cell r="A326">
            <v>999</v>
          </cell>
          <cell r="B326">
            <v>222</v>
          </cell>
          <cell r="C326" t="str">
            <v>X</v>
          </cell>
          <cell r="D326" t="str">
            <v>X</v>
          </cell>
          <cell r="E326" t="str">
            <v>X</v>
          </cell>
          <cell r="F326" t="str">
            <v>X</v>
          </cell>
          <cell r="G326">
            <v>0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66"/>
  <sheetViews>
    <sheetView tabSelected="1" workbookViewId="0">
      <selection activeCell="EF6" sqref="EF6"/>
    </sheetView>
  </sheetViews>
  <sheetFormatPr defaultRowHeight="13.5" outlineLevelCol="2" x14ac:dyDescent="0.25"/>
  <cols>
    <col min="1" max="1" width="2.7109375" style="2" customWidth="1"/>
    <col min="2" max="2" width="3.5703125" style="2" customWidth="1"/>
    <col min="3" max="3" width="6" style="51" hidden="1" customWidth="1" outlineLevel="1"/>
    <col min="4" max="4" width="20.85546875" style="2" customWidth="1" collapsed="1"/>
    <col min="5" max="5" width="1.140625" style="2" hidden="1" customWidth="1"/>
    <col min="6" max="6" width="6.28515625" style="2" customWidth="1"/>
    <col min="7" max="8" width="1.140625" style="2" customWidth="1"/>
    <col min="9" max="9" width="6.28515625" style="2" customWidth="1"/>
    <col min="10" max="11" width="1.140625" style="2" customWidth="1"/>
    <col min="12" max="12" width="6.28515625" style="2" customWidth="1"/>
    <col min="13" max="14" width="1.140625" style="2" customWidth="1"/>
    <col min="15" max="15" width="6.28515625" style="2" customWidth="1"/>
    <col min="16" max="17" width="1.140625" style="2" customWidth="1"/>
    <col min="18" max="18" width="6.28515625" style="2" customWidth="1"/>
    <col min="19" max="20" width="1.140625" style="2" customWidth="1"/>
    <col min="21" max="21" width="6.28515625" style="2" customWidth="1"/>
    <col min="22" max="22" width="1.140625" style="2" customWidth="1"/>
    <col min="23" max="23" width="5.7109375" style="2" customWidth="1"/>
    <col min="24" max="24" width="6.28515625" style="2" customWidth="1"/>
    <col min="25" max="25" width="5.5703125" style="75" customWidth="1"/>
    <col min="26" max="26" width="8.28515625" style="3" hidden="1" customWidth="1" outlineLevel="1"/>
    <col min="27" max="27" width="27.85546875" style="2" hidden="1" customWidth="1" outlineLevel="2"/>
    <col min="28" max="28" width="20" style="2" hidden="1" customWidth="1" outlineLevel="2"/>
    <col min="29" max="30" width="9.140625" style="5" hidden="1" customWidth="1" outlineLevel="2"/>
    <col min="31" max="31" width="6.42578125" style="2" hidden="1" customWidth="1" outlineLevel="1" collapsed="1"/>
    <col min="32" max="32" width="30.140625" style="2" hidden="1" customWidth="1" outlineLevel="1"/>
    <col min="33" max="33" width="4.28515625" style="2" hidden="1" customWidth="1" outlineLevel="1"/>
    <col min="34" max="34" width="4.28515625" style="3" hidden="1" customWidth="1" outlineLevel="1"/>
    <col min="35" max="35" width="4.28515625" style="2" hidden="1" customWidth="1" outlineLevel="1"/>
    <col min="36" max="36" width="4.28515625" style="3" hidden="1" customWidth="1" outlineLevel="1"/>
    <col min="37" max="37" width="4.28515625" style="2" hidden="1" customWidth="1" outlineLevel="1"/>
    <col min="38" max="38" width="4.28515625" style="3" hidden="1" customWidth="1" outlineLevel="1"/>
    <col min="39" max="39" width="4.28515625" style="2" hidden="1" customWidth="1" outlineLevel="1"/>
    <col min="40" max="40" width="4.28515625" style="3" hidden="1" customWidth="1" outlineLevel="1"/>
    <col min="41" max="41" width="4.28515625" style="2" hidden="1" customWidth="1" outlineLevel="1"/>
    <col min="42" max="42" width="4.28515625" style="3" hidden="1" customWidth="1" outlineLevel="1"/>
    <col min="43" max="43" width="3" style="2" hidden="1" customWidth="1" outlineLevel="1"/>
    <col min="44" max="45" width="6.42578125" style="1" hidden="1" customWidth="1" outlineLevel="1"/>
    <col min="46" max="57" width="2.7109375" style="2" hidden="1" customWidth="1" outlineLevel="1"/>
    <col min="58" max="62" width="3.28515625" style="2" hidden="1" customWidth="1" outlineLevel="1"/>
    <col min="63" max="68" width="2.7109375" style="2" hidden="1" customWidth="1" outlineLevel="1"/>
    <col min="69" max="69" width="2.42578125" style="2" hidden="1" customWidth="1" outlineLevel="1"/>
    <col min="70" max="71" width="14" style="2" hidden="1" customWidth="1" outlineLevel="1"/>
    <col min="72" max="72" width="13.5703125" style="2" hidden="1" customWidth="1" outlineLevel="1"/>
    <col min="73" max="75" width="0" style="2" hidden="1" customWidth="1" outlineLevel="1"/>
    <col min="76" max="106" width="5.7109375" style="2" hidden="1" customWidth="1" outlineLevel="2"/>
    <col min="107" max="107" width="0" style="2" hidden="1" customWidth="1" outlineLevel="1" collapsed="1"/>
    <col min="108" max="135" width="0" style="2" hidden="1" customWidth="1" outlineLevel="1"/>
    <col min="136" max="136" width="9.140625" style="2" collapsed="1"/>
    <col min="137" max="16384" width="9.140625" style="2"/>
  </cols>
  <sheetData>
    <row r="1" spans="1:107" ht="15.95" customHeight="1" x14ac:dyDescent="0.25">
      <c r="B1" s="241" t="s">
        <v>56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107" ht="15.95" customHeight="1" x14ac:dyDescent="0.3">
      <c r="A2" s="66"/>
      <c r="B2" s="241" t="s">
        <v>75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4"/>
      <c r="AG2" s="6">
        <v>1</v>
      </c>
      <c r="AI2" s="7"/>
    </row>
    <row r="3" spans="1:107" ht="15.95" customHeight="1" x14ac:dyDescent="0.3">
      <c r="A3" s="66"/>
      <c r="B3" s="241" t="s">
        <v>74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11"/>
    </row>
    <row r="4" spans="1:107" ht="15.95" customHeight="1" thickBot="1" x14ac:dyDescent="0.3">
      <c r="A4" s="66"/>
      <c r="B4" s="8"/>
      <c r="C4" s="9"/>
      <c r="D4" s="8"/>
      <c r="E4" s="10"/>
      <c r="F4" s="10"/>
      <c r="G4" s="10"/>
      <c r="H4" s="10"/>
      <c r="I4" s="242" t="s">
        <v>53</v>
      </c>
      <c r="J4" s="242"/>
      <c r="K4" s="242"/>
      <c r="L4" s="242"/>
      <c r="M4" s="242"/>
      <c r="N4" s="242"/>
      <c r="O4" s="242"/>
      <c r="P4" s="242"/>
      <c r="Q4" s="10"/>
      <c r="R4" s="10"/>
      <c r="S4" s="10"/>
      <c r="T4" s="10"/>
      <c r="U4" s="10"/>
      <c r="V4" s="10"/>
      <c r="W4" s="10"/>
      <c r="X4" s="10"/>
      <c r="Y4" s="74"/>
      <c r="Z4" s="44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  <c r="AS4" s="68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</row>
    <row r="5" spans="1:107" ht="12.6" customHeight="1" thickBot="1" x14ac:dyDescent="0.3">
      <c r="A5" s="66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 t="s">
        <v>16</v>
      </c>
      <c r="X5" s="14"/>
      <c r="Y5" s="14"/>
      <c r="Z5" s="69" t="s">
        <v>54</v>
      </c>
      <c r="AE5" s="70" t="str">
        <f>IF(C13=0," ","2-4")</f>
        <v>2-4</v>
      </c>
      <c r="AF5" s="71" t="str">
        <f>IF(C13=0," ",CONCATENATE(D9,"-",D13))</f>
        <v>KEZAR-TTPRIME</v>
      </c>
      <c r="AG5" s="54">
        <v>2</v>
      </c>
      <c r="AH5" s="55">
        <v>1</v>
      </c>
      <c r="AI5" s="54">
        <v>1</v>
      </c>
      <c r="AJ5" s="55">
        <v>2</v>
      </c>
      <c r="AK5" s="54">
        <v>2</v>
      </c>
      <c r="AL5" s="55">
        <v>1</v>
      </c>
      <c r="AM5" s="54">
        <v>2</v>
      </c>
      <c r="AN5" s="55">
        <v>1</v>
      </c>
      <c r="AO5" s="54"/>
      <c r="AP5" s="56"/>
      <c r="AQ5" s="57"/>
      <c r="AR5" s="58">
        <f>IF(AG5+AH5&lt;&gt;0,SUM(AT5:AX5),"")</f>
        <v>3</v>
      </c>
      <c r="AS5" s="58">
        <f>IF(AG5+AH5&lt;&gt;0,SUM(AZ5:BD5),"")</f>
        <v>1</v>
      </c>
      <c r="AT5" s="59">
        <f>IF(AG5&gt;AH5,1,0)</f>
        <v>1</v>
      </c>
      <c r="AU5" s="59">
        <f>IF(AI5&gt;AJ5,1,0)</f>
        <v>0</v>
      </c>
      <c r="AV5" s="59">
        <f>IF(AK5&gt;AL5,1,0)</f>
        <v>1</v>
      </c>
      <c r="AW5" s="59">
        <f>IF(AM5&gt;AN5,1,0)</f>
        <v>1</v>
      </c>
      <c r="AX5" s="59">
        <f>IF(AO5&gt;AP5,1,0)</f>
        <v>0</v>
      </c>
      <c r="AY5" s="60"/>
      <c r="AZ5" s="59">
        <f>IF(AH5&gt;AG5,1,0)</f>
        <v>0</v>
      </c>
      <c r="BA5" s="59">
        <f>IF(AJ5&gt;AI5,1,0)</f>
        <v>1</v>
      </c>
      <c r="BB5" s="59">
        <f>IF(AL5&gt;AK5,1,0)</f>
        <v>0</v>
      </c>
      <c r="BC5" s="59">
        <f>IF(AN5&gt;AM5,1,0)</f>
        <v>0</v>
      </c>
      <c r="BD5" s="59">
        <f>IF(AP5&gt;AO5,1,0)</f>
        <v>0</v>
      </c>
      <c r="BE5" s="60"/>
      <c r="BF5" s="59">
        <f>IF(AG5&gt;AH5,AH5,IF(AH5&gt;AG5,-AG5,""))</f>
        <v>1</v>
      </c>
      <c r="BG5" s="59" t="str">
        <f>IF(AI5&gt;AJ5,", "&amp;AJ5,IF(AJ5&gt;AI5,", "&amp;-AI5,""))</f>
        <v>, -1</v>
      </c>
      <c r="BH5" s="59" t="str">
        <f>IF(AK5&gt;AL5,", "&amp;AL5,IF(AL5&gt;AK5,", "&amp;-AK5,""))</f>
        <v>, 1</v>
      </c>
      <c r="BI5" s="59" t="str">
        <f>IF(AM5&gt;AN5,", "&amp;AN5,IF(AN5&gt;AM5,", "&amp;-AM5,""))</f>
        <v>, 1</v>
      </c>
      <c r="BJ5" s="59" t="str">
        <f>IF(AO5&gt;AP5,", "&amp;AP5,IF(AP5&gt;AO5,", "&amp;-AO5,""))</f>
        <v/>
      </c>
      <c r="BK5" s="60"/>
      <c r="BL5" s="59">
        <f>IF(AH5&gt;AG5,AG5,IF(AG5&gt;AH5,-AH5,""))</f>
        <v>-1</v>
      </c>
      <c r="BM5" s="59" t="str">
        <f>IF(AJ5&gt;AI5,", "&amp;AI5,IF(AI5&gt;AJ5,", "&amp;-AJ5,""))</f>
        <v>, 1</v>
      </c>
      <c r="BN5" s="59" t="str">
        <f>IF(AL5&gt;AK5,", "&amp;AK5,IF(AK5&gt;AL5,", "&amp;-AL5,""))</f>
        <v>, -1</v>
      </c>
      <c r="BO5" s="59" t="str">
        <f>IF(AN5&gt;AM5,", "&amp;AM5,IF(AM5&gt;AN5,", "&amp;-AN5,""))</f>
        <v>, -1</v>
      </c>
      <c r="BP5" s="59" t="str">
        <f>IF(AP5&gt;AO5,", "&amp;AO5,IF(AO5&gt;AP5,", "&amp;-AP5,""))</f>
        <v/>
      </c>
      <c r="BQ5" s="60"/>
      <c r="BR5" s="61" t="str">
        <f>CONCATENATE(,BF5,BG5,BH5,BI5,BJ5,)</f>
        <v>1, -1, 1, 1</v>
      </c>
      <c r="BS5" s="61" t="str">
        <f>CONCATENATE(,BL5,BM5,BN5,BO5,BP5,)</f>
        <v>-1, 1, -1, -1</v>
      </c>
      <c r="BT5" s="61" t="str">
        <f>IF(AR5&gt;AS5,BR5,IF(AS5&gt;AR5,BS5,""))</f>
        <v>1, -1, 1, 1</v>
      </c>
      <c r="BU5" s="2" t="str">
        <f>IF(AR5&gt;AS5,AS5&amp;" : "&amp;AR5,IF(AS5&gt;AR5,AR5&amp;" : "&amp;AS5,""))</f>
        <v>1 : 3</v>
      </c>
      <c r="BV5" s="235" t="str">
        <f>W5</f>
        <v>Группа № 1</v>
      </c>
      <c r="BX5" s="62"/>
      <c r="BY5" s="63" t="s">
        <v>17</v>
      </c>
      <c r="BZ5" s="63" t="s">
        <v>18</v>
      </c>
      <c r="CA5" s="63" t="s">
        <v>19</v>
      </c>
      <c r="CB5" s="63" t="s">
        <v>20</v>
      </c>
      <c r="CC5" s="63" t="s">
        <v>21</v>
      </c>
      <c r="CD5" s="63" t="s">
        <v>22</v>
      </c>
      <c r="CE5" s="63" t="s">
        <v>23</v>
      </c>
      <c r="CF5" s="63" t="s">
        <v>24</v>
      </c>
      <c r="CG5" s="63" t="s">
        <v>25</v>
      </c>
      <c r="CH5" s="63" t="s">
        <v>26</v>
      </c>
      <c r="CJ5" s="62"/>
      <c r="CK5" s="63" t="s">
        <v>27</v>
      </c>
      <c r="CL5" s="63" t="s">
        <v>28</v>
      </c>
      <c r="CM5" s="63" t="s">
        <v>29</v>
      </c>
      <c r="CN5" s="63" t="s">
        <v>30</v>
      </c>
      <c r="CO5" s="63" t="s">
        <v>31</v>
      </c>
      <c r="CP5" s="63" t="s">
        <v>32</v>
      </c>
      <c r="CQ5" s="24"/>
      <c r="CR5" s="64" t="s">
        <v>4</v>
      </c>
      <c r="CS5" s="64" t="s">
        <v>5</v>
      </c>
      <c r="CT5" s="64"/>
      <c r="CV5" s="64" t="s">
        <v>4</v>
      </c>
      <c r="CW5" s="64" t="s">
        <v>5</v>
      </c>
      <c r="CY5" s="65"/>
      <c r="DA5" s="65"/>
      <c r="DB5" s="65"/>
    </row>
    <row r="6" spans="1:107" ht="12.6" customHeight="1" thickTop="1" thickBot="1" x14ac:dyDescent="0.3">
      <c r="A6" s="66"/>
      <c r="B6" s="25" t="s">
        <v>1</v>
      </c>
      <c r="C6" s="48"/>
      <c r="D6" s="25" t="s">
        <v>33</v>
      </c>
      <c r="E6" s="238">
        <v>1</v>
      </c>
      <c r="F6" s="238"/>
      <c r="G6" s="238"/>
      <c r="H6" s="238">
        <v>2</v>
      </c>
      <c r="I6" s="238"/>
      <c r="J6" s="238"/>
      <c r="K6" s="238">
        <v>3</v>
      </c>
      <c r="L6" s="238"/>
      <c r="M6" s="238"/>
      <c r="N6" s="238">
        <v>4</v>
      </c>
      <c r="O6" s="238"/>
      <c r="P6" s="238"/>
      <c r="Q6" s="238">
        <v>5</v>
      </c>
      <c r="R6" s="238"/>
      <c r="S6" s="238"/>
      <c r="T6" s="238">
        <v>6</v>
      </c>
      <c r="U6" s="238"/>
      <c r="V6" s="238"/>
      <c r="W6" s="25" t="s">
        <v>4</v>
      </c>
      <c r="X6" s="25" t="s">
        <v>0</v>
      </c>
      <c r="Y6" s="25" t="s">
        <v>5</v>
      </c>
      <c r="Z6" s="49"/>
      <c r="AE6" s="72" t="str">
        <f>IF(C15=0," ","1-5")</f>
        <v>1-5</v>
      </c>
      <c r="AF6" s="52" t="str">
        <f>IF(C15=0," ",CONCATENATE(D7,"-",D15))</f>
        <v>АРЫСТАН-ВКО-1</v>
      </c>
      <c r="AG6" s="26">
        <v>2</v>
      </c>
      <c r="AH6" s="27">
        <v>1</v>
      </c>
      <c r="AI6" s="26">
        <v>2</v>
      </c>
      <c r="AJ6" s="27">
        <v>1</v>
      </c>
      <c r="AK6" s="26">
        <v>2</v>
      </c>
      <c r="AL6" s="27">
        <v>1</v>
      </c>
      <c r="AM6" s="26"/>
      <c r="AN6" s="27"/>
      <c r="AO6" s="26"/>
      <c r="AP6" s="28"/>
      <c r="AQ6" s="17"/>
      <c r="AR6" s="18">
        <f t="shared" ref="AR6:AR19" si="0">IF(AG6+AH6&lt;&gt;0,SUM(AT6:AX6),"")</f>
        <v>3</v>
      </c>
      <c r="AS6" s="18">
        <f t="shared" ref="AS6:AS19" si="1">IF(AG6+AH6&lt;&gt;0,SUM(AZ6:BD6),"")</f>
        <v>0</v>
      </c>
      <c r="AT6" s="19">
        <f t="shared" ref="AT6:AT19" si="2">IF(AG6&gt;AH6,1,0)</f>
        <v>1</v>
      </c>
      <c r="AU6" s="19">
        <f t="shared" ref="AU6:AU19" si="3">IF(AI6&gt;AJ6,1,0)</f>
        <v>1</v>
      </c>
      <c r="AV6" s="19">
        <f t="shared" ref="AV6:AV19" si="4">IF(AK6&gt;AL6,1,0)</f>
        <v>1</v>
      </c>
      <c r="AW6" s="19">
        <f t="shared" ref="AW6:AW19" si="5">IF(AM6&gt;AN6,1,0)</f>
        <v>0</v>
      </c>
      <c r="AX6" s="19">
        <f t="shared" ref="AX6:AX19" si="6">IF(AO6&gt;AP6,1,0)</f>
        <v>0</v>
      </c>
      <c r="AY6" s="20"/>
      <c r="AZ6" s="19">
        <f t="shared" ref="AZ6:AZ19" si="7">IF(AH6&gt;AG6,1,0)</f>
        <v>0</v>
      </c>
      <c r="BA6" s="19">
        <f t="shared" ref="BA6:BA19" si="8">IF(AJ6&gt;AI6,1,0)</f>
        <v>0</v>
      </c>
      <c r="BB6" s="19">
        <f t="shared" ref="BB6:BB19" si="9">IF(AL6&gt;AK6,1,0)</f>
        <v>0</v>
      </c>
      <c r="BC6" s="19">
        <f t="shared" ref="BC6:BC19" si="10">IF(AN6&gt;AM6,1,0)</f>
        <v>0</v>
      </c>
      <c r="BD6" s="19">
        <f t="shared" ref="BD6:BD19" si="11">IF(AP6&gt;AO6,1,0)</f>
        <v>0</v>
      </c>
      <c r="BE6" s="20"/>
      <c r="BF6" s="19">
        <f t="shared" ref="BF6:BF19" si="12">IF(AG6&gt;AH6,AH6,IF(AH6&gt;AG6,-AG6,""))</f>
        <v>1</v>
      </c>
      <c r="BG6" s="19" t="str">
        <f t="shared" ref="BG6:BG19" si="13">IF(AI6&gt;AJ6,", "&amp;AJ6,IF(AJ6&gt;AI6,", "&amp;-AI6,""))</f>
        <v>, 1</v>
      </c>
      <c r="BH6" s="19" t="str">
        <f t="shared" ref="BH6:BH19" si="14">IF(AK6&gt;AL6,", "&amp;AL6,IF(AL6&gt;AK6,", "&amp;-AK6,""))</f>
        <v>, 1</v>
      </c>
      <c r="BI6" s="19" t="str">
        <f t="shared" ref="BI6:BI19" si="15">IF(AM6&gt;AN6,", "&amp;AN6,IF(AN6&gt;AM6,", "&amp;-AM6,""))</f>
        <v/>
      </c>
      <c r="BJ6" s="19" t="str">
        <f t="shared" ref="BJ6:BJ19" si="16">IF(AO6&gt;AP6,", "&amp;AP6,IF(AP6&gt;AO6,", "&amp;-AO6,""))</f>
        <v/>
      </c>
      <c r="BK6" s="20"/>
      <c r="BL6" s="19">
        <f t="shared" ref="BL6:BL19" si="17">IF(AH6&gt;AG6,AG6,IF(AG6&gt;AH6,-AH6,""))</f>
        <v>-1</v>
      </c>
      <c r="BM6" s="19" t="str">
        <f t="shared" ref="BM6:BM19" si="18">IF(AJ6&gt;AI6,", "&amp;AI6,IF(AI6&gt;AJ6,", "&amp;-AJ6,""))</f>
        <v>, -1</v>
      </c>
      <c r="BN6" s="19" t="str">
        <f t="shared" ref="BN6:BN19" si="19">IF(AL6&gt;AK6,", "&amp;AK6,IF(AK6&gt;AL6,", "&amp;-AL6,""))</f>
        <v>, -1</v>
      </c>
      <c r="BO6" s="19" t="str">
        <f t="shared" ref="BO6:BO19" si="20">IF(AN6&gt;AM6,", "&amp;AM6,IF(AM6&gt;AN6,", "&amp;-AN6,""))</f>
        <v/>
      </c>
      <c r="BP6" s="19" t="str">
        <f t="shared" ref="BP6:BP19" si="21">IF(AP6&gt;AO6,", "&amp;AO6,IF(AO6&gt;AP6,", "&amp;-AP6,""))</f>
        <v/>
      </c>
      <c r="BQ6" s="20"/>
      <c r="BR6" s="21" t="str">
        <f t="shared" ref="BR6:BR19" si="22">CONCATENATE(,BF6,BG6,BH6,BI6,BJ6,)</f>
        <v>1, 1, 1</v>
      </c>
      <c r="BS6" s="21" t="str">
        <f t="shared" ref="BS6:BS19" si="23">CONCATENATE(,BL6,BM6,BN6,BO6,BP6,)</f>
        <v>-1, -1, -1</v>
      </c>
      <c r="BT6" s="21" t="str">
        <f t="shared" ref="BT6:BT19" si="24">IF(AR6&gt;AS6,BR6,IF(AS6&gt;AR6,BS6,""))</f>
        <v>1, 1, 1</v>
      </c>
      <c r="BU6" s="2" t="str">
        <f t="shared" ref="BU6:BU19" si="25">IF(AR6&gt;AS6,AS6&amp;" : "&amp;AR6,IF(AS6&gt;AR6,AR6&amp;" : "&amp;AS6,""))</f>
        <v>0 : 3</v>
      </c>
      <c r="BV6" s="236"/>
      <c r="BX6" s="22">
        <v>1</v>
      </c>
      <c r="BY6" s="29">
        <f>((AR17+AR11)/(AS17+AS11))/10</f>
        <v>0.2</v>
      </c>
      <c r="BZ6" s="29">
        <f>((AR17+AS8)/(AS17+AR8))/10</f>
        <v>0.6</v>
      </c>
      <c r="CA6" s="29">
        <f>((AR17+AR6)/(AS17+AS6))/10</f>
        <v>0.6</v>
      </c>
      <c r="CB6" s="29">
        <f>((AR17+AS15)/(AS17+AR15))/10</f>
        <v>0.2</v>
      </c>
      <c r="CC6" s="29">
        <f>((AR11+AS8)/(AS11+AR8))/10</f>
        <v>0.3</v>
      </c>
      <c r="CD6" s="29">
        <f>((AR11+AR6)/(AS11+AS6))/10</f>
        <v>0.3</v>
      </c>
      <c r="CE6" s="29">
        <f>((AR11+AS15)/(AR15+AS11))/10</f>
        <v>0.15</v>
      </c>
      <c r="CF6" s="29" t="e">
        <f>((AS8+AR6)/(AR8+AS6))/10</f>
        <v>#DIV/0!</v>
      </c>
      <c r="CG6" s="29">
        <f>((AS8+AS15)/(AR8+AR15))/10</f>
        <v>0.3</v>
      </c>
      <c r="CH6" s="29">
        <f>((AR6+AS15)/(AS6+AR15))/10</f>
        <v>0.3</v>
      </c>
      <c r="CJ6" s="22">
        <v>1</v>
      </c>
      <c r="CK6" s="30"/>
      <c r="CL6" s="31">
        <f>IF(AR17&gt;AS17,CR6+0.1,CR6-0.1)</f>
        <v>10.1</v>
      </c>
      <c r="CM6" s="31">
        <f>IF(AR11&gt;AS11,CR6+0.1,CR6-0.1)</f>
        <v>10.1</v>
      </c>
      <c r="CN6" s="31">
        <f>IF(AS8&gt;AR8,CR6+0.1,CR6-0.1)</f>
        <v>10.1</v>
      </c>
      <c r="CO6" s="31">
        <f>IF(AR6&gt;AS6,CR6+0.1,CR6-0.1)</f>
        <v>10.1</v>
      </c>
      <c r="CP6" s="31">
        <f>IF(AS15&gt;AR15,CR6+0.1,CR6-0.1)</f>
        <v>10.1</v>
      </c>
      <c r="CQ6" s="32"/>
      <c r="CR6" s="198">
        <f>W7</f>
        <v>10</v>
      </c>
      <c r="CS6" s="198">
        <f>IF(AND(CR6=CR8,CR6=CR10),BY6,(IF(AND(CR6=CR8,CR6=CR12),BZ6,(IF(AND(CR6=CR8,CR6=CR14),CA6,(IF(AND(CR6=CR8,CR6=CR16),CB6,(IF(AND(CR6=CR10,CR6=CR12),CC6,(IF(AND(CR6=CR10,CR6=CR14),CD6,(IF(AND(CR6=CR10,CR6=CR16),CE6,(IF(AND(CR6=CR12,CR6=CR14),CF6,(IF(AND(CR6=CR12,CR6=CR16),CG6,(IF(AND(CR6=CR14,CR6=CR16),CH6,999)))))))))))))))))))</f>
        <v>999</v>
      </c>
      <c r="CT6" s="198">
        <f>IF(CY6=1,CR6+CS6,CS6)</f>
        <v>999</v>
      </c>
      <c r="CV6" s="198">
        <f>CR6</f>
        <v>10</v>
      </c>
      <c r="CW6" s="215">
        <f>IF(CV6=CV8,CL6,(IF(CV6=CV10,CM6,(IF(CV6=CV12,CN6,(IF(CV6=CV14,CO6,(IF(CV6=CV16,CP6,999)))))))))</f>
        <v>999</v>
      </c>
      <c r="CY6" s="198">
        <f>IF(CS6&lt;&gt;999,1,0)</f>
        <v>0</v>
      </c>
      <c r="DA6" s="215">
        <f>IF(CY6=1,CT6,CW6)</f>
        <v>999</v>
      </c>
      <c r="DB6" s="198">
        <f>IF(DA6&lt;&gt;999,DA6,CV6)</f>
        <v>10</v>
      </c>
    </row>
    <row r="7" spans="1:107" ht="12.6" customHeight="1" thickTop="1" x14ac:dyDescent="0.25">
      <c r="A7" s="66"/>
      <c r="B7" s="229">
        <v>1</v>
      </c>
      <c r="C7" s="230">
        <f>[1]Лист3!$A$51</f>
        <v>8</v>
      </c>
      <c r="D7" s="80" t="s">
        <v>6</v>
      </c>
      <c r="E7" s="231"/>
      <c r="F7" s="231"/>
      <c r="G7" s="232"/>
      <c r="H7" s="33"/>
      <c r="I7" s="34">
        <f>IF(AR17&gt;AS17,2,$AG$2)</f>
        <v>2</v>
      </c>
      <c r="J7" s="35"/>
      <c r="K7" s="33"/>
      <c r="L7" s="34">
        <f>IF(AR11&gt;AS11,2,$AG$2)</f>
        <v>2</v>
      </c>
      <c r="M7" s="35"/>
      <c r="N7" s="33"/>
      <c r="O7" s="34">
        <f>IF(AS8&gt;AR8,2,$AG$2)</f>
        <v>2</v>
      </c>
      <c r="P7" s="35"/>
      <c r="Q7" s="33"/>
      <c r="R7" s="34">
        <f>IF(AR6&gt;AS6,2,$AG$2)</f>
        <v>2</v>
      </c>
      <c r="S7" s="35"/>
      <c r="T7" s="33"/>
      <c r="U7" s="34">
        <f>IF(AS15&gt;AR15,2,$AG$2)</f>
        <v>2</v>
      </c>
      <c r="V7" s="36"/>
      <c r="W7" s="233">
        <f>SUM(F7,I7,L7,O7,R7,U7)</f>
        <v>10</v>
      </c>
      <c r="X7" s="234">
        <f t="shared" ref="X7" si="26">IF(($AG$2=1),IF(CY6=1,CS6*10,0),0)</f>
        <v>0</v>
      </c>
      <c r="Y7" s="229" t="s">
        <v>27</v>
      </c>
      <c r="Z7" s="50"/>
      <c r="AA7" s="212">
        <f>IF(C7="","",VLOOKUP(C7,'[2]Список участников'!A:L,8,FALSE))</f>
        <v>0</v>
      </c>
      <c r="AC7" s="213">
        <f>IF(C7&gt;0,1,0)</f>
        <v>1</v>
      </c>
      <c r="AD7" s="213">
        <f>SUM(AC7:AC18)</f>
        <v>6</v>
      </c>
      <c r="AE7" s="72" t="str">
        <f>IF(C17=0," ","3-6")</f>
        <v>3-6</v>
      </c>
      <c r="AF7" s="52" t="str">
        <f>IF(C17=0," ",CONCATENATE(D11,"-",D17))</f>
        <v xml:space="preserve">DEAF-"ЭКИБАСТУЗ" </v>
      </c>
      <c r="AG7" s="26">
        <v>1</v>
      </c>
      <c r="AH7" s="27">
        <v>2</v>
      </c>
      <c r="AI7" s="26">
        <v>1</v>
      </c>
      <c r="AJ7" s="27">
        <v>2</v>
      </c>
      <c r="AK7" s="26">
        <v>1</v>
      </c>
      <c r="AL7" s="27">
        <v>2</v>
      </c>
      <c r="AM7" s="26"/>
      <c r="AN7" s="27"/>
      <c r="AO7" s="26"/>
      <c r="AP7" s="28"/>
      <c r="AQ7" s="17"/>
      <c r="AR7" s="18">
        <f t="shared" si="0"/>
        <v>0</v>
      </c>
      <c r="AS7" s="18">
        <f t="shared" si="1"/>
        <v>3</v>
      </c>
      <c r="AT7" s="19">
        <f t="shared" si="2"/>
        <v>0</v>
      </c>
      <c r="AU7" s="19">
        <f t="shared" si="3"/>
        <v>0</v>
      </c>
      <c r="AV7" s="19">
        <f t="shared" si="4"/>
        <v>0</v>
      </c>
      <c r="AW7" s="19">
        <f t="shared" si="5"/>
        <v>0</v>
      </c>
      <c r="AX7" s="19">
        <f t="shared" si="6"/>
        <v>0</v>
      </c>
      <c r="AY7" s="20"/>
      <c r="AZ7" s="19">
        <f t="shared" si="7"/>
        <v>1</v>
      </c>
      <c r="BA7" s="19">
        <f t="shared" si="8"/>
        <v>1</v>
      </c>
      <c r="BB7" s="19">
        <f t="shared" si="9"/>
        <v>1</v>
      </c>
      <c r="BC7" s="19">
        <f t="shared" si="10"/>
        <v>0</v>
      </c>
      <c r="BD7" s="19">
        <f t="shared" si="11"/>
        <v>0</v>
      </c>
      <c r="BE7" s="20"/>
      <c r="BF7" s="19">
        <f t="shared" si="12"/>
        <v>-1</v>
      </c>
      <c r="BG7" s="19" t="str">
        <f t="shared" si="13"/>
        <v>, -1</v>
      </c>
      <c r="BH7" s="19" t="str">
        <f t="shared" si="14"/>
        <v>, -1</v>
      </c>
      <c r="BI7" s="19" t="str">
        <f t="shared" si="15"/>
        <v/>
      </c>
      <c r="BJ7" s="19" t="str">
        <f t="shared" si="16"/>
        <v/>
      </c>
      <c r="BK7" s="20"/>
      <c r="BL7" s="19">
        <f t="shared" si="17"/>
        <v>1</v>
      </c>
      <c r="BM7" s="19" t="str">
        <f t="shared" si="18"/>
        <v>, 1</v>
      </c>
      <c r="BN7" s="19" t="str">
        <f t="shared" si="19"/>
        <v>, 1</v>
      </c>
      <c r="BO7" s="19" t="str">
        <f t="shared" si="20"/>
        <v/>
      </c>
      <c r="BP7" s="19" t="str">
        <f t="shared" si="21"/>
        <v/>
      </c>
      <c r="BQ7" s="20"/>
      <c r="BR7" s="21" t="str">
        <f t="shared" si="22"/>
        <v>-1, -1, -1</v>
      </c>
      <c r="BS7" s="21" t="str">
        <f t="shared" si="23"/>
        <v>1, 1, 1</v>
      </c>
      <c r="BT7" s="21" t="str">
        <f t="shared" si="24"/>
        <v>1, 1, 1</v>
      </c>
      <c r="BU7" s="2" t="str">
        <f t="shared" si="25"/>
        <v>0 : 3</v>
      </c>
      <c r="BV7" s="236"/>
      <c r="BX7" s="22"/>
      <c r="BY7" s="30"/>
      <c r="BZ7" s="30"/>
      <c r="CA7" s="30"/>
      <c r="CB7" s="30"/>
      <c r="CC7" s="30"/>
      <c r="CD7" s="30"/>
      <c r="CE7" s="30"/>
      <c r="CF7" s="30"/>
      <c r="CG7" s="30"/>
      <c r="CH7" s="30"/>
      <c r="CJ7" s="22">
        <v>2</v>
      </c>
      <c r="CK7" s="31">
        <f>IF(AS17&gt;AR17,CR8+0.1,CR8-0.1)</f>
        <v>6.9</v>
      </c>
      <c r="CL7" s="30"/>
      <c r="CM7" s="31">
        <f>IF(AS14&gt;AR14,CR8+0.1,CR8-0.1)</f>
        <v>6.9</v>
      </c>
      <c r="CN7" s="31">
        <f>IF(AR5&gt;AS5,CR8+0.1,CR8-0.1)</f>
        <v>7.1</v>
      </c>
      <c r="CO7" s="31">
        <f>IF(AR12&gt;AS12,CR8+0.1,CR8-0.1)</f>
        <v>7.1</v>
      </c>
      <c r="CP7" s="31">
        <f>IF(AS9&gt;AR9,CR8,CR8-0.1)</f>
        <v>6.9</v>
      </c>
      <c r="CQ7" s="32"/>
      <c r="CR7" s="199"/>
      <c r="CS7" s="199"/>
      <c r="CT7" s="199"/>
      <c r="CV7" s="199"/>
      <c r="CW7" s="216"/>
      <c r="CY7" s="199"/>
      <c r="DA7" s="216"/>
      <c r="DB7" s="199"/>
    </row>
    <row r="8" spans="1:107" ht="12.6" customHeight="1" x14ac:dyDescent="0.25">
      <c r="A8" s="66"/>
      <c r="B8" s="217"/>
      <c r="C8" s="218"/>
      <c r="D8" s="81" t="s">
        <v>7</v>
      </c>
      <c r="E8" s="221"/>
      <c r="F8" s="221"/>
      <c r="G8" s="222"/>
      <c r="H8" s="228" t="str">
        <f>IF(AR17&gt;AS17,BT17,BU17)</f>
        <v>1, 1, -1, 1</v>
      </c>
      <c r="I8" s="226"/>
      <c r="J8" s="227"/>
      <c r="K8" s="228" t="str">
        <f>IF(AR11&gt;AS11,BT11,BU11)</f>
        <v>-1, 1, -1, 1, 1</v>
      </c>
      <c r="L8" s="226"/>
      <c r="M8" s="227"/>
      <c r="N8" s="228" t="str">
        <f>IF(AS8&gt;AR8,BT8,BU8)</f>
        <v>1, 1, 1</v>
      </c>
      <c r="O8" s="226"/>
      <c r="P8" s="227"/>
      <c r="Q8" s="228" t="str">
        <f>IF(AR6&gt;AS6,BT6,BU6)</f>
        <v>1, 1, 1</v>
      </c>
      <c r="R8" s="226"/>
      <c r="S8" s="227"/>
      <c r="T8" s="228" t="str">
        <f>IF(AS15&gt;AR15,BT15,BU15)</f>
        <v>1, -1, 1, -1, 1</v>
      </c>
      <c r="U8" s="226"/>
      <c r="V8" s="226"/>
      <c r="W8" s="223"/>
      <c r="X8" s="224"/>
      <c r="Y8" s="217"/>
      <c r="Z8" s="69" t="s">
        <v>55</v>
      </c>
      <c r="AA8" s="212"/>
      <c r="AC8" s="213"/>
      <c r="AD8" s="213"/>
      <c r="AE8" s="72" t="str">
        <f>IF(C13=0," ","4-1")</f>
        <v>4-1</v>
      </c>
      <c r="AF8" s="178" t="str">
        <f>IF(C13=0," ",CONCATENATE(D13,"-",D7))</f>
        <v>TTPRIME-АРЫСТАН</v>
      </c>
      <c r="AG8" s="26">
        <v>1</v>
      </c>
      <c r="AH8" s="27">
        <v>2</v>
      </c>
      <c r="AI8" s="26">
        <v>1</v>
      </c>
      <c r="AJ8" s="27">
        <v>2</v>
      </c>
      <c r="AK8" s="26">
        <v>1</v>
      </c>
      <c r="AL8" s="27">
        <v>2</v>
      </c>
      <c r="AM8" s="26"/>
      <c r="AN8" s="27"/>
      <c r="AO8" s="26"/>
      <c r="AP8" s="28"/>
      <c r="AQ8" s="17"/>
      <c r="AR8" s="18">
        <f t="shared" si="0"/>
        <v>0</v>
      </c>
      <c r="AS8" s="18">
        <f t="shared" si="1"/>
        <v>3</v>
      </c>
      <c r="AT8" s="19">
        <f t="shared" si="2"/>
        <v>0</v>
      </c>
      <c r="AU8" s="19">
        <f t="shared" si="3"/>
        <v>0</v>
      </c>
      <c r="AV8" s="19">
        <f t="shared" si="4"/>
        <v>0</v>
      </c>
      <c r="AW8" s="19">
        <f t="shared" si="5"/>
        <v>0</v>
      </c>
      <c r="AX8" s="19">
        <f t="shared" si="6"/>
        <v>0</v>
      </c>
      <c r="AY8" s="20"/>
      <c r="AZ8" s="19">
        <f t="shared" si="7"/>
        <v>1</v>
      </c>
      <c r="BA8" s="19">
        <f t="shared" si="8"/>
        <v>1</v>
      </c>
      <c r="BB8" s="19">
        <f t="shared" si="9"/>
        <v>1</v>
      </c>
      <c r="BC8" s="19">
        <f t="shared" si="10"/>
        <v>0</v>
      </c>
      <c r="BD8" s="19">
        <f t="shared" si="11"/>
        <v>0</v>
      </c>
      <c r="BE8" s="20"/>
      <c r="BF8" s="19">
        <f t="shared" si="12"/>
        <v>-1</v>
      </c>
      <c r="BG8" s="19" t="str">
        <f t="shared" si="13"/>
        <v>, -1</v>
      </c>
      <c r="BH8" s="19" t="str">
        <f t="shared" si="14"/>
        <v>, -1</v>
      </c>
      <c r="BI8" s="19" t="str">
        <f t="shared" si="15"/>
        <v/>
      </c>
      <c r="BJ8" s="19" t="str">
        <f t="shared" si="16"/>
        <v/>
      </c>
      <c r="BK8" s="20"/>
      <c r="BL8" s="19">
        <f t="shared" si="17"/>
        <v>1</v>
      </c>
      <c r="BM8" s="19" t="str">
        <f t="shared" si="18"/>
        <v>, 1</v>
      </c>
      <c r="BN8" s="19" t="str">
        <f t="shared" si="19"/>
        <v>, 1</v>
      </c>
      <c r="BO8" s="19" t="str">
        <f t="shared" si="20"/>
        <v/>
      </c>
      <c r="BP8" s="19" t="str">
        <f t="shared" si="21"/>
        <v/>
      </c>
      <c r="BQ8" s="20"/>
      <c r="BR8" s="21" t="str">
        <f t="shared" si="22"/>
        <v>-1, -1, -1</v>
      </c>
      <c r="BS8" s="21" t="str">
        <f t="shared" si="23"/>
        <v>1, 1, 1</v>
      </c>
      <c r="BT8" s="21" t="str">
        <f t="shared" si="24"/>
        <v>1, 1, 1</v>
      </c>
      <c r="BU8" s="2" t="str">
        <f t="shared" si="25"/>
        <v>0 : 3</v>
      </c>
      <c r="BV8" s="236"/>
      <c r="BX8" s="22">
        <v>2</v>
      </c>
      <c r="BY8" s="23" t="s">
        <v>34</v>
      </c>
      <c r="BZ8" s="23" t="s">
        <v>35</v>
      </c>
      <c r="CA8" s="23" t="s">
        <v>36</v>
      </c>
      <c r="CB8" s="23" t="s">
        <v>37</v>
      </c>
      <c r="CC8" s="23" t="s">
        <v>21</v>
      </c>
      <c r="CD8" s="23" t="s">
        <v>22</v>
      </c>
      <c r="CE8" s="23" t="s">
        <v>23</v>
      </c>
      <c r="CF8" s="23" t="s">
        <v>24</v>
      </c>
      <c r="CG8" s="23" t="s">
        <v>25</v>
      </c>
      <c r="CH8" s="23" t="s">
        <v>26</v>
      </c>
      <c r="CJ8" s="22">
        <v>3</v>
      </c>
      <c r="CK8" s="31">
        <f>IF(AS11&gt;AR11,CR10+0.1,CR10-0.1)</f>
        <v>6.9</v>
      </c>
      <c r="CL8" s="31">
        <f>IF(AR14&gt;AS14,CR10+0.1,CR10-0.1)</f>
        <v>7.1</v>
      </c>
      <c r="CM8" s="37"/>
      <c r="CN8" s="31">
        <f>IF(AR18&gt;AS18,CR10+0.1,CR10-0.1)</f>
        <v>6.9</v>
      </c>
      <c r="CO8" s="31">
        <f>IF(AS10&gt;AR10,CR10+0.1,CR10-0.1)</f>
        <v>7.1</v>
      </c>
      <c r="CP8" s="31">
        <f>IF(AR7&gt;AS7,CR10+0.1,CR10-0.1)</f>
        <v>6.9</v>
      </c>
      <c r="CQ8" s="24"/>
      <c r="CR8" s="198">
        <f>W9</f>
        <v>7</v>
      </c>
      <c r="CS8" s="198">
        <f>IF(AND(CR8=CR6,CR8=CR10),BY9,(IF(AND(CR8=CR6,CR8=CR12),BZ9,(IF(AND(CR8=CR6,CR8=CR14),CA9,(IF(AND(CR8=CR6,CR8=CR16),CB9,(IF(AND(CR8=CR10,CR8=CR12),CC9,(IF(AND(CR8=CR10,CR8=CR14),CD9,(IF(AND(CR8=CR10,CR8=CR16),CE9,(IF(AND(CR8=CR12,CR8=CR14),CF9,(IF(AND(CR8=CR12,CR8=CR16),CG9,(IF(AND(CR8=CR14,CR8=CR16),CH9,999)))))))))))))))))))</f>
        <v>999</v>
      </c>
      <c r="CT8" s="198">
        <f t="shared" ref="CT8" si="27">IF(CY8=1,CR8+CS8,CS8)</f>
        <v>999</v>
      </c>
      <c r="CV8" s="198">
        <f>CR8</f>
        <v>7</v>
      </c>
      <c r="CW8" s="215">
        <f>IF(CV8=CV6,CK7,(IF(CV8=CV10,CM7,(IF(CV8=CV12,CN7,(IF(CV8=CV14,CO7,(IF(CV8=CV16,CP7,999)))))))))</f>
        <v>6.9</v>
      </c>
      <c r="CY8" s="198">
        <f t="shared" ref="CY8" si="28">IF(CS8&lt;&gt;999,1,0)</f>
        <v>0</v>
      </c>
      <c r="DA8" s="215">
        <f>IF(CY8=1,CT8,CW8)</f>
        <v>6.9</v>
      </c>
      <c r="DB8" s="198">
        <f t="shared" ref="DB8" si="29">IF(DA8&lt;&gt;999,DA8,CV8)</f>
        <v>6.9</v>
      </c>
    </row>
    <row r="9" spans="1:107" ht="12.6" customHeight="1" x14ac:dyDescent="0.25">
      <c r="A9" s="66"/>
      <c r="B9" s="200">
        <v>2</v>
      </c>
      <c r="C9" s="202">
        <f>[1]Лист3!$A$52</f>
        <v>40</v>
      </c>
      <c r="D9" s="82" t="s">
        <v>12</v>
      </c>
      <c r="E9" s="38"/>
      <c r="F9" s="39">
        <f>IF(AS17&gt;AR17,2,$AG$2)</f>
        <v>1</v>
      </c>
      <c r="G9" s="40"/>
      <c r="H9" s="204"/>
      <c r="I9" s="205"/>
      <c r="J9" s="219"/>
      <c r="K9" s="41"/>
      <c r="L9" s="39">
        <f>IF(AS14&gt;AR14,2,$AG$2)</f>
        <v>1</v>
      </c>
      <c r="M9" s="40"/>
      <c r="N9" s="41"/>
      <c r="O9" s="39">
        <f>IF(AR5&gt;AS5,2,$AG$2)</f>
        <v>2</v>
      </c>
      <c r="P9" s="40"/>
      <c r="Q9" s="41"/>
      <c r="R9" s="39">
        <f>IF(AR12&gt;AS12,2,$AG$2)</f>
        <v>2</v>
      </c>
      <c r="S9" s="40"/>
      <c r="T9" s="41"/>
      <c r="U9" s="39">
        <f>IF(AS9&gt;AR9,2,$AG$2)</f>
        <v>1</v>
      </c>
      <c r="V9" s="38"/>
      <c r="W9" s="208">
        <f>SUM(F9,I9,L9,O9,R9,U9)</f>
        <v>7</v>
      </c>
      <c r="X9" s="210">
        <f t="shared" ref="X9" si="30">IF(($AG$2=1),IF(CY8=1,CS8*10,0),0)</f>
        <v>0</v>
      </c>
      <c r="Y9" s="200" t="s">
        <v>30</v>
      </c>
      <c r="Z9" s="50"/>
      <c r="AA9" s="212">
        <f>IF(C9="","",VLOOKUP(C9,'[2]Список участников'!A:L,8,FALSE))</f>
        <v>0</v>
      </c>
      <c r="AC9" s="213">
        <f>IF(C9&gt;0,1,0)</f>
        <v>1</v>
      </c>
      <c r="AD9" s="213"/>
      <c r="AE9" s="72" t="str">
        <f>IF(C17=0," ","6-2")</f>
        <v>6-2</v>
      </c>
      <c r="AF9" s="178" t="str">
        <f>IF(C17=0," ",CONCATENATE(D17,"-",D9))</f>
        <v>"ЭКИБАСТУЗ" -KEZAR</v>
      </c>
      <c r="AG9" s="26">
        <v>2</v>
      </c>
      <c r="AH9" s="27">
        <v>1</v>
      </c>
      <c r="AI9" s="26">
        <v>2</v>
      </c>
      <c r="AJ9" s="27">
        <v>1</v>
      </c>
      <c r="AK9" s="26">
        <v>1</v>
      </c>
      <c r="AL9" s="27">
        <v>2</v>
      </c>
      <c r="AM9" s="26">
        <v>2</v>
      </c>
      <c r="AN9" s="27">
        <v>1</v>
      </c>
      <c r="AO9" s="26"/>
      <c r="AP9" s="28"/>
      <c r="AQ9" s="17"/>
      <c r="AR9" s="18">
        <f t="shared" si="0"/>
        <v>3</v>
      </c>
      <c r="AS9" s="18">
        <f t="shared" si="1"/>
        <v>1</v>
      </c>
      <c r="AT9" s="19">
        <f t="shared" si="2"/>
        <v>1</v>
      </c>
      <c r="AU9" s="19">
        <f t="shared" si="3"/>
        <v>1</v>
      </c>
      <c r="AV9" s="19">
        <f t="shared" si="4"/>
        <v>0</v>
      </c>
      <c r="AW9" s="19">
        <f t="shared" si="5"/>
        <v>1</v>
      </c>
      <c r="AX9" s="19">
        <f t="shared" si="6"/>
        <v>0</v>
      </c>
      <c r="AY9" s="20"/>
      <c r="AZ9" s="19">
        <f t="shared" si="7"/>
        <v>0</v>
      </c>
      <c r="BA9" s="19">
        <f t="shared" si="8"/>
        <v>0</v>
      </c>
      <c r="BB9" s="19">
        <f t="shared" si="9"/>
        <v>1</v>
      </c>
      <c r="BC9" s="19">
        <f t="shared" si="10"/>
        <v>0</v>
      </c>
      <c r="BD9" s="19">
        <f t="shared" si="11"/>
        <v>0</v>
      </c>
      <c r="BE9" s="20"/>
      <c r="BF9" s="19">
        <f t="shared" si="12"/>
        <v>1</v>
      </c>
      <c r="BG9" s="19" t="str">
        <f t="shared" si="13"/>
        <v>, 1</v>
      </c>
      <c r="BH9" s="19" t="str">
        <f t="shared" si="14"/>
        <v>, -1</v>
      </c>
      <c r="BI9" s="19" t="str">
        <f t="shared" si="15"/>
        <v>, 1</v>
      </c>
      <c r="BJ9" s="19" t="str">
        <f t="shared" si="16"/>
        <v/>
      </c>
      <c r="BK9" s="20"/>
      <c r="BL9" s="19">
        <f t="shared" si="17"/>
        <v>-1</v>
      </c>
      <c r="BM9" s="19" t="str">
        <f t="shared" si="18"/>
        <v>, -1</v>
      </c>
      <c r="BN9" s="19" t="str">
        <f t="shared" si="19"/>
        <v>, 1</v>
      </c>
      <c r="BO9" s="19" t="str">
        <f t="shared" si="20"/>
        <v>, -1</v>
      </c>
      <c r="BP9" s="19" t="str">
        <f t="shared" si="21"/>
        <v/>
      </c>
      <c r="BQ9" s="20"/>
      <c r="BR9" s="21" t="str">
        <f t="shared" si="22"/>
        <v>1, 1, -1, 1</v>
      </c>
      <c r="BS9" s="21" t="str">
        <f t="shared" si="23"/>
        <v>-1, -1, 1, -1</v>
      </c>
      <c r="BT9" s="21" t="str">
        <f t="shared" si="24"/>
        <v>1, 1, -1, 1</v>
      </c>
      <c r="BU9" s="2" t="str">
        <f t="shared" si="25"/>
        <v>1 : 3</v>
      </c>
      <c r="BV9" s="236"/>
      <c r="BX9" s="22"/>
      <c r="BY9" s="29">
        <f>((AS17+AS14)/(AR17+AR14))/10</f>
        <v>0.05</v>
      </c>
      <c r="BZ9" s="29">
        <f>((AS17+AR5)/(AR17+AS5))/10</f>
        <v>0.1</v>
      </c>
      <c r="CA9" s="29">
        <f>((AS17+AR12)/(AR17+AS12))/10</f>
        <v>0.1</v>
      </c>
      <c r="CB9" s="29">
        <f>((AS17+AS9)/(AR17+AR9))/10</f>
        <v>3.3333333333333333E-2</v>
      </c>
      <c r="CC9" s="29">
        <f>((AS14+AR5)/(AR14+AS5))/10</f>
        <v>0.125</v>
      </c>
      <c r="CD9" s="29">
        <f>((AS14+AR12)/(AR14+AS12))/10</f>
        <v>0.125</v>
      </c>
      <c r="CE9" s="29">
        <f>((AS14+AS9)/(AR14+AR9))/10</f>
        <v>0.05</v>
      </c>
      <c r="CF9" s="29">
        <f>((AR5+AR12)/(AS5+AS12))/10</f>
        <v>0.3</v>
      </c>
      <c r="CG9" s="29">
        <f>((AR5+AS9)/(AS5+AR9))/10</f>
        <v>0.1</v>
      </c>
      <c r="CH9" s="29">
        <f>((AR12+AS12)/(AS9+AR9))/10</f>
        <v>0.1</v>
      </c>
      <c r="CJ9" s="22">
        <v>4</v>
      </c>
      <c r="CK9" s="31">
        <f>IF(AR8&gt;AS8,CR12+0.1,CR12-0.1)</f>
        <v>5.9</v>
      </c>
      <c r="CL9" s="31">
        <f>IF(AS5&gt;AR5,CR12+0.1,CR12-0.1)</f>
        <v>5.9</v>
      </c>
      <c r="CM9" s="31">
        <f>IF(AS34&gt;AT34,CR12+0.1,CR12-0.1)</f>
        <v>6.1</v>
      </c>
      <c r="CN9" s="30"/>
      <c r="CO9" s="31">
        <f>IF(AS16&gt;AR16,CR12+0.1,CR12-0.1)</f>
        <v>5.9</v>
      </c>
      <c r="CP9" s="31">
        <f>IF(AR13&gt;AS13,CR12+0.1,CR12-0.1)</f>
        <v>5.9</v>
      </c>
      <c r="CQ9" s="32"/>
      <c r="CR9" s="199"/>
      <c r="CS9" s="199"/>
      <c r="CT9" s="199"/>
      <c r="CV9" s="199"/>
      <c r="CW9" s="216"/>
      <c r="CY9" s="199"/>
      <c r="DA9" s="216"/>
      <c r="DB9" s="199"/>
    </row>
    <row r="10" spans="1:107" ht="12.6" customHeight="1" x14ac:dyDescent="0.25">
      <c r="A10" s="66"/>
      <c r="B10" s="217"/>
      <c r="C10" s="218"/>
      <c r="D10" s="81" t="s">
        <v>11</v>
      </c>
      <c r="E10" s="225" t="str">
        <f>IF(AS17&gt;AR17,BT17,BU17)</f>
        <v>1 : 3</v>
      </c>
      <c r="F10" s="226"/>
      <c r="G10" s="227"/>
      <c r="H10" s="220"/>
      <c r="I10" s="221"/>
      <c r="J10" s="222"/>
      <c r="K10" s="228" t="str">
        <f>IF(AS14&gt;AR14,BT14,BU14)</f>
        <v>2 : 3</v>
      </c>
      <c r="L10" s="226"/>
      <c r="M10" s="227"/>
      <c r="N10" s="228" t="str">
        <f>IF(AR5&gt;AS5,BT5,BU5)</f>
        <v>1, -1, 1, 1</v>
      </c>
      <c r="O10" s="226"/>
      <c r="P10" s="227"/>
      <c r="Q10" s="228" t="str">
        <f>IF(AR12&gt;AS12,BT12,BU12)</f>
        <v>-1, 1, 1, 1</v>
      </c>
      <c r="R10" s="226"/>
      <c r="S10" s="227"/>
      <c r="T10" s="228" t="str">
        <f>IF(AS9&gt;AR9,BT9,BU9)</f>
        <v>1 : 3</v>
      </c>
      <c r="U10" s="226"/>
      <c r="V10" s="226"/>
      <c r="W10" s="223"/>
      <c r="X10" s="224"/>
      <c r="Y10" s="217"/>
      <c r="Z10" s="50"/>
      <c r="AA10" s="212"/>
      <c r="AC10" s="213"/>
      <c r="AD10" s="213"/>
      <c r="AE10" s="72" t="str">
        <f>IF(C15=0," ","5-3")</f>
        <v>5-3</v>
      </c>
      <c r="AF10" s="178" t="str">
        <f>IF(C15=0," ",CONCATENATE(D15,"-",D11))</f>
        <v>ВКО-1-DEAF</v>
      </c>
      <c r="AG10" s="26">
        <v>2</v>
      </c>
      <c r="AH10" s="27">
        <v>1</v>
      </c>
      <c r="AI10" s="26">
        <v>2</v>
      </c>
      <c r="AJ10" s="27">
        <v>1</v>
      </c>
      <c r="AK10" s="26">
        <v>1</v>
      </c>
      <c r="AL10" s="27">
        <v>2</v>
      </c>
      <c r="AM10" s="26">
        <v>1</v>
      </c>
      <c r="AN10" s="27">
        <v>2</v>
      </c>
      <c r="AO10" s="26">
        <v>1</v>
      </c>
      <c r="AP10" s="28">
        <v>2</v>
      </c>
      <c r="AQ10" s="17"/>
      <c r="AR10" s="18">
        <f t="shared" si="0"/>
        <v>2</v>
      </c>
      <c r="AS10" s="18">
        <f t="shared" si="1"/>
        <v>3</v>
      </c>
      <c r="AT10" s="19">
        <f t="shared" si="2"/>
        <v>1</v>
      </c>
      <c r="AU10" s="19">
        <f t="shared" si="3"/>
        <v>1</v>
      </c>
      <c r="AV10" s="19">
        <f t="shared" si="4"/>
        <v>0</v>
      </c>
      <c r="AW10" s="19">
        <f t="shared" si="5"/>
        <v>0</v>
      </c>
      <c r="AX10" s="19">
        <f t="shared" si="6"/>
        <v>0</v>
      </c>
      <c r="AY10" s="20"/>
      <c r="AZ10" s="19">
        <f t="shared" si="7"/>
        <v>0</v>
      </c>
      <c r="BA10" s="19">
        <f t="shared" si="8"/>
        <v>0</v>
      </c>
      <c r="BB10" s="19">
        <f t="shared" si="9"/>
        <v>1</v>
      </c>
      <c r="BC10" s="19">
        <f t="shared" si="10"/>
        <v>1</v>
      </c>
      <c r="BD10" s="19">
        <f t="shared" si="11"/>
        <v>1</v>
      </c>
      <c r="BE10" s="20"/>
      <c r="BF10" s="19">
        <f t="shared" si="12"/>
        <v>1</v>
      </c>
      <c r="BG10" s="19" t="str">
        <f t="shared" si="13"/>
        <v>, 1</v>
      </c>
      <c r="BH10" s="19" t="str">
        <f t="shared" si="14"/>
        <v>, -1</v>
      </c>
      <c r="BI10" s="19" t="str">
        <f t="shared" si="15"/>
        <v>, -1</v>
      </c>
      <c r="BJ10" s="19" t="str">
        <f t="shared" si="16"/>
        <v>, -1</v>
      </c>
      <c r="BK10" s="20"/>
      <c r="BL10" s="19">
        <f t="shared" si="17"/>
        <v>-1</v>
      </c>
      <c r="BM10" s="19" t="str">
        <f t="shared" si="18"/>
        <v>, -1</v>
      </c>
      <c r="BN10" s="19" t="str">
        <f t="shared" si="19"/>
        <v>, 1</v>
      </c>
      <c r="BO10" s="19" t="str">
        <f t="shared" si="20"/>
        <v>, 1</v>
      </c>
      <c r="BP10" s="19" t="str">
        <f t="shared" si="21"/>
        <v>, 1</v>
      </c>
      <c r="BQ10" s="20"/>
      <c r="BR10" s="21" t="str">
        <f t="shared" si="22"/>
        <v>1, 1, -1, -1, -1</v>
      </c>
      <c r="BS10" s="21" t="str">
        <f t="shared" si="23"/>
        <v>-1, -1, 1, 1, 1</v>
      </c>
      <c r="BT10" s="21" t="str">
        <f t="shared" si="24"/>
        <v>-1, -1, 1, 1, 1</v>
      </c>
      <c r="BU10" s="2" t="str">
        <f t="shared" si="25"/>
        <v>2 : 3</v>
      </c>
      <c r="BV10" s="236"/>
      <c r="BX10" s="22">
        <v>3</v>
      </c>
      <c r="BY10" s="23" t="s">
        <v>38</v>
      </c>
      <c r="BZ10" s="23" t="s">
        <v>35</v>
      </c>
      <c r="CA10" s="23" t="s">
        <v>36</v>
      </c>
      <c r="CB10" s="23" t="s">
        <v>37</v>
      </c>
      <c r="CC10" s="23" t="s">
        <v>18</v>
      </c>
      <c r="CD10" s="23" t="s">
        <v>19</v>
      </c>
      <c r="CE10" s="23" t="s">
        <v>20</v>
      </c>
      <c r="CF10" s="23" t="s">
        <v>24</v>
      </c>
      <c r="CG10" s="23" t="s">
        <v>25</v>
      </c>
      <c r="CH10" s="23" t="s">
        <v>26</v>
      </c>
      <c r="CJ10" s="22">
        <v>5</v>
      </c>
      <c r="CK10" s="31">
        <f>IF(AS6&gt;AR6,CR14+0.1,CR14-0.1)</f>
        <v>5.9</v>
      </c>
      <c r="CL10" s="31">
        <f>IF(AS12&gt;AR12,CR14+0.1,CR14-0.1)</f>
        <v>5.9</v>
      </c>
      <c r="CM10" s="31">
        <f>IF(AR10&gt;AS10,CR14+0.1,CR14-0.1)</f>
        <v>5.9</v>
      </c>
      <c r="CN10" s="31">
        <f>IF(AR16&gt;AS16,CR14+0.1,CR14-0.1)</f>
        <v>6.1</v>
      </c>
      <c r="CO10" s="37"/>
      <c r="CP10" s="31">
        <f>IF(AR19&gt;AS19,CR14+0.1,CR14-0.1)</f>
        <v>5.9</v>
      </c>
      <c r="CQ10" s="24"/>
      <c r="CR10" s="198">
        <f>W11</f>
        <v>7</v>
      </c>
      <c r="CS10" s="198">
        <f>IF(AND(CR10=CR6,CR10=CR8),BY11,(IF(AND(CR10=CR6,CR10=CR12),BZ11,(IF(AND(CR10=CR6,CR10=CR14),CA11,(IF(AND(CR10=CR6,CR10=CR16),CB11,(IF(AND(CR10=CR8,CR10=CR12),CC11,(IF(AND(CR10=CR8,CR10=CR14),CD11,(IF(AND(CR10=CR8,CR10=CR16),CE11,(IF(AND(CR10=CR12,CR10=CR14),CF11,(IF(AND(CR10=CR12,CR10=CR16),CG11,(IF(AND(CR10=CR14,CR10=CR16),CH11,999)))))))))))))))))))</f>
        <v>999</v>
      </c>
      <c r="CT10" s="198">
        <f t="shared" ref="CT10" si="31">IF(CY10=1,CR10+CS10,CS10)</f>
        <v>999</v>
      </c>
      <c r="CV10" s="198">
        <f>CR10</f>
        <v>7</v>
      </c>
      <c r="CW10" s="215">
        <f>IF(CV10=CV6,CK8,(IF(CV10=CV8,CL8,(IF(CV10=CV12,CN8,(IF(CV10=CV14,CO8,(IF(CV10=CV16,CP8,999)))))))))</f>
        <v>7.1</v>
      </c>
      <c r="CY10" s="198">
        <f t="shared" ref="CY10" si="32">IF(CS10&lt;&gt;999,1,0)</f>
        <v>0</v>
      </c>
      <c r="DA10" s="215">
        <f>IF(CY10=1,CT10,CW10)</f>
        <v>7.1</v>
      </c>
      <c r="DB10" s="198">
        <f t="shared" ref="DB10" si="33">IF(DA10&lt;&gt;999,DA10,CV10)</f>
        <v>7.1</v>
      </c>
    </row>
    <row r="11" spans="1:107" ht="12.6" customHeight="1" x14ac:dyDescent="0.25">
      <c r="A11" s="66"/>
      <c r="B11" s="200">
        <v>3</v>
      </c>
      <c r="C11" s="202">
        <f>[1]Лист3!$A$53</f>
        <v>56</v>
      </c>
      <c r="D11" s="83" t="s">
        <v>50</v>
      </c>
      <c r="E11" s="38"/>
      <c r="F11" s="39">
        <f>IF(AS11&gt;AR11,2,$AG$2)</f>
        <v>1</v>
      </c>
      <c r="G11" s="40"/>
      <c r="H11" s="41"/>
      <c r="I11" s="39">
        <f>IF(AR14&gt;AS14,2,$AG$2)</f>
        <v>2</v>
      </c>
      <c r="J11" s="40"/>
      <c r="K11" s="204"/>
      <c r="L11" s="205"/>
      <c r="M11" s="219"/>
      <c r="N11" s="41"/>
      <c r="O11" s="39">
        <f>IF(AR18&gt;AS18,2,$AG$2)</f>
        <v>1</v>
      </c>
      <c r="P11" s="40"/>
      <c r="Q11" s="41"/>
      <c r="R11" s="39">
        <f>IF(AS10&gt;AR10,2,$AG$2)</f>
        <v>2</v>
      </c>
      <c r="S11" s="40"/>
      <c r="T11" s="41"/>
      <c r="U11" s="39">
        <f>IF(AR7&gt;AS7,2,$AG$2)</f>
        <v>1</v>
      </c>
      <c r="V11" s="38"/>
      <c r="W11" s="208">
        <f>SUM(F11,I11,L11,O11,R11,U11)</f>
        <v>7</v>
      </c>
      <c r="X11" s="210">
        <f t="shared" ref="X11" si="34">IF(($AG$2=1),IF(CY10=1,CS10*10,0),0)</f>
        <v>0</v>
      </c>
      <c r="Y11" s="200" t="s">
        <v>29</v>
      </c>
      <c r="Z11" s="69" t="s">
        <v>62</v>
      </c>
      <c r="AA11" s="212">
        <f>IF(C11="","",VLOOKUP(C11,'[2]Список участников'!A:L,8,FALSE))</f>
        <v>0</v>
      </c>
      <c r="AC11" s="213">
        <f>IF(C11&gt;0,1,0)</f>
        <v>1</v>
      </c>
      <c r="AD11" s="213"/>
      <c r="AE11" s="72" t="s">
        <v>34</v>
      </c>
      <c r="AF11" s="52" t="str">
        <f>IF(C11=0," ",CONCATENATE(D7,"-",D11))</f>
        <v>АРЫСТАН-DEAF</v>
      </c>
      <c r="AG11" s="26">
        <v>1</v>
      </c>
      <c r="AH11" s="27">
        <v>2</v>
      </c>
      <c r="AI11" s="26">
        <v>2</v>
      </c>
      <c r="AJ11" s="27">
        <v>1</v>
      </c>
      <c r="AK11" s="26">
        <v>1</v>
      </c>
      <c r="AL11" s="27">
        <v>2</v>
      </c>
      <c r="AM11" s="26">
        <v>2</v>
      </c>
      <c r="AN11" s="27">
        <v>1</v>
      </c>
      <c r="AO11" s="26">
        <v>2</v>
      </c>
      <c r="AP11" s="28">
        <v>1</v>
      </c>
      <c r="AQ11" s="17"/>
      <c r="AR11" s="18">
        <f t="shared" si="0"/>
        <v>3</v>
      </c>
      <c r="AS11" s="18">
        <f t="shared" si="1"/>
        <v>2</v>
      </c>
      <c r="AT11" s="19">
        <f t="shared" si="2"/>
        <v>0</v>
      </c>
      <c r="AU11" s="19">
        <f t="shared" si="3"/>
        <v>1</v>
      </c>
      <c r="AV11" s="19">
        <f t="shared" si="4"/>
        <v>0</v>
      </c>
      <c r="AW11" s="19">
        <f t="shared" si="5"/>
        <v>1</v>
      </c>
      <c r="AX11" s="19">
        <f t="shared" si="6"/>
        <v>1</v>
      </c>
      <c r="AY11" s="20"/>
      <c r="AZ11" s="19">
        <f t="shared" si="7"/>
        <v>1</v>
      </c>
      <c r="BA11" s="19">
        <f t="shared" si="8"/>
        <v>0</v>
      </c>
      <c r="BB11" s="19">
        <f t="shared" si="9"/>
        <v>1</v>
      </c>
      <c r="BC11" s="19">
        <f t="shared" si="10"/>
        <v>0</v>
      </c>
      <c r="BD11" s="19">
        <f t="shared" si="11"/>
        <v>0</v>
      </c>
      <c r="BE11" s="20"/>
      <c r="BF11" s="19">
        <f t="shared" si="12"/>
        <v>-1</v>
      </c>
      <c r="BG11" s="19" t="str">
        <f t="shared" si="13"/>
        <v>, 1</v>
      </c>
      <c r="BH11" s="19" t="str">
        <f t="shared" si="14"/>
        <v>, -1</v>
      </c>
      <c r="BI11" s="19" t="str">
        <f t="shared" si="15"/>
        <v>, 1</v>
      </c>
      <c r="BJ11" s="19" t="str">
        <f t="shared" si="16"/>
        <v>, 1</v>
      </c>
      <c r="BK11" s="20"/>
      <c r="BL11" s="19">
        <f t="shared" si="17"/>
        <v>1</v>
      </c>
      <c r="BM11" s="19" t="str">
        <f t="shared" si="18"/>
        <v>, -1</v>
      </c>
      <c r="BN11" s="19" t="str">
        <f t="shared" si="19"/>
        <v>, 1</v>
      </c>
      <c r="BO11" s="19" t="str">
        <f t="shared" si="20"/>
        <v>, -1</v>
      </c>
      <c r="BP11" s="19" t="str">
        <f t="shared" si="21"/>
        <v>, -1</v>
      </c>
      <c r="BQ11" s="20"/>
      <c r="BR11" s="21" t="str">
        <f t="shared" si="22"/>
        <v>-1, 1, -1, 1, 1</v>
      </c>
      <c r="BS11" s="21" t="str">
        <f t="shared" si="23"/>
        <v>1, -1, 1, -1, -1</v>
      </c>
      <c r="BT11" s="21" t="str">
        <f t="shared" si="24"/>
        <v>-1, 1, -1, 1, 1</v>
      </c>
      <c r="BU11" s="2" t="str">
        <f t="shared" si="25"/>
        <v>2 : 3</v>
      </c>
      <c r="BV11" s="236"/>
      <c r="BX11" s="22"/>
      <c r="BY11" s="29">
        <f>((AS11+AR14)/(AR11+AS14))/10</f>
        <v>0.1</v>
      </c>
      <c r="BZ11" s="29">
        <f>((AS11+AR18)/(AR11+AS18))/10</f>
        <v>6.6666666666666666E-2</v>
      </c>
      <c r="CA11" s="29">
        <f>((AS11+AS10)/(AR11+AR10))/10</f>
        <v>0.1</v>
      </c>
      <c r="CB11" s="29">
        <f>((AS11+AR7)/(AR11+AS7))/10</f>
        <v>3.3333333333333333E-2</v>
      </c>
      <c r="CC11" s="29">
        <f>((AR14+AR18)/(AS14+AS18))/10</f>
        <v>0.1</v>
      </c>
      <c r="CD11" s="29">
        <f>((AR14+AS10)/(AS14+AR10))/10</f>
        <v>0.15</v>
      </c>
      <c r="CE11" s="29">
        <f>((AR14+AR7)/(AS14+AS7))/10</f>
        <v>0.06</v>
      </c>
      <c r="CF11" s="29">
        <f>((AR18+AS10)/(AS18+AR10))/10</f>
        <v>0.1</v>
      </c>
      <c r="CG11" s="29">
        <f>((AR18+AR7)/(AS18+AS7))/10</f>
        <v>3.3333333333333333E-2</v>
      </c>
      <c r="CH11" s="29">
        <f>((AS10+AR7)/(AR10+AS7))/10</f>
        <v>0.06</v>
      </c>
      <c r="CJ11" s="22">
        <v>6</v>
      </c>
      <c r="CK11" s="31">
        <f>IF(AR15&gt;AS15,CR16+0.1,CR16-0.1)</f>
        <v>8.9</v>
      </c>
      <c r="CL11" s="31">
        <f>IF(AR9&gt;AS9,CR16+0.1,CR16-0.1)</f>
        <v>9.1</v>
      </c>
      <c r="CM11" s="31">
        <f>IF(AS7&gt;AR7,CR16+0.1,CR16-0.1)</f>
        <v>9.1</v>
      </c>
      <c r="CN11" s="31">
        <f>IF(AS13&gt;AR13,CR16+0.1,CR16-0.1)</f>
        <v>9.1</v>
      </c>
      <c r="CO11" s="31">
        <f>IF(AS19&gt;AR19,CR16+0.1,CR16-0.1)</f>
        <v>9.1</v>
      </c>
      <c r="CP11" s="30"/>
      <c r="CQ11" s="32"/>
      <c r="CR11" s="199"/>
      <c r="CS11" s="199"/>
      <c r="CT11" s="199"/>
      <c r="CV11" s="199"/>
      <c r="CW11" s="216"/>
      <c r="CY11" s="199"/>
      <c r="DA11" s="216"/>
      <c r="DB11" s="199"/>
    </row>
    <row r="12" spans="1:107" ht="12.6" customHeight="1" x14ac:dyDescent="0.25">
      <c r="A12" s="66"/>
      <c r="B12" s="217"/>
      <c r="C12" s="218"/>
      <c r="D12" s="81" t="s">
        <v>41</v>
      </c>
      <c r="E12" s="225" t="str">
        <f>IF(AS11&gt;AR11,BT11,BU11)</f>
        <v>2 : 3</v>
      </c>
      <c r="F12" s="226"/>
      <c r="G12" s="227"/>
      <c r="H12" s="228" t="str">
        <f>IF(AR14&gt;AS14,BT14,BU14)</f>
        <v>1, -1, -1, 1, 1</v>
      </c>
      <c r="I12" s="226"/>
      <c r="J12" s="227"/>
      <c r="K12" s="220"/>
      <c r="L12" s="221"/>
      <c r="M12" s="222"/>
      <c r="N12" s="228" t="str">
        <f>IF(AR18&gt;AS18,BT18,BU18)</f>
        <v>2 : 3</v>
      </c>
      <c r="O12" s="226"/>
      <c r="P12" s="227"/>
      <c r="Q12" s="228" t="str">
        <f>IF(AS10&gt;AR10,BT10,BU10)</f>
        <v>-1, -1, 1, 1, 1</v>
      </c>
      <c r="R12" s="226"/>
      <c r="S12" s="227"/>
      <c r="T12" s="228" t="str">
        <f>IF(AR7&gt;AS7,BT7,BU7)</f>
        <v>0 : 3</v>
      </c>
      <c r="U12" s="226"/>
      <c r="V12" s="226"/>
      <c r="W12" s="223"/>
      <c r="X12" s="224"/>
      <c r="Y12" s="217"/>
      <c r="Z12" s="50"/>
      <c r="AA12" s="212"/>
      <c r="AC12" s="213"/>
      <c r="AD12" s="213"/>
      <c r="AE12" s="72" t="str">
        <f>IF(C15=0," ","2-5")</f>
        <v>2-5</v>
      </c>
      <c r="AF12" s="52" t="str">
        <f>IF(C15=0," ",CONCATENATE(D9,"-",D15))</f>
        <v>KEZAR-ВКО-1</v>
      </c>
      <c r="AG12" s="26">
        <v>1</v>
      </c>
      <c r="AH12" s="27">
        <v>2</v>
      </c>
      <c r="AI12" s="26">
        <v>2</v>
      </c>
      <c r="AJ12" s="27">
        <v>1</v>
      </c>
      <c r="AK12" s="26">
        <v>2</v>
      </c>
      <c r="AL12" s="27">
        <v>1</v>
      </c>
      <c r="AM12" s="26">
        <v>2</v>
      </c>
      <c r="AN12" s="27">
        <v>1</v>
      </c>
      <c r="AO12" s="26"/>
      <c r="AP12" s="28"/>
      <c r="AQ12" s="17"/>
      <c r="AR12" s="18">
        <f t="shared" si="0"/>
        <v>3</v>
      </c>
      <c r="AS12" s="18">
        <f t="shared" si="1"/>
        <v>1</v>
      </c>
      <c r="AT12" s="19">
        <f t="shared" si="2"/>
        <v>0</v>
      </c>
      <c r="AU12" s="19">
        <f t="shared" si="3"/>
        <v>1</v>
      </c>
      <c r="AV12" s="19">
        <f t="shared" si="4"/>
        <v>1</v>
      </c>
      <c r="AW12" s="19">
        <f t="shared" si="5"/>
        <v>1</v>
      </c>
      <c r="AX12" s="19">
        <f t="shared" si="6"/>
        <v>0</v>
      </c>
      <c r="AY12" s="20"/>
      <c r="AZ12" s="19">
        <f t="shared" si="7"/>
        <v>1</v>
      </c>
      <c r="BA12" s="19">
        <f t="shared" si="8"/>
        <v>0</v>
      </c>
      <c r="BB12" s="19">
        <f t="shared" si="9"/>
        <v>0</v>
      </c>
      <c r="BC12" s="19">
        <f t="shared" si="10"/>
        <v>0</v>
      </c>
      <c r="BD12" s="19">
        <f t="shared" si="11"/>
        <v>0</v>
      </c>
      <c r="BE12" s="20"/>
      <c r="BF12" s="19">
        <f t="shared" si="12"/>
        <v>-1</v>
      </c>
      <c r="BG12" s="19" t="str">
        <f t="shared" si="13"/>
        <v>, 1</v>
      </c>
      <c r="BH12" s="19" t="str">
        <f t="shared" si="14"/>
        <v>, 1</v>
      </c>
      <c r="BI12" s="19" t="str">
        <f t="shared" si="15"/>
        <v>, 1</v>
      </c>
      <c r="BJ12" s="19" t="str">
        <f t="shared" si="16"/>
        <v/>
      </c>
      <c r="BK12" s="20"/>
      <c r="BL12" s="19">
        <f t="shared" si="17"/>
        <v>1</v>
      </c>
      <c r="BM12" s="19" t="str">
        <f t="shared" si="18"/>
        <v>, -1</v>
      </c>
      <c r="BN12" s="19" t="str">
        <f t="shared" si="19"/>
        <v>, -1</v>
      </c>
      <c r="BO12" s="19" t="str">
        <f t="shared" si="20"/>
        <v>, -1</v>
      </c>
      <c r="BP12" s="19" t="str">
        <f t="shared" si="21"/>
        <v/>
      </c>
      <c r="BQ12" s="20"/>
      <c r="BR12" s="21" t="str">
        <f t="shared" si="22"/>
        <v>-1, 1, 1, 1</v>
      </c>
      <c r="BS12" s="21" t="str">
        <f t="shared" si="23"/>
        <v>1, -1, -1, -1</v>
      </c>
      <c r="BT12" s="21" t="str">
        <f t="shared" si="24"/>
        <v>-1, 1, 1, 1</v>
      </c>
      <c r="BU12" s="2" t="str">
        <f t="shared" si="25"/>
        <v>1 : 3</v>
      </c>
      <c r="BV12" s="236"/>
      <c r="BX12" s="22">
        <v>4</v>
      </c>
      <c r="BY12" s="23" t="s">
        <v>38</v>
      </c>
      <c r="BZ12" s="23" t="s">
        <v>34</v>
      </c>
      <c r="CA12" s="23" t="s">
        <v>36</v>
      </c>
      <c r="CB12" s="23" t="s">
        <v>37</v>
      </c>
      <c r="CC12" s="23" t="s">
        <v>17</v>
      </c>
      <c r="CD12" s="23" t="s">
        <v>19</v>
      </c>
      <c r="CE12" s="23" t="s">
        <v>20</v>
      </c>
      <c r="CF12" s="23" t="s">
        <v>22</v>
      </c>
      <c r="CG12" s="23" t="s">
        <v>23</v>
      </c>
      <c r="CH12" s="23" t="s">
        <v>26</v>
      </c>
      <c r="CJ12" s="32"/>
      <c r="CK12" s="24"/>
      <c r="CL12" s="24"/>
      <c r="CM12" s="24"/>
      <c r="CN12" s="24"/>
      <c r="CO12" s="24"/>
      <c r="CP12" s="24"/>
      <c r="CQ12" s="24"/>
      <c r="CR12" s="198">
        <f>W13</f>
        <v>6</v>
      </c>
      <c r="CS12" s="198">
        <f>IF(AND(CR12=CR6,CR12=CR8),BY13,(IF(AND(CR12=CR6,CR12=CR10),BZ13,(IF(AND(CR12=CR6,CR12=CR14),CA13,(IF(AND(CR12=CR6,CR12=CR16),CB13,(IF(AND(CR12=CR8,CR12=CR10),CC13,(IF(AND(CR12=CR8,CR12=CR14),CD13,(IF(AND(CR12=CR8,CR12=CR16),CE13,(IF(AND(CR12=CR10,CR12=CR14),CF13,(IF(AND(CR12=CR10,CR12=CR16),CG13,(IF(AND(CR12=CR14,CR12=CR16),CH13,999)))))))))))))))))))</f>
        <v>999</v>
      </c>
      <c r="CT12" s="198">
        <f t="shared" ref="CT12" si="35">IF(CY12=1,CR12+CS12,CS12)</f>
        <v>999</v>
      </c>
      <c r="CV12" s="198">
        <f>CR12</f>
        <v>6</v>
      </c>
      <c r="CW12" s="215">
        <f>IF(CV12=CV6,CK9,(IF(CV12=CV8,CL9,(IF(CV12=CV10,CM9,(IF(CV12=CV14,CO9,(IF(CV12=CV16,CP9,999)))))))))</f>
        <v>5.9</v>
      </c>
      <c r="CY12" s="198">
        <f t="shared" ref="CY12" si="36">IF(CS12&lt;&gt;999,1,0)</f>
        <v>0</v>
      </c>
      <c r="DA12" s="215">
        <f>IF(CY12=1,CT12,CW12)</f>
        <v>5.9</v>
      </c>
      <c r="DB12" s="198">
        <f t="shared" ref="DB12" si="37">IF(DA12&lt;&gt;999,DA12,CV12)</f>
        <v>5.9</v>
      </c>
      <c r="DC12" s="86"/>
    </row>
    <row r="13" spans="1:107" ht="12.6" customHeight="1" x14ac:dyDescent="0.25">
      <c r="A13" s="66"/>
      <c r="B13" s="200">
        <v>4</v>
      </c>
      <c r="C13" s="202">
        <f>[1]Лист3!$A$54</f>
        <v>89</v>
      </c>
      <c r="D13" s="82" t="s">
        <v>49</v>
      </c>
      <c r="E13" s="38"/>
      <c r="F13" s="39">
        <f>IF(AR8&gt;AS8,2,$AG$2)</f>
        <v>1</v>
      </c>
      <c r="G13" s="40"/>
      <c r="H13" s="41"/>
      <c r="I13" s="39">
        <f>IF(AS5&gt;AR5,2,$AG$2)</f>
        <v>1</v>
      </c>
      <c r="J13" s="40"/>
      <c r="K13" s="41"/>
      <c r="L13" s="39">
        <f>IF(AS18&gt;AR18,2,$AG$2)</f>
        <v>2</v>
      </c>
      <c r="M13" s="40"/>
      <c r="N13" s="204"/>
      <c r="O13" s="205"/>
      <c r="P13" s="219"/>
      <c r="Q13" s="41"/>
      <c r="R13" s="39">
        <f>IF(AS16&gt;AR16,2,$AG$2)</f>
        <v>1</v>
      </c>
      <c r="S13" s="40"/>
      <c r="T13" s="41"/>
      <c r="U13" s="39">
        <f>IF(AR13&gt;AS13,2,$AG$2)</f>
        <v>1</v>
      </c>
      <c r="V13" s="38"/>
      <c r="W13" s="208">
        <f>SUM(F13,I13,L13,O13,R13,U13)</f>
        <v>6</v>
      </c>
      <c r="X13" s="210">
        <f t="shared" ref="X13" si="38">IF(($AG$2=1),IF(CY12=1,CS12*10,0),0)</f>
        <v>0</v>
      </c>
      <c r="Y13" s="200" t="s">
        <v>32</v>
      </c>
      <c r="Z13" s="50"/>
      <c r="AA13" s="212">
        <f>IF(C13="","",VLOOKUP(C13,'[2]Список участников'!A:L,8,FALSE))</f>
        <v>0</v>
      </c>
      <c r="AC13" s="213">
        <f>IF(C13&gt;0,1,0)</f>
        <v>1</v>
      </c>
      <c r="AD13" s="213"/>
      <c r="AE13" s="72" t="str">
        <f>IF(C17=0," ","4-6")</f>
        <v>4-6</v>
      </c>
      <c r="AF13" s="52" t="str">
        <f>IF(C17=0," ",CONCATENATE(D13,"-",D17))</f>
        <v xml:space="preserve">TTPRIME-"ЭКИБАСТУЗ" </v>
      </c>
      <c r="AG13" s="26">
        <v>1</v>
      </c>
      <c r="AH13" s="27">
        <v>2</v>
      </c>
      <c r="AI13" s="26">
        <v>1</v>
      </c>
      <c r="AJ13" s="27">
        <v>2</v>
      </c>
      <c r="AK13" s="26">
        <v>2</v>
      </c>
      <c r="AL13" s="27">
        <v>1</v>
      </c>
      <c r="AM13" s="26">
        <v>2</v>
      </c>
      <c r="AN13" s="27">
        <v>1</v>
      </c>
      <c r="AO13" s="26">
        <v>1</v>
      </c>
      <c r="AP13" s="28">
        <v>2</v>
      </c>
      <c r="AQ13" s="17"/>
      <c r="AR13" s="18">
        <f t="shared" si="0"/>
        <v>2</v>
      </c>
      <c r="AS13" s="18">
        <f t="shared" si="1"/>
        <v>3</v>
      </c>
      <c r="AT13" s="19">
        <f t="shared" si="2"/>
        <v>0</v>
      </c>
      <c r="AU13" s="19">
        <f t="shared" si="3"/>
        <v>0</v>
      </c>
      <c r="AV13" s="19">
        <f t="shared" si="4"/>
        <v>1</v>
      </c>
      <c r="AW13" s="19">
        <f t="shared" si="5"/>
        <v>1</v>
      </c>
      <c r="AX13" s="19">
        <f t="shared" si="6"/>
        <v>0</v>
      </c>
      <c r="AY13" s="20"/>
      <c r="AZ13" s="19">
        <f t="shared" si="7"/>
        <v>1</v>
      </c>
      <c r="BA13" s="19">
        <f t="shared" si="8"/>
        <v>1</v>
      </c>
      <c r="BB13" s="19">
        <f t="shared" si="9"/>
        <v>0</v>
      </c>
      <c r="BC13" s="19">
        <f t="shared" si="10"/>
        <v>0</v>
      </c>
      <c r="BD13" s="19">
        <f t="shared" si="11"/>
        <v>1</v>
      </c>
      <c r="BE13" s="20"/>
      <c r="BF13" s="19">
        <f t="shared" si="12"/>
        <v>-1</v>
      </c>
      <c r="BG13" s="19" t="str">
        <f t="shared" si="13"/>
        <v>, -1</v>
      </c>
      <c r="BH13" s="19" t="str">
        <f t="shared" si="14"/>
        <v>, 1</v>
      </c>
      <c r="BI13" s="19" t="str">
        <f t="shared" si="15"/>
        <v>, 1</v>
      </c>
      <c r="BJ13" s="19" t="str">
        <f t="shared" si="16"/>
        <v>, -1</v>
      </c>
      <c r="BK13" s="20"/>
      <c r="BL13" s="19">
        <f t="shared" si="17"/>
        <v>1</v>
      </c>
      <c r="BM13" s="19" t="str">
        <f t="shared" si="18"/>
        <v>, 1</v>
      </c>
      <c r="BN13" s="19" t="str">
        <f t="shared" si="19"/>
        <v>, -1</v>
      </c>
      <c r="BO13" s="19" t="str">
        <f t="shared" si="20"/>
        <v>, -1</v>
      </c>
      <c r="BP13" s="19" t="str">
        <f t="shared" si="21"/>
        <v>, 1</v>
      </c>
      <c r="BQ13" s="20"/>
      <c r="BR13" s="21" t="str">
        <f t="shared" si="22"/>
        <v>-1, -1, 1, 1, -1</v>
      </c>
      <c r="BS13" s="21" t="str">
        <f t="shared" si="23"/>
        <v>1, 1, -1, -1, 1</v>
      </c>
      <c r="BT13" s="21" t="str">
        <f t="shared" si="24"/>
        <v>1, 1, -1, -1, 1</v>
      </c>
      <c r="BU13" s="2" t="str">
        <f t="shared" si="25"/>
        <v>2 : 3</v>
      </c>
      <c r="BV13" s="236"/>
      <c r="BX13" s="22"/>
      <c r="BY13" s="29">
        <f>((AR8+AS5)/(AS8+AR5))/10</f>
        <v>1.6666666666666666E-2</v>
      </c>
      <c r="BZ13" s="29">
        <f>((AR8+AS18)/(AS8+AR18))/10</f>
        <v>0.06</v>
      </c>
      <c r="CA13" s="29">
        <f>((AR8+AS16)/(AS8+AR16))/10</f>
        <v>1.6666666666666666E-2</v>
      </c>
      <c r="CB13" s="29">
        <f>((AR8+AR13)/(AS8+AS13))/10</f>
        <v>3.3333333333333333E-2</v>
      </c>
      <c r="CC13" s="29">
        <f>((AS5+AS18)/(AR5+AR18))/10</f>
        <v>0.08</v>
      </c>
      <c r="CD13" s="29">
        <f>((AS5+AS16)/(AR5+AR16))/10</f>
        <v>3.3333333333333333E-2</v>
      </c>
      <c r="CE13" s="29">
        <f>((AS5+AR13)/(AR5+AS13))/10</f>
        <v>0.05</v>
      </c>
      <c r="CF13" s="29">
        <f>((AS18+AS16)/(AR18+AR16))/10</f>
        <v>0.08</v>
      </c>
      <c r="CG13" s="29">
        <f>((AS18+AR13)/(AR18+AS13))/10</f>
        <v>0.1</v>
      </c>
      <c r="CH13" s="29">
        <f>((AS16+AR13)/(AR16+AS13))/10</f>
        <v>0.05</v>
      </c>
      <c r="CJ13" s="32"/>
      <c r="CK13" s="32"/>
      <c r="CL13" s="32"/>
      <c r="CM13" s="32"/>
      <c r="CN13" s="32"/>
      <c r="CO13" s="32"/>
      <c r="CP13" s="32"/>
      <c r="CQ13" s="32"/>
      <c r="CR13" s="199"/>
      <c r="CS13" s="199"/>
      <c r="CT13" s="199"/>
      <c r="CV13" s="199"/>
      <c r="CW13" s="216"/>
      <c r="CY13" s="199"/>
      <c r="DA13" s="216"/>
      <c r="DB13" s="240"/>
      <c r="DC13" s="86"/>
    </row>
    <row r="14" spans="1:107" ht="12.6" customHeight="1" x14ac:dyDescent="0.25">
      <c r="A14" s="66"/>
      <c r="B14" s="217"/>
      <c r="C14" s="218"/>
      <c r="D14" s="81" t="s">
        <v>42</v>
      </c>
      <c r="E14" s="225" t="str">
        <f>IF(AR8&gt;AS8,BT8,BU8)</f>
        <v>0 : 3</v>
      </c>
      <c r="F14" s="226"/>
      <c r="G14" s="227"/>
      <c r="H14" s="228" t="str">
        <f>IF(AS5&gt;AR5,BT5,BU5)</f>
        <v>1 : 3</v>
      </c>
      <c r="I14" s="226"/>
      <c r="J14" s="227"/>
      <c r="K14" s="228" t="str">
        <f>IF(AS18&gt;AR18,BT18,BU18)</f>
        <v>-1, 1, 1, -1, 1</v>
      </c>
      <c r="L14" s="226"/>
      <c r="M14" s="227"/>
      <c r="N14" s="220"/>
      <c r="O14" s="221"/>
      <c r="P14" s="222"/>
      <c r="Q14" s="228" t="str">
        <f>IF(AS16&gt;AR16,BT16,BU16)</f>
        <v>1 : 3</v>
      </c>
      <c r="R14" s="226"/>
      <c r="S14" s="227"/>
      <c r="T14" s="228" t="str">
        <f>IF(AR13&gt;AS13,BT13,BU13)</f>
        <v>2 : 3</v>
      </c>
      <c r="U14" s="226"/>
      <c r="V14" s="226"/>
      <c r="W14" s="223"/>
      <c r="X14" s="224"/>
      <c r="Y14" s="217"/>
      <c r="Z14" s="69" t="s">
        <v>63</v>
      </c>
      <c r="AA14" s="212"/>
      <c r="AC14" s="213"/>
      <c r="AD14" s="213"/>
      <c r="AE14" s="72" t="s">
        <v>39</v>
      </c>
      <c r="AF14" s="178" t="str">
        <f>CONCATENATE(D11,"-",D9)</f>
        <v>DEAF-KEZAR</v>
      </c>
      <c r="AG14" s="26">
        <v>2</v>
      </c>
      <c r="AH14" s="27">
        <v>1</v>
      </c>
      <c r="AI14" s="26">
        <v>1</v>
      </c>
      <c r="AJ14" s="27">
        <v>2</v>
      </c>
      <c r="AK14" s="26">
        <v>1</v>
      </c>
      <c r="AL14" s="27">
        <v>2</v>
      </c>
      <c r="AM14" s="26">
        <v>2</v>
      </c>
      <c r="AN14" s="27">
        <v>1</v>
      </c>
      <c r="AO14" s="26">
        <v>2</v>
      </c>
      <c r="AP14" s="28">
        <v>1</v>
      </c>
      <c r="AQ14" s="17"/>
      <c r="AR14" s="18">
        <f t="shared" si="0"/>
        <v>3</v>
      </c>
      <c r="AS14" s="18">
        <f t="shared" si="1"/>
        <v>2</v>
      </c>
      <c r="AT14" s="19">
        <f t="shared" si="2"/>
        <v>1</v>
      </c>
      <c r="AU14" s="19">
        <f t="shared" si="3"/>
        <v>0</v>
      </c>
      <c r="AV14" s="19">
        <f t="shared" si="4"/>
        <v>0</v>
      </c>
      <c r="AW14" s="19">
        <f t="shared" si="5"/>
        <v>1</v>
      </c>
      <c r="AX14" s="19">
        <f t="shared" si="6"/>
        <v>1</v>
      </c>
      <c r="AY14" s="20"/>
      <c r="AZ14" s="19">
        <f t="shared" si="7"/>
        <v>0</v>
      </c>
      <c r="BA14" s="19">
        <f t="shared" si="8"/>
        <v>1</v>
      </c>
      <c r="BB14" s="19">
        <f t="shared" si="9"/>
        <v>1</v>
      </c>
      <c r="BC14" s="19">
        <f t="shared" si="10"/>
        <v>0</v>
      </c>
      <c r="BD14" s="19">
        <f t="shared" si="11"/>
        <v>0</v>
      </c>
      <c r="BE14" s="20"/>
      <c r="BF14" s="19">
        <f t="shared" si="12"/>
        <v>1</v>
      </c>
      <c r="BG14" s="19" t="str">
        <f t="shared" si="13"/>
        <v>, -1</v>
      </c>
      <c r="BH14" s="19" t="str">
        <f t="shared" si="14"/>
        <v>, -1</v>
      </c>
      <c r="BI14" s="19" t="str">
        <f t="shared" si="15"/>
        <v>, 1</v>
      </c>
      <c r="BJ14" s="19" t="str">
        <f t="shared" si="16"/>
        <v>, 1</v>
      </c>
      <c r="BK14" s="20"/>
      <c r="BL14" s="19">
        <f t="shared" si="17"/>
        <v>-1</v>
      </c>
      <c r="BM14" s="19" t="str">
        <f t="shared" si="18"/>
        <v>, 1</v>
      </c>
      <c r="BN14" s="19" t="str">
        <f t="shared" si="19"/>
        <v>, 1</v>
      </c>
      <c r="BO14" s="19" t="str">
        <f t="shared" si="20"/>
        <v>, -1</v>
      </c>
      <c r="BP14" s="19" t="str">
        <f t="shared" si="21"/>
        <v>, -1</v>
      </c>
      <c r="BQ14" s="20"/>
      <c r="BR14" s="21" t="str">
        <f t="shared" si="22"/>
        <v>1, -1, -1, 1, 1</v>
      </c>
      <c r="BS14" s="21" t="str">
        <f t="shared" si="23"/>
        <v>-1, 1, 1, -1, -1</v>
      </c>
      <c r="BT14" s="21" t="str">
        <f t="shared" si="24"/>
        <v>1, -1, -1, 1, 1</v>
      </c>
      <c r="BU14" s="2" t="str">
        <f t="shared" si="25"/>
        <v>2 : 3</v>
      </c>
      <c r="BV14" s="236"/>
      <c r="BX14" s="22">
        <v>5</v>
      </c>
      <c r="BY14" s="23" t="s">
        <v>38</v>
      </c>
      <c r="BZ14" s="23" t="s">
        <v>34</v>
      </c>
      <c r="CA14" s="23" t="s">
        <v>35</v>
      </c>
      <c r="CB14" s="23" t="s">
        <v>37</v>
      </c>
      <c r="CC14" s="23" t="s">
        <v>17</v>
      </c>
      <c r="CD14" s="23" t="s">
        <v>18</v>
      </c>
      <c r="CE14" s="23" t="s">
        <v>20</v>
      </c>
      <c r="CF14" s="23" t="s">
        <v>21</v>
      </c>
      <c r="CG14" s="23" t="s">
        <v>23</v>
      </c>
      <c r="CH14" s="23" t="s">
        <v>25</v>
      </c>
      <c r="CJ14" s="32"/>
      <c r="CK14" s="24"/>
      <c r="CL14" s="24"/>
      <c r="CM14" s="24"/>
      <c r="CN14" s="24"/>
      <c r="CO14" s="24"/>
      <c r="CP14" s="24"/>
      <c r="CQ14" s="24"/>
      <c r="CR14" s="198">
        <f>W15</f>
        <v>6</v>
      </c>
      <c r="CS14" s="198">
        <f>IF(AND(CR14=CR6,CR14=CR8),BY15,(IF(AND(CR14=CR6,CR14=CR10),BZ15,(IF(AND(CR14=CR6,CR14=CR12),CA15,(IF(AND(CR14=CR6,CR14=CR16),CB15,(IF(AND(CR14=CR8,CR14=CR10),CC15,(IF(AND(CR14=CR8,CR14=CR12),CD15,(IF(AND(CR14=CR8,CR14=CR16),CE15,(IF(AND(CR14=CR10,CR14=CR12),CF15,(IF(AND(CR14=CR10,CR14=CR16),CG15,(IF(AND(CR14=CR12,CR14=CR16),CH15,999)))))))))))))))))))</f>
        <v>999</v>
      </c>
      <c r="CT14" s="198">
        <f t="shared" ref="CT14" si="39">IF(CY14=1,CR14+CS14,CS14)</f>
        <v>999</v>
      </c>
      <c r="CV14" s="198">
        <f>CR14</f>
        <v>6</v>
      </c>
      <c r="CW14" s="215">
        <f>IF(CV14=CV6,CK10,(IF(CV14=CV8,CL10,(IF(CV14=CV10,CM10,(IF(CV14=CV12,CN10,(IF(CV14=CV16,CP10,999)))))))))</f>
        <v>6.1</v>
      </c>
      <c r="CY14" s="198">
        <f t="shared" ref="CY14" si="40">IF(CS14&lt;&gt;999,1,0)</f>
        <v>0</v>
      </c>
      <c r="DA14" s="215">
        <f>IF(CY14=1,CT14,CW14)</f>
        <v>6.1</v>
      </c>
      <c r="DB14" s="239">
        <f t="shared" ref="DB14" si="41">IF(DA14&lt;&gt;999,DA14,CV14)</f>
        <v>6.1</v>
      </c>
      <c r="DC14" s="86"/>
    </row>
    <row r="15" spans="1:107" ht="12.6" customHeight="1" x14ac:dyDescent="0.25">
      <c r="A15" s="66"/>
      <c r="B15" s="200">
        <v>5</v>
      </c>
      <c r="C15" s="202">
        <f>[1]Лист3!$A$55</f>
        <v>104</v>
      </c>
      <c r="D15" s="82" t="s">
        <v>59</v>
      </c>
      <c r="E15" s="38"/>
      <c r="F15" s="39">
        <f>IF(AS6&gt;AR6,2,$AG$2)</f>
        <v>1</v>
      </c>
      <c r="G15" s="40"/>
      <c r="H15" s="41"/>
      <c r="I15" s="39">
        <f>IF(AS12&gt;AR12,2,$AG$2)</f>
        <v>1</v>
      </c>
      <c r="J15" s="40"/>
      <c r="K15" s="41"/>
      <c r="L15" s="39">
        <f>IF(AR10&gt;AS10,2,$AG$2)</f>
        <v>1</v>
      </c>
      <c r="M15" s="40"/>
      <c r="N15" s="41"/>
      <c r="O15" s="39">
        <f>IF(AR16&gt;AS16,2,$AG$2)</f>
        <v>2</v>
      </c>
      <c r="P15" s="40"/>
      <c r="Q15" s="204"/>
      <c r="R15" s="205"/>
      <c r="S15" s="219"/>
      <c r="T15" s="41"/>
      <c r="U15" s="39">
        <f>IF(AR19&gt;AS19,2,$AG$2)</f>
        <v>1</v>
      </c>
      <c r="V15" s="38"/>
      <c r="W15" s="208">
        <f>SUM(F15,I15,L15,O15,R15,U15)</f>
        <v>6</v>
      </c>
      <c r="X15" s="210">
        <f t="shared" ref="X15" si="42">IF(($AG$2=1),IF(CY14=1,CS14*10,0),0)</f>
        <v>0</v>
      </c>
      <c r="Y15" s="200" t="s">
        <v>31</v>
      </c>
      <c r="Z15" s="50"/>
      <c r="AA15" s="212">
        <f>IF(C15="","",VLOOKUP(C15,'[2]Список участников'!A:L,8,FALSE))</f>
        <v>0</v>
      </c>
      <c r="AC15" s="213">
        <f>IF(C15&gt;0,1,0)</f>
        <v>1</v>
      </c>
      <c r="AD15" s="213"/>
      <c r="AE15" s="72" t="str">
        <f>IF(C17=0," ","6-1")</f>
        <v>6-1</v>
      </c>
      <c r="AF15" s="178" t="str">
        <f>IF(C17=0," ",CONCATENATE(D17,"-",D7))</f>
        <v>"ЭКИБАСТУЗ" -АРЫСТАН</v>
      </c>
      <c r="AG15" s="26">
        <v>1</v>
      </c>
      <c r="AH15" s="27">
        <v>2</v>
      </c>
      <c r="AI15" s="26">
        <v>2</v>
      </c>
      <c r="AJ15" s="27">
        <v>1</v>
      </c>
      <c r="AK15" s="26">
        <v>1</v>
      </c>
      <c r="AL15" s="27">
        <v>2</v>
      </c>
      <c r="AM15" s="26">
        <v>2</v>
      </c>
      <c r="AN15" s="27">
        <v>1</v>
      </c>
      <c r="AO15" s="26">
        <v>1</v>
      </c>
      <c r="AP15" s="28">
        <v>2</v>
      </c>
      <c r="AQ15" s="17"/>
      <c r="AR15" s="18">
        <f t="shared" si="0"/>
        <v>2</v>
      </c>
      <c r="AS15" s="18">
        <f t="shared" si="1"/>
        <v>3</v>
      </c>
      <c r="AT15" s="19">
        <f t="shared" si="2"/>
        <v>0</v>
      </c>
      <c r="AU15" s="19">
        <f t="shared" si="3"/>
        <v>1</v>
      </c>
      <c r="AV15" s="19">
        <f t="shared" si="4"/>
        <v>0</v>
      </c>
      <c r="AW15" s="19">
        <f t="shared" si="5"/>
        <v>1</v>
      </c>
      <c r="AX15" s="19">
        <f t="shared" si="6"/>
        <v>0</v>
      </c>
      <c r="AY15" s="20"/>
      <c r="AZ15" s="19">
        <f t="shared" si="7"/>
        <v>1</v>
      </c>
      <c r="BA15" s="19">
        <f t="shared" si="8"/>
        <v>0</v>
      </c>
      <c r="BB15" s="19">
        <f t="shared" si="9"/>
        <v>1</v>
      </c>
      <c r="BC15" s="19">
        <f t="shared" si="10"/>
        <v>0</v>
      </c>
      <c r="BD15" s="19">
        <f t="shared" si="11"/>
        <v>1</v>
      </c>
      <c r="BE15" s="20"/>
      <c r="BF15" s="19">
        <f t="shared" si="12"/>
        <v>-1</v>
      </c>
      <c r="BG15" s="19" t="str">
        <f t="shared" si="13"/>
        <v>, 1</v>
      </c>
      <c r="BH15" s="19" t="str">
        <f t="shared" si="14"/>
        <v>, -1</v>
      </c>
      <c r="BI15" s="19" t="str">
        <f t="shared" si="15"/>
        <v>, 1</v>
      </c>
      <c r="BJ15" s="19" t="str">
        <f t="shared" si="16"/>
        <v>, -1</v>
      </c>
      <c r="BK15" s="20"/>
      <c r="BL15" s="19">
        <f t="shared" si="17"/>
        <v>1</v>
      </c>
      <c r="BM15" s="19" t="str">
        <f t="shared" si="18"/>
        <v>, -1</v>
      </c>
      <c r="BN15" s="19" t="str">
        <f t="shared" si="19"/>
        <v>, 1</v>
      </c>
      <c r="BO15" s="19" t="str">
        <f t="shared" si="20"/>
        <v>, -1</v>
      </c>
      <c r="BP15" s="19" t="str">
        <f t="shared" si="21"/>
        <v>, 1</v>
      </c>
      <c r="BQ15" s="20"/>
      <c r="BR15" s="21" t="str">
        <f t="shared" si="22"/>
        <v>-1, 1, -1, 1, -1</v>
      </c>
      <c r="BS15" s="21" t="str">
        <f t="shared" si="23"/>
        <v>1, -1, 1, -1, 1</v>
      </c>
      <c r="BT15" s="21" t="str">
        <f t="shared" si="24"/>
        <v>1, -1, 1, -1, 1</v>
      </c>
      <c r="BU15" s="2" t="str">
        <f t="shared" si="25"/>
        <v>2 : 3</v>
      </c>
      <c r="BV15" s="236"/>
      <c r="BX15" s="22"/>
      <c r="BY15" s="29">
        <f>((AS6+AS12)/(AR6+AR12))/10</f>
        <v>1.6666666666666666E-2</v>
      </c>
      <c r="BZ15" s="29">
        <f>((AS6+AR10)/(AR6+AS10))/10</f>
        <v>3.3333333333333333E-2</v>
      </c>
      <c r="CA15" s="29">
        <f>((AS6+AR16)/(AR6+AS16))/10</f>
        <v>7.4999999999999997E-2</v>
      </c>
      <c r="CB15" s="29">
        <f>((AS6+AR19)/(AR6+AS19))/10</f>
        <v>0</v>
      </c>
      <c r="CC15" s="29">
        <f>((AS12+AR10)/(AR12+AS10))/10</f>
        <v>0.05</v>
      </c>
      <c r="CD15" s="29">
        <f>((AS12+AR16)/(AR12+AS16))/10</f>
        <v>0.1</v>
      </c>
      <c r="CE15" s="29">
        <f>((AS12+AR19)/(AR12+AS19))/10</f>
        <v>1.6666666666666666E-2</v>
      </c>
      <c r="CF15" s="29">
        <f>((AR10+AR16)/(AS10+AS16))/10</f>
        <v>0.125</v>
      </c>
      <c r="CG15" s="29">
        <f>((AR10+AR19)/(AS10+AS19))/10</f>
        <v>3.3333333333333333E-2</v>
      </c>
      <c r="CH15" s="29">
        <f>((AR16+AR19)/(AS16+AS19))/10</f>
        <v>7.4999999999999997E-2</v>
      </c>
      <c r="CJ15" s="32"/>
      <c r="CK15" s="32"/>
      <c r="CL15" s="32"/>
      <c r="CM15" s="32"/>
      <c r="CN15" s="32"/>
      <c r="CO15" s="32"/>
      <c r="CP15" s="32"/>
      <c r="CQ15" s="32"/>
      <c r="CR15" s="199"/>
      <c r="CS15" s="199"/>
      <c r="CT15" s="199"/>
      <c r="CV15" s="199"/>
      <c r="CW15" s="216"/>
      <c r="CY15" s="199"/>
      <c r="DA15" s="216"/>
      <c r="DB15" s="240"/>
      <c r="DC15" s="86"/>
    </row>
    <row r="16" spans="1:107" ht="12.6" customHeight="1" x14ac:dyDescent="0.25">
      <c r="A16" s="66"/>
      <c r="B16" s="217"/>
      <c r="C16" s="218"/>
      <c r="D16" s="81" t="s">
        <v>9</v>
      </c>
      <c r="E16" s="225" t="str">
        <f>IF(AS6&gt;AR6,BT6,BU6)</f>
        <v>0 : 3</v>
      </c>
      <c r="F16" s="226"/>
      <c r="G16" s="227"/>
      <c r="H16" s="228" t="str">
        <f>IF(AS12&gt;AR12,BT12,BU12)</f>
        <v>1 : 3</v>
      </c>
      <c r="I16" s="226"/>
      <c r="J16" s="227"/>
      <c r="K16" s="228" t="str">
        <f>IF(AR10&gt;AS10,BT10,BU10)</f>
        <v>2 : 3</v>
      </c>
      <c r="L16" s="226"/>
      <c r="M16" s="227"/>
      <c r="N16" s="228" t="str">
        <f>IF(AR16&gt;AS16,BT16,BU16)</f>
        <v>1, 1, -1, 1</v>
      </c>
      <c r="O16" s="226"/>
      <c r="P16" s="227"/>
      <c r="Q16" s="220"/>
      <c r="R16" s="221"/>
      <c r="S16" s="222"/>
      <c r="T16" s="228" t="str">
        <f>IF(AR19&gt;AS19,BT19,BU19)</f>
        <v>0 : 3</v>
      </c>
      <c r="U16" s="226"/>
      <c r="V16" s="226"/>
      <c r="W16" s="223"/>
      <c r="X16" s="224"/>
      <c r="Y16" s="217"/>
      <c r="Z16" s="50"/>
      <c r="AA16" s="212"/>
      <c r="AC16" s="213"/>
      <c r="AD16" s="213"/>
      <c r="AE16" s="72" t="str">
        <f>IF(C15=0," ","5-4")</f>
        <v>5-4</v>
      </c>
      <c r="AF16" s="178" t="str">
        <f>IF(C15=0," ",CONCATENATE(D15,"-",D13))</f>
        <v>ВКО-1-TTPRIME</v>
      </c>
      <c r="AG16" s="26">
        <v>2</v>
      </c>
      <c r="AH16" s="27">
        <v>1</v>
      </c>
      <c r="AI16" s="26">
        <v>2</v>
      </c>
      <c r="AJ16" s="27">
        <v>1</v>
      </c>
      <c r="AK16" s="26">
        <v>1</v>
      </c>
      <c r="AL16" s="27">
        <v>2</v>
      </c>
      <c r="AM16" s="26">
        <v>2</v>
      </c>
      <c r="AN16" s="27">
        <v>1</v>
      </c>
      <c r="AO16" s="26"/>
      <c r="AP16" s="28"/>
      <c r="AQ16" s="17"/>
      <c r="AR16" s="18">
        <f t="shared" si="0"/>
        <v>3</v>
      </c>
      <c r="AS16" s="18">
        <f t="shared" si="1"/>
        <v>1</v>
      </c>
      <c r="AT16" s="19">
        <f t="shared" si="2"/>
        <v>1</v>
      </c>
      <c r="AU16" s="19">
        <f t="shared" si="3"/>
        <v>1</v>
      </c>
      <c r="AV16" s="19">
        <f t="shared" si="4"/>
        <v>0</v>
      </c>
      <c r="AW16" s="19">
        <f t="shared" si="5"/>
        <v>1</v>
      </c>
      <c r="AX16" s="19">
        <f t="shared" si="6"/>
        <v>0</v>
      </c>
      <c r="AY16" s="20"/>
      <c r="AZ16" s="19">
        <f t="shared" si="7"/>
        <v>0</v>
      </c>
      <c r="BA16" s="19">
        <f t="shared" si="8"/>
        <v>0</v>
      </c>
      <c r="BB16" s="19">
        <f t="shared" si="9"/>
        <v>1</v>
      </c>
      <c r="BC16" s="19">
        <f t="shared" si="10"/>
        <v>0</v>
      </c>
      <c r="BD16" s="19">
        <f t="shared" si="11"/>
        <v>0</v>
      </c>
      <c r="BE16" s="20"/>
      <c r="BF16" s="19">
        <f t="shared" si="12"/>
        <v>1</v>
      </c>
      <c r="BG16" s="19" t="str">
        <f t="shared" si="13"/>
        <v>, 1</v>
      </c>
      <c r="BH16" s="19" t="str">
        <f t="shared" si="14"/>
        <v>, -1</v>
      </c>
      <c r="BI16" s="19" t="str">
        <f t="shared" si="15"/>
        <v>, 1</v>
      </c>
      <c r="BJ16" s="19" t="str">
        <f t="shared" si="16"/>
        <v/>
      </c>
      <c r="BK16" s="20"/>
      <c r="BL16" s="19">
        <f t="shared" si="17"/>
        <v>-1</v>
      </c>
      <c r="BM16" s="19" t="str">
        <f t="shared" si="18"/>
        <v>, -1</v>
      </c>
      <c r="BN16" s="19" t="str">
        <f t="shared" si="19"/>
        <v>, 1</v>
      </c>
      <c r="BO16" s="19" t="str">
        <f t="shared" si="20"/>
        <v>, -1</v>
      </c>
      <c r="BP16" s="19" t="str">
        <f t="shared" si="21"/>
        <v/>
      </c>
      <c r="BQ16" s="20"/>
      <c r="BR16" s="21" t="str">
        <f t="shared" si="22"/>
        <v>1, 1, -1, 1</v>
      </c>
      <c r="BS16" s="21" t="str">
        <f t="shared" si="23"/>
        <v>-1, -1, 1, -1</v>
      </c>
      <c r="BT16" s="21" t="str">
        <f t="shared" si="24"/>
        <v>1, 1, -1, 1</v>
      </c>
      <c r="BU16" s="2" t="str">
        <f t="shared" si="25"/>
        <v>1 : 3</v>
      </c>
      <c r="BV16" s="236"/>
      <c r="BX16" s="22">
        <v>6</v>
      </c>
      <c r="BY16" s="23" t="s">
        <v>38</v>
      </c>
      <c r="BZ16" s="23" t="s">
        <v>34</v>
      </c>
      <c r="CA16" s="23" t="s">
        <v>35</v>
      </c>
      <c r="CB16" s="23" t="s">
        <v>36</v>
      </c>
      <c r="CC16" s="23" t="s">
        <v>17</v>
      </c>
      <c r="CD16" s="23" t="s">
        <v>18</v>
      </c>
      <c r="CE16" s="23" t="s">
        <v>19</v>
      </c>
      <c r="CF16" s="23" t="s">
        <v>21</v>
      </c>
      <c r="CG16" s="23" t="s">
        <v>22</v>
      </c>
      <c r="CH16" s="23" t="s">
        <v>24</v>
      </c>
      <c r="CJ16" s="32"/>
      <c r="CK16" s="24"/>
      <c r="CL16" s="24"/>
      <c r="CM16" s="24"/>
      <c r="CN16" s="24"/>
      <c r="CO16" s="24"/>
      <c r="CP16" s="24"/>
      <c r="CQ16" s="24"/>
      <c r="CR16" s="198">
        <f>W17</f>
        <v>9</v>
      </c>
      <c r="CS16" s="198">
        <f>IF(AND(CR16=CR6,CR16=CR8),BY17,(IF(AND(CR16=CR6,CR16=CR10),BZ17,(IF(AND(CR16=CR6,CR16=CR12),CA17,(IF(AND(CR16=CR6,CR16=CR14),CB17,(IF(AND(CR16=CR8,CR16=CR10),CC17,(IF(AND(CR16=CR8,CR16=CR12),CD17,(IF(AND(CR16=CR8,CR16=CR14),CE17,(IF(AND(CR16=CR10,CR16=CR12),CF17,(IF(AND(CR16=CR10,CR16=CR14),CG17,(IF(AND(CR16=CR12,CR16=CR14),CH17,999)))))))))))))))))))</f>
        <v>999</v>
      </c>
      <c r="CT16" s="198">
        <f t="shared" ref="CT16" si="43">IF(CY16=1,CR16+CS16,CS16)</f>
        <v>999</v>
      </c>
      <c r="CV16" s="198">
        <f>CR16</f>
        <v>9</v>
      </c>
      <c r="CW16" s="215">
        <f>IF(CV16=CV6,CK11,(IF(CV16=CV8,CL11,(IF(CV16=CV10,CM11,(IF(CV16=CV12,CN11,(IF(CV16=CV14,CO11,999)))))))))</f>
        <v>999</v>
      </c>
      <c r="CY16" s="198">
        <f t="shared" ref="CY16" si="44">IF(CS16&lt;&gt;999,1,0)</f>
        <v>0</v>
      </c>
      <c r="DA16" s="215">
        <f t="shared" ref="DA16" si="45">IF(CY16=11,CT16,CW16)</f>
        <v>999</v>
      </c>
      <c r="DB16" s="239">
        <f t="shared" ref="DB16" si="46">IF(DA16&lt;&gt;999,DA16,CV16)</f>
        <v>9</v>
      </c>
      <c r="DC16" s="86"/>
    </row>
    <row r="17" spans="1:107" ht="12.6" customHeight="1" x14ac:dyDescent="0.25">
      <c r="A17" s="66"/>
      <c r="B17" s="200" t="s">
        <v>32</v>
      </c>
      <c r="C17" s="202">
        <f>[1]Лист3!$A$56</f>
        <v>137</v>
      </c>
      <c r="D17" s="77" t="s">
        <v>72</v>
      </c>
      <c r="E17" s="38"/>
      <c r="F17" s="39">
        <f>IF(AR15&gt;AS15,2,$AG$2)</f>
        <v>1</v>
      </c>
      <c r="G17" s="40"/>
      <c r="H17" s="41"/>
      <c r="I17" s="39">
        <f>IF(AR9&gt;AS9,2,$AG$2)</f>
        <v>2</v>
      </c>
      <c r="J17" s="40"/>
      <c r="K17" s="41"/>
      <c r="L17" s="39">
        <f>IF(AS7&gt;AR7,2,$AG$2)</f>
        <v>2</v>
      </c>
      <c r="M17" s="40"/>
      <c r="N17" s="41"/>
      <c r="O17" s="39">
        <f>IF(AS13&gt;AR13,2,$AG$2)</f>
        <v>2</v>
      </c>
      <c r="P17" s="40"/>
      <c r="Q17" s="41"/>
      <c r="R17" s="39">
        <f>IF(AS19&gt;AR19,2,$AG$2)</f>
        <v>2</v>
      </c>
      <c r="S17" s="40"/>
      <c r="T17" s="204"/>
      <c r="U17" s="205"/>
      <c r="V17" s="205"/>
      <c r="W17" s="208">
        <f>SUM(F17,I17,L17,O17,R17,U17)</f>
        <v>9</v>
      </c>
      <c r="X17" s="210">
        <f t="shared" ref="X17" si="47">IF(($AG$2=1),IF(CY16=1,CS16*10,0),0)</f>
        <v>0</v>
      </c>
      <c r="Y17" s="200" t="s">
        <v>28</v>
      </c>
      <c r="Z17" s="69" t="s">
        <v>64</v>
      </c>
      <c r="AA17" s="212">
        <f>IF(C17="","",VLOOKUP(C17,'[2]Список участников'!A:L,8,FALSE))</f>
        <v>0</v>
      </c>
      <c r="AC17" s="213">
        <f>IF(C17&gt;0,1,0)</f>
        <v>1</v>
      </c>
      <c r="AD17" s="213"/>
      <c r="AE17" s="72" t="s">
        <v>38</v>
      </c>
      <c r="AF17" s="52" t="str">
        <f>CONCATENATE(D7,"-",D9)</f>
        <v>АРЫСТАН-KEZAR</v>
      </c>
      <c r="AG17" s="26">
        <v>2</v>
      </c>
      <c r="AH17" s="27">
        <v>1</v>
      </c>
      <c r="AI17" s="26">
        <v>2</v>
      </c>
      <c r="AJ17" s="27">
        <v>1</v>
      </c>
      <c r="AK17" s="26">
        <v>1</v>
      </c>
      <c r="AL17" s="27">
        <v>2</v>
      </c>
      <c r="AM17" s="26">
        <v>2</v>
      </c>
      <c r="AN17" s="27">
        <v>1</v>
      </c>
      <c r="AO17" s="26"/>
      <c r="AP17" s="28"/>
      <c r="AQ17" s="17"/>
      <c r="AR17" s="18">
        <f t="shared" si="0"/>
        <v>3</v>
      </c>
      <c r="AS17" s="18">
        <f t="shared" si="1"/>
        <v>1</v>
      </c>
      <c r="AT17" s="19">
        <f t="shared" si="2"/>
        <v>1</v>
      </c>
      <c r="AU17" s="19">
        <f t="shared" si="3"/>
        <v>1</v>
      </c>
      <c r="AV17" s="19">
        <f t="shared" si="4"/>
        <v>0</v>
      </c>
      <c r="AW17" s="19">
        <f t="shared" si="5"/>
        <v>1</v>
      </c>
      <c r="AX17" s="19">
        <f t="shared" si="6"/>
        <v>0</v>
      </c>
      <c r="AY17" s="20"/>
      <c r="AZ17" s="19">
        <f t="shared" si="7"/>
        <v>0</v>
      </c>
      <c r="BA17" s="19">
        <f t="shared" si="8"/>
        <v>0</v>
      </c>
      <c r="BB17" s="19">
        <f t="shared" si="9"/>
        <v>1</v>
      </c>
      <c r="BC17" s="19">
        <f t="shared" si="10"/>
        <v>0</v>
      </c>
      <c r="BD17" s="19">
        <f t="shared" si="11"/>
        <v>0</v>
      </c>
      <c r="BE17" s="20"/>
      <c r="BF17" s="19">
        <f t="shared" si="12"/>
        <v>1</v>
      </c>
      <c r="BG17" s="19" t="str">
        <f t="shared" si="13"/>
        <v>, 1</v>
      </c>
      <c r="BH17" s="19" t="str">
        <f t="shared" si="14"/>
        <v>, -1</v>
      </c>
      <c r="BI17" s="19" t="str">
        <f t="shared" si="15"/>
        <v>, 1</v>
      </c>
      <c r="BJ17" s="19" t="str">
        <f t="shared" si="16"/>
        <v/>
      </c>
      <c r="BK17" s="20"/>
      <c r="BL17" s="19">
        <f t="shared" si="17"/>
        <v>-1</v>
      </c>
      <c r="BM17" s="19" t="str">
        <f t="shared" si="18"/>
        <v>, -1</v>
      </c>
      <c r="BN17" s="19" t="str">
        <f t="shared" si="19"/>
        <v>, 1</v>
      </c>
      <c r="BO17" s="19" t="str">
        <f t="shared" si="20"/>
        <v>, -1</v>
      </c>
      <c r="BP17" s="19" t="str">
        <f t="shared" si="21"/>
        <v/>
      </c>
      <c r="BQ17" s="20"/>
      <c r="BR17" s="21" t="str">
        <f t="shared" si="22"/>
        <v>1, 1, -1, 1</v>
      </c>
      <c r="BS17" s="21" t="str">
        <f t="shared" si="23"/>
        <v>-1, -1, 1, -1</v>
      </c>
      <c r="BT17" s="21" t="str">
        <f t="shared" si="24"/>
        <v>1, 1, -1, 1</v>
      </c>
      <c r="BU17" s="2" t="str">
        <f t="shared" si="25"/>
        <v>1 : 3</v>
      </c>
      <c r="BV17" s="236"/>
      <c r="BX17" s="22"/>
      <c r="BY17" s="29">
        <f>((AR15+AR9)/(AS15+AS9))/10</f>
        <v>0.125</v>
      </c>
      <c r="BZ17" s="29">
        <f>((AR15+AS7)/(AS15+AR7))/10</f>
        <v>0.16666666666666669</v>
      </c>
      <c r="CA17" s="29">
        <f>((AR15+AS13)/(AS15+AR13))/10</f>
        <v>0.1</v>
      </c>
      <c r="CB17" s="29">
        <f>((AR15+AS19)/(AS15+AR19))/10</f>
        <v>0.16666666666666669</v>
      </c>
      <c r="CC17" s="29">
        <f>((AR9+AS7)/(AS9+AR7))/10</f>
        <v>0.6</v>
      </c>
      <c r="CD17" s="29">
        <f>((AR9+AS13)/(AS9+AR13))/10</f>
        <v>0.2</v>
      </c>
      <c r="CE17" s="29">
        <f>((AR9+AS19)/(AS9+AR19))/10</f>
        <v>0.6</v>
      </c>
      <c r="CF17" s="29">
        <f>((AS7+AS13)/(AR7+AR13))/10</f>
        <v>0.3</v>
      </c>
      <c r="CG17" s="29" t="e">
        <f>((AS7+AS19)/(AR7+AR19))/10</f>
        <v>#DIV/0!</v>
      </c>
      <c r="CH17" s="29">
        <f>((AS13+AS19)/(AR13+AR19))/10</f>
        <v>0.3</v>
      </c>
      <c r="CJ17" s="32"/>
      <c r="CK17" s="32"/>
      <c r="CL17" s="32"/>
      <c r="CM17" s="32"/>
      <c r="CN17" s="32"/>
      <c r="CO17" s="32"/>
      <c r="CP17" s="32"/>
      <c r="CQ17" s="32"/>
      <c r="CR17" s="199"/>
      <c r="CS17" s="199"/>
      <c r="CT17" s="199"/>
      <c r="CV17" s="199"/>
      <c r="CW17" s="216"/>
      <c r="CY17" s="199"/>
      <c r="DA17" s="216"/>
      <c r="DB17" s="240"/>
      <c r="DC17" s="86"/>
    </row>
    <row r="18" spans="1:107" ht="12.6" customHeight="1" thickBot="1" x14ac:dyDescent="0.3">
      <c r="A18" s="66"/>
      <c r="B18" s="201"/>
      <c r="C18" s="203"/>
      <c r="D18" s="84" t="s">
        <v>71</v>
      </c>
      <c r="E18" s="214" t="str">
        <f>IF(AR15&gt;AS15,BT15,BU15)</f>
        <v>2 : 3</v>
      </c>
      <c r="F18" s="194"/>
      <c r="G18" s="195"/>
      <c r="H18" s="193" t="str">
        <f>IF(AR9&gt;AS9,BT9,BU9)</f>
        <v>1, 1, -1, 1</v>
      </c>
      <c r="I18" s="194"/>
      <c r="J18" s="195"/>
      <c r="K18" s="193" t="str">
        <f>IF(AS7&gt;AR7,BT7,BU7)</f>
        <v>1, 1, 1</v>
      </c>
      <c r="L18" s="194"/>
      <c r="M18" s="195"/>
      <c r="N18" s="193" t="str">
        <f>IF(AS13&gt;AR13,BT13,BU13)</f>
        <v>1, 1, -1, -1, 1</v>
      </c>
      <c r="O18" s="194"/>
      <c r="P18" s="195"/>
      <c r="Q18" s="193" t="str">
        <f>IF(AS19&gt;AR19,BT19,BU19)</f>
        <v>1, 1, 1</v>
      </c>
      <c r="R18" s="194"/>
      <c r="S18" s="195"/>
      <c r="T18" s="206"/>
      <c r="U18" s="207"/>
      <c r="V18" s="207"/>
      <c r="W18" s="209"/>
      <c r="X18" s="211"/>
      <c r="Y18" s="201"/>
      <c r="Z18" s="50"/>
      <c r="AA18" s="212"/>
      <c r="AC18" s="213"/>
      <c r="AD18" s="213"/>
      <c r="AE18" s="72" t="str">
        <f>IF(C13=0," ","3-4")</f>
        <v>3-4</v>
      </c>
      <c r="AF18" s="52" t="str">
        <f>IF(C13=0," ",CONCATENATE(D11,"-",D13))</f>
        <v>DEAF-TTPRIME</v>
      </c>
      <c r="AG18" s="26">
        <v>2</v>
      </c>
      <c r="AH18" s="27">
        <v>1</v>
      </c>
      <c r="AI18" s="26">
        <v>1</v>
      </c>
      <c r="AJ18" s="27">
        <v>2</v>
      </c>
      <c r="AK18" s="26">
        <v>1</v>
      </c>
      <c r="AL18" s="27">
        <v>2</v>
      </c>
      <c r="AM18" s="26">
        <v>2</v>
      </c>
      <c r="AN18" s="27">
        <v>1</v>
      </c>
      <c r="AO18" s="26">
        <v>1</v>
      </c>
      <c r="AP18" s="28">
        <v>2</v>
      </c>
      <c r="AQ18" s="17"/>
      <c r="AR18" s="18">
        <f t="shared" si="0"/>
        <v>2</v>
      </c>
      <c r="AS18" s="18">
        <f t="shared" si="1"/>
        <v>3</v>
      </c>
      <c r="AT18" s="19">
        <f t="shared" si="2"/>
        <v>1</v>
      </c>
      <c r="AU18" s="19">
        <f t="shared" si="3"/>
        <v>0</v>
      </c>
      <c r="AV18" s="19">
        <f t="shared" si="4"/>
        <v>0</v>
      </c>
      <c r="AW18" s="19">
        <f t="shared" si="5"/>
        <v>1</v>
      </c>
      <c r="AX18" s="19">
        <f t="shared" si="6"/>
        <v>0</v>
      </c>
      <c r="AY18" s="20"/>
      <c r="AZ18" s="19">
        <f t="shared" si="7"/>
        <v>0</v>
      </c>
      <c r="BA18" s="19">
        <f t="shared" si="8"/>
        <v>1</v>
      </c>
      <c r="BB18" s="19">
        <f t="shared" si="9"/>
        <v>1</v>
      </c>
      <c r="BC18" s="19">
        <f t="shared" si="10"/>
        <v>0</v>
      </c>
      <c r="BD18" s="19">
        <f t="shared" si="11"/>
        <v>1</v>
      </c>
      <c r="BE18" s="20"/>
      <c r="BF18" s="19">
        <f t="shared" si="12"/>
        <v>1</v>
      </c>
      <c r="BG18" s="19" t="str">
        <f t="shared" si="13"/>
        <v>, -1</v>
      </c>
      <c r="BH18" s="19" t="str">
        <f t="shared" si="14"/>
        <v>, -1</v>
      </c>
      <c r="BI18" s="19" t="str">
        <f t="shared" si="15"/>
        <v>, 1</v>
      </c>
      <c r="BJ18" s="19" t="str">
        <f t="shared" si="16"/>
        <v>, -1</v>
      </c>
      <c r="BK18" s="20"/>
      <c r="BL18" s="19">
        <f t="shared" si="17"/>
        <v>-1</v>
      </c>
      <c r="BM18" s="19" t="str">
        <f t="shared" si="18"/>
        <v>, 1</v>
      </c>
      <c r="BN18" s="19" t="str">
        <f t="shared" si="19"/>
        <v>, 1</v>
      </c>
      <c r="BO18" s="19" t="str">
        <f t="shared" si="20"/>
        <v>, -1</v>
      </c>
      <c r="BP18" s="19" t="str">
        <f t="shared" si="21"/>
        <v>, 1</v>
      </c>
      <c r="BQ18" s="20"/>
      <c r="BR18" s="21" t="str">
        <f t="shared" si="22"/>
        <v>1, -1, -1, 1, -1</v>
      </c>
      <c r="BS18" s="21" t="str">
        <f t="shared" si="23"/>
        <v>-1, 1, 1, -1, 1</v>
      </c>
      <c r="BT18" s="21" t="str">
        <f t="shared" si="24"/>
        <v>-1, 1, 1, -1, 1</v>
      </c>
      <c r="BU18" s="2" t="str">
        <f t="shared" si="25"/>
        <v>2 : 3</v>
      </c>
      <c r="BV18" s="236"/>
      <c r="DC18" s="86"/>
    </row>
    <row r="19" spans="1:107" ht="12.6" customHeight="1" thickTop="1" thickBot="1" x14ac:dyDescent="0.3">
      <c r="A19" s="66"/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14"/>
      <c r="Z19" s="44"/>
      <c r="AE19" s="73" t="str">
        <f>IF(C17=0," ","5-6")</f>
        <v>5-6</v>
      </c>
      <c r="AF19" s="53" t="str">
        <f>IF(C17=0," ",CONCATENATE(D15,"-",D17))</f>
        <v xml:space="preserve">ВКО-1-"ЭКИБАСТУЗ" </v>
      </c>
      <c r="AG19" s="45">
        <v>1</v>
      </c>
      <c r="AH19" s="46">
        <v>2</v>
      </c>
      <c r="AI19" s="45">
        <v>1</v>
      </c>
      <c r="AJ19" s="46">
        <v>2</v>
      </c>
      <c r="AK19" s="45">
        <v>1</v>
      </c>
      <c r="AL19" s="46">
        <v>2</v>
      </c>
      <c r="AM19" s="45"/>
      <c r="AN19" s="46"/>
      <c r="AO19" s="45"/>
      <c r="AP19" s="47"/>
      <c r="AQ19" s="17"/>
      <c r="AR19" s="18">
        <f t="shared" si="0"/>
        <v>0</v>
      </c>
      <c r="AS19" s="18">
        <f t="shared" si="1"/>
        <v>3</v>
      </c>
      <c r="AT19" s="19">
        <f t="shared" si="2"/>
        <v>0</v>
      </c>
      <c r="AU19" s="19">
        <f t="shared" si="3"/>
        <v>0</v>
      </c>
      <c r="AV19" s="19">
        <f t="shared" si="4"/>
        <v>0</v>
      </c>
      <c r="AW19" s="19">
        <f t="shared" si="5"/>
        <v>0</v>
      </c>
      <c r="AX19" s="19">
        <f t="shared" si="6"/>
        <v>0</v>
      </c>
      <c r="AY19" s="20"/>
      <c r="AZ19" s="19">
        <f t="shared" si="7"/>
        <v>1</v>
      </c>
      <c r="BA19" s="19">
        <f t="shared" si="8"/>
        <v>1</v>
      </c>
      <c r="BB19" s="19">
        <f t="shared" si="9"/>
        <v>1</v>
      </c>
      <c r="BC19" s="19">
        <f t="shared" si="10"/>
        <v>0</v>
      </c>
      <c r="BD19" s="19">
        <f t="shared" si="11"/>
        <v>0</v>
      </c>
      <c r="BE19" s="20"/>
      <c r="BF19" s="19">
        <f t="shared" si="12"/>
        <v>-1</v>
      </c>
      <c r="BG19" s="19" t="str">
        <f t="shared" si="13"/>
        <v>, -1</v>
      </c>
      <c r="BH19" s="19" t="str">
        <f t="shared" si="14"/>
        <v>, -1</v>
      </c>
      <c r="BI19" s="19" t="str">
        <f t="shared" si="15"/>
        <v/>
      </c>
      <c r="BJ19" s="19" t="str">
        <f t="shared" si="16"/>
        <v/>
      </c>
      <c r="BK19" s="20"/>
      <c r="BL19" s="19">
        <f t="shared" si="17"/>
        <v>1</v>
      </c>
      <c r="BM19" s="19" t="str">
        <f t="shared" si="18"/>
        <v>, 1</v>
      </c>
      <c r="BN19" s="19" t="str">
        <f t="shared" si="19"/>
        <v>, 1</v>
      </c>
      <c r="BO19" s="19" t="str">
        <f t="shared" si="20"/>
        <v/>
      </c>
      <c r="BP19" s="19" t="str">
        <f t="shared" si="21"/>
        <v/>
      </c>
      <c r="BQ19" s="20"/>
      <c r="BR19" s="21" t="str">
        <f t="shared" si="22"/>
        <v>-1, -1, -1</v>
      </c>
      <c r="BS19" s="21" t="str">
        <f t="shared" si="23"/>
        <v>1, 1, 1</v>
      </c>
      <c r="BT19" s="21" t="str">
        <f t="shared" si="24"/>
        <v>1, 1, 1</v>
      </c>
      <c r="BU19" s="2" t="str">
        <f t="shared" si="25"/>
        <v>0 : 3</v>
      </c>
      <c r="BV19" s="237"/>
      <c r="DC19" s="86"/>
    </row>
    <row r="20" spans="1:107" ht="12.6" customHeight="1" thickBot="1" x14ac:dyDescent="0.3">
      <c r="A20" s="66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 t="s">
        <v>40</v>
      </c>
      <c r="X20" s="14"/>
      <c r="Y20" s="14"/>
      <c r="Z20" s="69" t="s">
        <v>54</v>
      </c>
      <c r="AE20" s="70" t="str">
        <f>IF(C28=0," ","2-4")</f>
        <v>2-4</v>
      </c>
      <c r="AF20" s="71" t="str">
        <f>IF(C28=0," ",CONCATENATE(D24,"-",D28))</f>
        <v>ЖАЛЫН-AURORA</v>
      </c>
      <c r="AG20" s="54">
        <v>1</v>
      </c>
      <c r="AH20" s="55">
        <v>1</v>
      </c>
      <c r="AI20" s="54">
        <v>2</v>
      </c>
      <c r="AJ20" s="55">
        <v>1</v>
      </c>
      <c r="AK20" s="54">
        <v>2</v>
      </c>
      <c r="AL20" s="55">
        <v>1</v>
      </c>
      <c r="AM20" s="54">
        <v>2</v>
      </c>
      <c r="AN20" s="55">
        <v>1</v>
      </c>
      <c r="AO20" s="54"/>
      <c r="AP20" s="56"/>
      <c r="AQ20" s="57"/>
      <c r="AR20" s="58">
        <f>IF(AG20+AH20&lt;&gt;0,SUM(AT20:AX20),"")</f>
        <v>3</v>
      </c>
      <c r="AS20" s="58">
        <f>IF(AG20+AH20&lt;&gt;0,SUM(AZ20:BD20),"")</f>
        <v>0</v>
      </c>
      <c r="AT20" s="59">
        <f>IF(AG20&gt;AH20,1,0)</f>
        <v>0</v>
      </c>
      <c r="AU20" s="59">
        <f>IF(AI20&gt;AJ20,1,0)</f>
        <v>1</v>
      </c>
      <c r="AV20" s="59">
        <f>IF(AK20&gt;AL20,1,0)</f>
        <v>1</v>
      </c>
      <c r="AW20" s="59">
        <f>IF(AM20&gt;AN20,1,0)</f>
        <v>1</v>
      </c>
      <c r="AX20" s="59">
        <f>IF(AO20&gt;AP20,1,0)</f>
        <v>0</v>
      </c>
      <c r="AY20" s="60"/>
      <c r="AZ20" s="59">
        <f>IF(AH20&gt;AG20,1,0)</f>
        <v>0</v>
      </c>
      <c r="BA20" s="59">
        <f>IF(AJ20&gt;AI20,1,0)</f>
        <v>0</v>
      </c>
      <c r="BB20" s="59">
        <f>IF(AL20&gt;AK20,1,0)</f>
        <v>0</v>
      </c>
      <c r="BC20" s="59">
        <f>IF(AN20&gt;AM20,1,0)</f>
        <v>0</v>
      </c>
      <c r="BD20" s="59">
        <f>IF(AP20&gt;AO20,1,0)</f>
        <v>0</v>
      </c>
      <c r="BE20" s="60"/>
      <c r="BF20" s="59" t="str">
        <f>IF(AG20&gt;AH20,AH20,IF(AH20&gt;AG20,-AG20,""))</f>
        <v/>
      </c>
      <c r="BG20" s="59" t="str">
        <f>IF(AI20&gt;AJ20,", "&amp;AJ20,IF(AJ20&gt;AI20,", "&amp;-AI20,""))</f>
        <v>, 1</v>
      </c>
      <c r="BH20" s="59" t="str">
        <f>IF(AK20&gt;AL20,", "&amp;AL20,IF(AL20&gt;AK20,", "&amp;-AK20,""))</f>
        <v>, 1</v>
      </c>
      <c r="BI20" s="59" t="str">
        <f>IF(AM20&gt;AN20,", "&amp;AN20,IF(AN20&gt;AM20,", "&amp;-AM20,""))</f>
        <v>, 1</v>
      </c>
      <c r="BJ20" s="59" t="str">
        <f>IF(AO20&gt;AP20,", "&amp;AP20,IF(AP20&gt;AO20,", "&amp;-AO20,""))</f>
        <v/>
      </c>
      <c r="BK20" s="60"/>
      <c r="BL20" s="59" t="str">
        <f>IF(AH20&gt;AG20,AG20,IF(AG20&gt;AH20,-AH20,""))</f>
        <v/>
      </c>
      <c r="BM20" s="59" t="str">
        <f>IF(AJ20&gt;AI20,", "&amp;AI20,IF(AI20&gt;AJ20,", "&amp;-AJ20,""))</f>
        <v>, -1</v>
      </c>
      <c r="BN20" s="59" t="str">
        <f>IF(AL20&gt;AK20,", "&amp;AK20,IF(AK20&gt;AL20,", "&amp;-AL20,""))</f>
        <v>, -1</v>
      </c>
      <c r="BO20" s="59" t="str">
        <f>IF(AN20&gt;AM20,", "&amp;AM20,IF(AM20&gt;AN20,", "&amp;-AN20,""))</f>
        <v>, -1</v>
      </c>
      <c r="BP20" s="59" t="str">
        <f>IF(AP20&gt;AO20,", "&amp;AO20,IF(AO20&gt;AP20,", "&amp;-AP20,""))</f>
        <v/>
      </c>
      <c r="BQ20" s="60"/>
      <c r="BR20" s="61" t="str">
        <f>CONCATENATE(,BF20,BG20,BH20,BI20,BJ20,)</f>
        <v>, 1, 1, 1</v>
      </c>
      <c r="BS20" s="61" t="str">
        <f>CONCATENATE(,BL20,BM20,BN20,BO20,BP20,)</f>
        <v>, -1, -1, -1</v>
      </c>
      <c r="BT20" s="61" t="str">
        <f>IF(AR20&gt;AS20,BR20,IF(AS20&gt;AR20,BS20,""))</f>
        <v>, 1, 1, 1</v>
      </c>
      <c r="BU20" s="2" t="str">
        <f>IF(AR20&gt;AS20,AS20&amp;" : "&amp;AR20,IF(AS20&gt;AR20,AR20&amp;" : "&amp;AS20,""))</f>
        <v>0 : 3</v>
      </c>
      <c r="BV20" s="235" t="str">
        <f>W20</f>
        <v>Группа № 2</v>
      </c>
      <c r="BX20" s="62"/>
      <c r="BY20" s="63" t="s">
        <v>17</v>
      </c>
      <c r="BZ20" s="63" t="s">
        <v>18</v>
      </c>
      <c r="CA20" s="63" t="s">
        <v>19</v>
      </c>
      <c r="CB20" s="63" t="s">
        <v>20</v>
      </c>
      <c r="CC20" s="63" t="s">
        <v>21</v>
      </c>
      <c r="CD20" s="63" t="s">
        <v>22</v>
      </c>
      <c r="CE20" s="63" t="s">
        <v>23</v>
      </c>
      <c r="CF20" s="63" t="s">
        <v>24</v>
      </c>
      <c r="CG20" s="63" t="s">
        <v>25</v>
      </c>
      <c r="CH20" s="63" t="s">
        <v>26</v>
      </c>
      <c r="CJ20" s="62"/>
      <c r="CK20" s="63" t="s">
        <v>27</v>
      </c>
      <c r="CL20" s="63" t="s">
        <v>28</v>
      </c>
      <c r="CM20" s="63" t="s">
        <v>29</v>
      </c>
      <c r="CN20" s="63" t="s">
        <v>30</v>
      </c>
      <c r="CO20" s="63" t="s">
        <v>31</v>
      </c>
      <c r="CP20" s="63" t="s">
        <v>32</v>
      </c>
      <c r="CQ20" s="24"/>
      <c r="CR20" s="64" t="s">
        <v>4</v>
      </c>
      <c r="CS20" s="64" t="s">
        <v>5</v>
      </c>
      <c r="CT20" s="64"/>
      <c r="CV20" s="64" t="s">
        <v>4</v>
      </c>
      <c r="CW20" s="64" t="s">
        <v>5</v>
      </c>
      <c r="CY20" s="65"/>
      <c r="DA20" s="65"/>
      <c r="DB20" s="85"/>
      <c r="DC20" s="86"/>
    </row>
    <row r="21" spans="1:107" ht="12.6" customHeight="1" thickTop="1" thickBot="1" x14ac:dyDescent="0.3">
      <c r="A21" s="66"/>
      <c r="B21" s="25" t="s">
        <v>1</v>
      </c>
      <c r="C21" s="48"/>
      <c r="D21" s="25" t="s">
        <v>33</v>
      </c>
      <c r="E21" s="238">
        <v>1</v>
      </c>
      <c r="F21" s="238"/>
      <c r="G21" s="238"/>
      <c r="H21" s="238">
        <v>2</v>
      </c>
      <c r="I21" s="238"/>
      <c r="J21" s="238"/>
      <c r="K21" s="238">
        <v>3</v>
      </c>
      <c r="L21" s="238"/>
      <c r="M21" s="238"/>
      <c r="N21" s="238">
        <v>4</v>
      </c>
      <c r="O21" s="238"/>
      <c r="P21" s="238"/>
      <c r="Q21" s="238">
        <v>5</v>
      </c>
      <c r="R21" s="238"/>
      <c r="S21" s="238"/>
      <c r="T21" s="238">
        <v>6</v>
      </c>
      <c r="U21" s="238"/>
      <c r="V21" s="238"/>
      <c r="W21" s="25" t="s">
        <v>4</v>
      </c>
      <c r="X21" s="25" t="s">
        <v>0</v>
      </c>
      <c r="Y21" s="25" t="s">
        <v>5</v>
      </c>
      <c r="Z21" s="49"/>
      <c r="AE21" s="72" t="str">
        <f>IF(C30=0," ","1-5")</f>
        <v>1-5</v>
      </c>
      <c r="AF21" s="52" t="str">
        <f>IF(C30=0," ",CONCATENATE(D22,"-",D30))</f>
        <v>ASM-АК-АЛТЫН</v>
      </c>
      <c r="AG21" s="26">
        <v>2</v>
      </c>
      <c r="AH21" s="27">
        <v>1</v>
      </c>
      <c r="AI21" s="26">
        <v>1</v>
      </c>
      <c r="AJ21" s="27">
        <v>2</v>
      </c>
      <c r="AK21" s="26">
        <v>2</v>
      </c>
      <c r="AL21" s="27">
        <v>1</v>
      </c>
      <c r="AM21" s="26">
        <v>2</v>
      </c>
      <c r="AN21" s="27">
        <v>1</v>
      </c>
      <c r="AO21" s="26"/>
      <c r="AP21" s="28"/>
      <c r="AQ21" s="17"/>
      <c r="AR21" s="18">
        <f t="shared" ref="AR21:AR34" si="48">IF(AG21+AH21&lt;&gt;0,SUM(AT21:AX21),"")</f>
        <v>3</v>
      </c>
      <c r="AS21" s="18">
        <f t="shared" ref="AS21:AS34" si="49">IF(AG21+AH21&lt;&gt;0,SUM(AZ21:BD21),"")</f>
        <v>1</v>
      </c>
      <c r="AT21" s="19">
        <f t="shared" ref="AT21:AT34" si="50">IF(AG21&gt;AH21,1,0)</f>
        <v>1</v>
      </c>
      <c r="AU21" s="19">
        <f t="shared" ref="AU21:AU34" si="51">IF(AI21&gt;AJ21,1,0)</f>
        <v>0</v>
      </c>
      <c r="AV21" s="19">
        <f t="shared" ref="AV21:AV34" si="52">IF(AK21&gt;AL21,1,0)</f>
        <v>1</v>
      </c>
      <c r="AW21" s="19">
        <f t="shared" ref="AW21:AW34" si="53">IF(AM21&gt;AN21,1,0)</f>
        <v>1</v>
      </c>
      <c r="AX21" s="19">
        <f t="shared" ref="AX21:AX34" si="54">IF(AO21&gt;AP21,1,0)</f>
        <v>0</v>
      </c>
      <c r="AY21" s="20"/>
      <c r="AZ21" s="19">
        <f t="shared" ref="AZ21:AZ34" si="55">IF(AH21&gt;AG21,1,0)</f>
        <v>0</v>
      </c>
      <c r="BA21" s="19">
        <f t="shared" ref="BA21:BA34" si="56">IF(AJ21&gt;AI21,1,0)</f>
        <v>1</v>
      </c>
      <c r="BB21" s="19">
        <f t="shared" ref="BB21:BB34" si="57">IF(AL21&gt;AK21,1,0)</f>
        <v>0</v>
      </c>
      <c r="BC21" s="19">
        <f t="shared" ref="BC21:BC34" si="58">IF(AN21&gt;AM21,1,0)</f>
        <v>0</v>
      </c>
      <c r="BD21" s="19">
        <f t="shared" ref="BD21:BD34" si="59">IF(AP21&gt;AO21,1,0)</f>
        <v>0</v>
      </c>
      <c r="BE21" s="20"/>
      <c r="BF21" s="19">
        <f t="shared" ref="BF21:BF34" si="60">IF(AG21&gt;AH21,AH21,IF(AH21&gt;AG21,-AG21,""))</f>
        <v>1</v>
      </c>
      <c r="BG21" s="19" t="str">
        <f t="shared" ref="BG21:BG34" si="61">IF(AI21&gt;AJ21,", "&amp;AJ21,IF(AJ21&gt;AI21,", "&amp;-AI21,""))</f>
        <v>, -1</v>
      </c>
      <c r="BH21" s="19" t="str">
        <f t="shared" ref="BH21:BH34" si="62">IF(AK21&gt;AL21,", "&amp;AL21,IF(AL21&gt;AK21,", "&amp;-AK21,""))</f>
        <v>, 1</v>
      </c>
      <c r="BI21" s="19" t="str">
        <f t="shared" ref="BI21:BI34" si="63">IF(AM21&gt;AN21,", "&amp;AN21,IF(AN21&gt;AM21,", "&amp;-AM21,""))</f>
        <v>, 1</v>
      </c>
      <c r="BJ21" s="19" t="str">
        <f t="shared" ref="BJ21:BJ34" si="64">IF(AO21&gt;AP21,", "&amp;AP21,IF(AP21&gt;AO21,", "&amp;-AO21,""))</f>
        <v/>
      </c>
      <c r="BK21" s="20"/>
      <c r="BL21" s="19">
        <f t="shared" ref="BL21:BL34" si="65">IF(AH21&gt;AG21,AG21,IF(AG21&gt;AH21,-AH21,""))</f>
        <v>-1</v>
      </c>
      <c r="BM21" s="19" t="str">
        <f t="shared" ref="BM21:BM34" si="66">IF(AJ21&gt;AI21,", "&amp;AI21,IF(AI21&gt;AJ21,", "&amp;-AJ21,""))</f>
        <v>, 1</v>
      </c>
      <c r="BN21" s="19" t="str">
        <f t="shared" ref="BN21:BN34" si="67">IF(AL21&gt;AK21,", "&amp;AK21,IF(AK21&gt;AL21,", "&amp;-AL21,""))</f>
        <v>, -1</v>
      </c>
      <c r="BO21" s="19" t="str">
        <f t="shared" ref="BO21:BO34" si="68">IF(AN21&gt;AM21,", "&amp;AM21,IF(AM21&gt;AN21,", "&amp;-AN21,""))</f>
        <v>, -1</v>
      </c>
      <c r="BP21" s="19" t="str">
        <f t="shared" ref="BP21:BP34" si="69">IF(AP21&gt;AO21,", "&amp;AO21,IF(AO21&gt;AP21,", "&amp;-AP21,""))</f>
        <v/>
      </c>
      <c r="BQ21" s="20"/>
      <c r="BR21" s="21" t="str">
        <f t="shared" ref="BR21:BR34" si="70">CONCATENATE(,BF21,BG21,BH21,BI21,BJ21,)</f>
        <v>1, -1, 1, 1</v>
      </c>
      <c r="BS21" s="21" t="str">
        <f t="shared" ref="BS21:BS34" si="71">CONCATENATE(,BL21,BM21,BN21,BO21,BP21,)</f>
        <v>-1, 1, -1, -1</v>
      </c>
      <c r="BT21" s="21" t="str">
        <f t="shared" ref="BT21:BT34" si="72">IF(AR21&gt;AS21,BR21,IF(AS21&gt;AR21,BS21,""))</f>
        <v>1, -1, 1, 1</v>
      </c>
      <c r="BU21" s="2" t="str">
        <f t="shared" ref="BU21:BU34" si="73">IF(AR21&gt;AS21,AS21&amp;" : "&amp;AR21,IF(AS21&gt;AR21,AR21&amp;" : "&amp;AS21,""))</f>
        <v>1 : 3</v>
      </c>
      <c r="BV21" s="236"/>
      <c r="BX21" s="22">
        <v>1</v>
      </c>
      <c r="BY21" s="29">
        <f>((AR32+AR26)/(AS32+AS26))/10</f>
        <v>0.08</v>
      </c>
      <c r="BZ21" s="29">
        <f>((AR32+AS23)/(AS32+AR23))/10</f>
        <v>0.13333333333333333</v>
      </c>
      <c r="CA21" s="29">
        <f>((AR32+AR21)/(AS32+AS21))/10</f>
        <v>0.1</v>
      </c>
      <c r="CB21" s="29" t="e">
        <f>((AR32+AS30)/(AS32+AR30))/10</f>
        <v>#VALUE!</v>
      </c>
      <c r="CC21" s="29">
        <f>((AR26+AS23)/(AS26+AR23))/10</f>
        <v>0.3</v>
      </c>
      <c r="CD21" s="29">
        <f>((AR26+AR21)/(AS26+AS21))/10</f>
        <v>0.2</v>
      </c>
      <c r="CE21" s="29" t="e">
        <f>((AR26+AS30)/(AR30+AS26))/10</f>
        <v>#VALUE!</v>
      </c>
      <c r="CF21" s="29">
        <f>((AS23+AR21)/(AR23+AS21))/10</f>
        <v>0.6</v>
      </c>
      <c r="CG21" s="29" t="e">
        <f>((AS23+AS30)/(AR23+AR30))/10</f>
        <v>#VALUE!</v>
      </c>
      <c r="CH21" s="29" t="e">
        <f>((AR21+AS30)/(AS21+AR30))/10</f>
        <v>#VALUE!</v>
      </c>
      <c r="CJ21" s="22">
        <v>1</v>
      </c>
      <c r="CK21" s="30"/>
      <c r="CL21" s="31">
        <f>IF(AR32&gt;AS32,CR21+0.1,CR21-0.1)</f>
        <v>6.9</v>
      </c>
      <c r="CM21" s="31">
        <f>IF(AR26&gt;AS26,CR21+0.1,CR21-0.1)</f>
        <v>7.1</v>
      </c>
      <c r="CN21" s="31">
        <f>IF(AS23&gt;AR23,CR21+0.1,CR21-0.1)</f>
        <v>7.1</v>
      </c>
      <c r="CO21" s="31">
        <f>IF(AR21&gt;AS21,CR21+0.1,CR21-0.1)</f>
        <v>7.1</v>
      </c>
      <c r="CP21" s="31">
        <f>IF(AS30&gt;AR30,CR21+0.1,CR21-0.1)</f>
        <v>6.9</v>
      </c>
      <c r="CQ21" s="32"/>
      <c r="CR21" s="198">
        <f>W22</f>
        <v>7</v>
      </c>
      <c r="CS21" s="198">
        <f>IF(AND(CR21=CR23,CR21=CR25),BY21,(IF(AND(CR21=CR23,CR21=CR27),BZ21,(IF(AND(CR21=CR23,CR21=CR29),CA21,(IF(AND(CR21=CR23,CR21=CR31),CB21,(IF(AND(CR21=CR25,CR21=CR27),CC21,(IF(AND(CR21=CR25,CR21=CR29),CD21,(IF(AND(CR21=CR25,CR21=CR31),CE21,(IF(AND(CR21=CR27,CR21=CR29),CF21,(IF(AND(CR21=CR27,CR21=CR31),CG21,(IF(AND(CR21=CR29,CR21=CR31),CH21,999)))))))))))))))))))</f>
        <v>999</v>
      </c>
      <c r="CT21" s="198">
        <f>IF(CY21=1,CR21+CS21,CS21)</f>
        <v>999</v>
      </c>
      <c r="CV21" s="198">
        <f>CR21</f>
        <v>7</v>
      </c>
      <c r="CW21" s="215">
        <f>IF(CV21=CV23,CL21,(IF(CV21=CV25,CM21,(IF(CV21=CV27,CN21,(IF(CV21=CV29,CO21,(IF(CV21=CV31,CP21,999)))))))))</f>
        <v>6.9</v>
      </c>
      <c r="CY21" s="198">
        <f>IF(CS21&lt;&gt;999,1,0)</f>
        <v>0</v>
      </c>
      <c r="DA21" s="215">
        <f>IF(CY21=1,CT21,CW21)</f>
        <v>6.9</v>
      </c>
      <c r="DB21" s="198">
        <f>IF(DA21&lt;&gt;999,DA21,CV21)</f>
        <v>6.9</v>
      </c>
      <c r="DC21" s="86"/>
    </row>
    <row r="22" spans="1:107" ht="12.6" customHeight="1" thickTop="1" x14ac:dyDescent="0.25">
      <c r="A22" s="66"/>
      <c r="B22" s="229">
        <v>1</v>
      </c>
      <c r="C22" s="230">
        <f>[1]Лист3!$A$51</f>
        <v>8</v>
      </c>
      <c r="D22" s="80" t="s">
        <v>47</v>
      </c>
      <c r="E22" s="231"/>
      <c r="F22" s="231"/>
      <c r="G22" s="232"/>
      <c r="H22" s="33"/>
      <c r="I22" s="34">
        <f>IF(AR32&gt;AS32,2,$AG$2)</f>
        <v>1</v>
      </c>
      <c r="J22" s="35"/>
      <c r="K22" s="33"/>
      <c r="L22" s="34">
        <f>IF(AR26&gt;AS26,2,$AG$2)</f>
        <v>2</v>
      </c>
      <c r="M22" s="35"/>
      <c r="N22" s="33"/>
      <c r="O22" s="34">
        <f>IF(AS23&gt;AR23,2,$AG$2)</f>
        <v>2</v>
      </c>
      <c r="P22" s="35"/>
      <c r="Q22" s="33"/>
      <c r="R22" s="34">
        <f>IF(AR21&gt;AS21,2,$AG$2)</f>
        <v>2</v>
      </c>
      <c r="S22" s="35"/>
      <c r="T22" s="33"/>
      <c r="U22" s="34"/>
      <c r="V22" s="36"/>
      <c r="W22" s="233">
        <f>SUM(F22,I22,L22,O22,R22,U22)</f>
        <v>7</v>
      </c>
      <c r="X22" s="234">
        <f t="shared" ref="X22" si="74">IF(($AG$2=1),IF(CY21=1,CS21*10,0),0)</f>
        <v>0</v>
      </c>
      <c r="Y22" s="229" t="s">
        <v>28</v>
      </c>
      <c r="Z22" s="50"/>
      <c r="AA22" s="212">
        <f>IF(C22="","",VLOOKUP(C22,'[2]Список участников'!A:L,8,FALSE))</f>
        <v>0</v>
      </c>
      <c r="AC22" s="213">
        <f>IF(C22&gt;0,1,0)</f>
        <v>1</v>
      </c>
      <c r="AD22" s="213">
        <f>SUM(AC22:AC33)</f>
        <v>6</v>
      </c>
      <c r="AE22" s="72" t="str">
        <f>IF(C32=0," ","3-6")</f>
        <v>3-6</v>
      </c>
      <c r="AF22" s="52" t="str">
        <f>IF(C32=0," ",CONCATENATE(D26,"-",D32))</f>
        <v>ОСДЮСШОР-3-ТОПЖАРГАН</v>
      </c>
      <c r="AG22" s="26"/>
      <c r="AH22" s="27"/>
      <c r="AI22" s="26"/>
      <c r="AJ22" s="27"/>
      <c r="AK22" s="26"/>
      <c r="AL22" s="27"/>
      <c r="AM22" s="26"/>
      <c r="AN22" s="27"/>
      <c r="AO22" s="26"/>
      <c r="AP22" s="28"/>
      <c r="AQ22" s="17"/>
      <c r="AR22" s="18" t="str">
        <f t="shared" si="48"/>
        <v/>
      </c>
      <c r="AS22" s="18" t="str">
        <f t="shared" si="49"/>
        <v/>
      </c>
      <c r="AT22" s="19">
        <f t="shared" si="50"/>
        <v>0</v>
      </c>
      <c r="AU22" s="19">
        <f t="shared" si="51"/>
        <v>0</v>
      </c>
      <c r="AV22" s="19">
        <f t="shared" si="52"/>
        <v>0</v>
      </c>
      <c r="AW22" s="19">
        <f t="shared" si="53"/>
        <v>0</v>
      </c>
      <c r="AX22" s="19">
        <f t="shared" si="54"/>
        <v>0</v>
      </c>
      <c r="AY22" s="20"/>
      <c r="AZ22" s="19">
        <f t="shared" si="55"/>
        <v>0</v>
      </c>
      <c r="BA22" s="19">
        <f t="shared" si="56"/>
        <v>0</v>
      </c>
      <c r="BB22" s="19">
        <f t="shared" si="57"/>
        <v>0</v>
      </c>
      <c r="BC22" s="19">
        <f t="shared" si="58"/>
        <v>0</v>
      </c>
      <c r="BD22" s="19">
        <f t="shared" si="59"/>
        <v>0</v>
      </c>
      <c r="BE22" s="20"/>
      <c r="BF22" s="19" t="str">
        <f t="shared" si="60"/>
        <v/>
      </c>
      <c r="BG22" s="19" t="str">
        <f t="shared" si="61"/>
        <v/>
      </c>
      <c r="BH22" s="19" t="str">
        <f t="shared" si="62"/>
        <v/>
      </c>
      <c r="BI22" s="19" t="str">
        <f t="shared" si="63"/>
        <v/>
      </c>
      <c r="BJ22" s="19" t="str">
        <f t="shared" si="64"/>
        <v/>
      </c>
      <c r="BK22" s="20"/>
      <c r="BL22" s="19" t="str">
        <f t="shared" si="65"/>
        <v/>
      </c>
      <c r="BM22" s="19" t="str">
        <f t="shared" si="66"/>
        <v/>
      </c>
      <c r="BN22" s="19" t="str">
        <f t="shared" si="67"/>
        <v/>
      </c>
      <c r="BO22" s="19" t="str">
        <f t="shared" si="68"/>
        <v/>
      </c>
      <c r="BP22" s="19" t="str">
        <f t="shared" si="69"/>
        <v/>
      </c>
      <c r="BQ22" s="20"/>
      <c r="BR22" s="21" t="str">
        <f t="shared" si="70"/>
        <v/>
      </c>
      <c r="BS22" s="21" t="str">
        <f t="shared" si="71"/>
        <v/>
      </c>
      <c r="BT22" s="21" t="str">
        <f t="shared" si="72"/>
        <v/>
      </c>
      <c r="BU22" s="2" t="str">
        <f t="shared" si="73"/>
        <v/>
      </c>
      <c r="BV22" s="236"/>
      <c r="BX22" s="22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J22" s="22">
        <v>2</v>
      </c>
      <c r="CK22" s="31">
        <f>IF(AS32&gt;AR32,CR23+0.1,CR23-0.1)</f>
        <v>7.1</v>
      </c>
      <c r="CL22" s="30"/>
      <c r="CM22" s="31">
        <f>IF(AS29&gt;AR29,CR23+0.1,CR23-0.1)</f>
        <v>6.9</v>
      </c>
      <c r="CN22" s="31">
        <f>IF(AR20&gt;AS20,CR23+0.1,CR23-0.1)</f>
        <v>7.1</v>
      </c>
      <c r="CO22" s="31">
        <f>IF(AR27&gt;AS27,CR23+0.1,CR23-0.1)</f>
        <v>7.1</v>
      </c>
      <c r="CP22" s="31">
        <f>IF(AS24&gt;AR24,CR23,CR23-0.1)</f>
        <v>6.9</v>
      </c>
      <c r="CQ22" s="32"/>
      <c r="CR22" s="199"/>
      <c r="CS22" s="199"/>
      <c r="CT22" s="199"/>
      <c r="CV22" s="199"/>
      <c r="CW22" s="216"/>
      <c r="CY22" s="199"/>
      <c r="DA22" s="216"/>
      <c r="DB22" s="199"/>
    </row>
    <row r="23" spans="1:107" ht="12.6" customHeight="1" x14ac:dyDescent="0.25">
      <c r="A23" s="66"/>
      <c r="B23" s="217"/>
      <c r="C23" s="218"/>
      <c r="D23" s="81" t="s">
        <v>43</v>
      </c>
      <c r="E23" s="221"/>
      <c r="F23" s="221"/>
      <c r="G23" s="222"/>
      <c r="H23" s="228" t="str">
        <f>IF(AR32&gt;AS32,BT32,BU32)</f>
        <v>1 : 3</v>
      </c>
      <c r="I23" s="226"/>
      <c r="J23" s="227"/>
      <c r="K23" s="228" t="str">
        <f>IF(AR26&gt;AS26,BT26,BU26)</f>
        <v>-1, 1, 1, -1, 1</v>
      </c>
      <c r="L23" s="226"/>
      <c r="M23" s="227"/>
      <c r="N23" s="228" t="str">
        <f>IF(AS23&gt;AR23,BT23,BU23)</f>
        <v>1, 1, 1</v>
      </c>
      <c r="O23" s="226"/>
      <c r="P23" s="227"/>
      <c r="Q23" s="228" t="str">
        <f>IF(AR21&gt;AS21,BT21,BU21)</f>
        <v>1, -1, 1, 1</v>
      </c>
      <c r="R23" s="226"/>
      <c r="S23" s="227"/>
      <c r="T23" s="228"/>
      <c r="U23" s="226"/>
      <c r="V23" s="226"/>
      <c r="W23" s="223"/>
      <c r="X23" s="224"/>
      <c r="Y23" s="217"/>
      <c r="Z23" s="69" t="s">
        <v>55</v>
      </c>
      <c r="AA23" s="212"/>
      <c r="AC23" s="213"/>
      <c r="AD23" s="213"/>
      <c r="AE23" s="72" t="str">
        <f>IF(C28=0," ","4-1")</f>
        <v>4-1</v>
      </c>
      <c r="AF23" s="178" t="str">
        <f>IF(C28=0," ",CONCATENATE(D28,"-",D22))</f>
        <v>AURORA-ASM</v>
      </c>
      <c r="AG23" s="26">
        <v>1</v>
      </c>
      <c r="AH23" s="27">
        <v>2</v>
      </c>
      <c r="AI23" s="26">
        <v>1</v>
      </c>
      <c r="AJ23" s="27">
        <v>2</v>
      </c>
      <c r="AK23" s="26">
        <v>1</v>
      </c>
      <c r="AL23" s="27">
        <v>2</v>
      </c>
      <c r="AM23" s="26"/>
      <c r="AN23" s="27"/>
      <c r="AO23" s="26"/>
      <c r="AP23" s="28"/>
      <c r="AQ23" s="17"/>
      <c r="AR23" s="18">
        <f t="shared" si="48"/>
        <v>0</v>
      </c>
      <c r="AS23" s="18">
        <f t="shared" si="49"/>
        <v>3</v>
      </c>
      <c r="AT23" s="19">
        <f t="shared" si="50"/>
        <v>0</v>
      </c>
      <c r="AU23" s="19">
        <f t="shared" si="51"/>
        <v>0</v>
      </c>
      <c r="AV23" s="19">
        <f t="shared" si="52"/>
        <v>0</v>
      </c>
      <c r="AW23" s="19">
        <f t="shared" si="53"/>
        <v>0</v>
      </c>
      <c r="AX23" s="19">
        <f t="shared" si="54"/>
        <v>0</v>
      </c>
      <c r="AY23" s="20"/>
      <c r="AZ23" s="19">
        <f t="shared" si="55"/>
        <v>1</v>
      </c>
      <c r="BA23" s="19">
        <f t="shared" si="56"/>
        <v>1</v>
      </c>
      <c r="BB23" s="19">
        <f t="shared" si="57"/>
        <v>1</v>
      </c>
      <c r="BC23" s="19">
        <f t="shared" si="58"/>
        <v>0</v>
      </c>
      <c r="BD23" s="19">
        <f t="shared" si="59"/>
        <v>0</v>
      </c>
      <c r="BE23" s="20"/>
      <c r="BF23" s="19">
        <f t="shared" si="60"/>
        <v>-1</v>
      </c>
      <c r="BG23" s="19" t="str">
        <f t="shared" si="61"/>
        <v>, -1</v>
      </c>
      <c r="BH23" s="19" t="str">
        <f t="shared" si="62"/>
        <v>, -1</v>
      </c>
      <c r="BI23" s="19" t="str">
        <f t="shared" si="63"/>
        <v/>
      </c>
      <c r="BJ23" s="19" t="str">
        <f t="shared" si="64"/>
        <v/>
      </c>
      <c r="BK23" s="20"/>
      <c r="BL23" s="19">
        <f t="shared" si="65"/>
        <v>1</v>
      </c>
      <c r="BM23" s="19" t="str">
        <f t="shared" si="66"/>
        <v>, 1</v>
      </c>
      <c r="BN23" s="19" t="str">
        <f t="shared" si="67"/>
        <v>, 1</v>
      </c>
      <c r="BO23" s="19" t="str">
        <f t="shared" si="68"/>
        <v/>
      </c>
      <c r="BP23" s="19" t="str">
        <f t="shared" si="69"/>
        <v/>
      </c>
      <c r="BQ23" s="20"/>
      <c r="BR23" s="21" t="str">
        <f t="shared" si="70"/>
        <v>-1, -1, -1</v>
      </c>
      <c r="BS23" s="21" t="str">
        <f t="shared" si="71"/>
        <v>1, 1, 1</v>
      </c>
      <c r="BT23" s="21" t="str">
        <f t="shared" si="72"/>
        <v>1, 1, 1</v>
      </c>
      <c r="BU23" s="2" t="str">
        <f t="shared" si="73"/>
        <v>0 : 3</v>
      </c>
      <c r="BV23" s="236"/>
      <c r="BX23" s="22">
        <v>2</v>
      </c>
      <c r="BY23" s="23" t="s">
        <v>34</v>
      </c>
      <c r="BZ23" s="23" t="s">
        <v>35</v>
      </c>
      <c r="CA23" s="23" t="s">
        <v>36</v>
      </c>
      <c r="CB23" s="23" t="s">
        <v>37</v>
      </c>
      <c r="CC23" s="23" t="s">
        <v>21</v>
      </c>
      <c r="CD23" s="23" t="s">
        <v>22</v>
      </c>
      <c r="CE23" s="23" t="s">
        <v>23</v>
      </c>
      <c r="CF23" s="23" t="s">
        <v>24</v>
      </c>
      <c r="CG23" s="23" t="s">
        <v>25</v>
      </c>
      <c r="CH23" s="23" t="s">
        <v>26</v>
      </c>
      <c r="CJ23" s="22">
        <v>3</v>
      </c>
      <c r="CK23" s="31">
        <f>IF(AS26&gt;AR26,CR25+0.1,CR25-0.1)</f>
        <v>5.9</v>
      </c>
      <c r="CL23" s="31">
        <f>IF(AR29&gt;AS29,CR25+0.1,CR25-0.1)</f>
        <v>6.1</v>
      </c>
      <c r="CM23" s="37"/>
      <c r="CN23" s="31">
        <f>IF(AR33&gt;AS33,CR25+0.1,CR25-0.1)</f>
        <v>5.9</v>
      </c>
      <c r="CO23" s="31">
        <f>IF(AS25&gt;AR25,CR25+0.1,CR25-0.1)</f>
        <v>6.1</v>
      </c>
      <c r="CP23" s="31">
        <f>IF(AR22&gt;AS22,CR25+0.1,CR25-0.1)</f>
        <v>5.9</v>
      </c>
      <c r="CQ23" s="24"/>
      <c r="CR23" s="198">
        <f>W24</f>
        <v>7</v>
      </c>
      <c r="CS23" s="198">
        <f>IF(AND(CR23=CR21,CR23=CR25),BY24,(IF(AND(CR23=CR21,CR23=CR27),BZ24,(IF(AND(CR23=CR21,CR23=CR29),CA24,(IF(AND(CR23=CR21,CR23=CR31),CB24,(IF(AND(CR23=CR25,CR23=CR27),CC24,(IF(AND(CR23=CR25,CR23=CR29),CD24,(IF(AND(CR23=CR25,CR23=CR31),CE24,(IF(AND(CR23=CR27,CR23=CR29),CF24,(IF(AND(CR23=CR27,CR23=CR31),CG24,(IF(AND(CR23=CR29,CR23=CR31),CH24,999)))))))))))))))))))</f>
        <v>999</v>
      </c>
      <c r="CT23" s="198">
        <f t="shared" ref="CT23" si="75">IF(CY23=1,CR23+CS23,CS23)</f>
        <v>999</v>
      </c>
      <c r="CV23" s="198">
        <f>CR23</f>
        <v>7</v>
      </c>
      <c r="CW23" s="215">
        <f>IF(CV23=CV21,CK22,(IF(CV23=CV25,CM22,(IF(CV23=CV27,CN22,(IF(CV23=CV29,CO22,(IF(CV23=CV31,CP22,999)))))))))</f>
        <v>7.1</v>
      </c>
      <c r="CY23" s="198">
        <f t="shared" ref="CY23" si="76">IF(CS23&lt;&gt;999,1,0)</f>
        <v>0</v>
      </c>
      <c r="DA23" s="215">
        <f>IF(CY23=1,CT23,CW23)</f>
        <v>7.1</v>
      </c>
      <c r="DB23" s="198">
        <f t="shared" ref="DB23" si="77">IF(DA23&lt;&gt;999,DA23,CV23)</f>
        <v>7.1</v>
      </c>
    </row>
    <row r="24" spans="1:107" ht="12.6" customHeight="1" x14ac:dyDescent="0.25">
      <c r="A24" s="66"/>
      <c r="B24" s="200">
        <v>2</v>
      </c>
      <c r="C24" s="202">
        <f>[1]Лист3!$A$52</f>
        <v>40</v>
      </c>
      <c r="D24" s="82" t="s">
        <v>61</v>
      </c>
      <c r="E24" s="38"/>
      <c r="F24" s="39">
        <f>IF(AS32&gt;AR32,2,$AG$2)</f>
        <v>2</v>
      </c>
      <c r="G24" s="40"/>
      <c r="H24" s="204"/>
      <c r="I24" s="205"/>
      <c r="J24" s="219"/>
      <c r="K24" s="41"/>
      <c r="L24" s="39">
        <f>IF(AS29&gt;AR29,2,$AG$2)</f>
        <v>1</v>
      </c>
      <c r="M24" s="40"/>
      <c r="N24" s="41"/>
      <c r="O24" s="39">
        <f>IF(AR20&gt;AS20,2,$AG$2)</f>
        <v>2</v>
      </c>
      <c r="P24" s="40"/>
      <c r="Q24" s="41"/>
      <c r="R24" s="39">
        <f>IF(AR27&gt;AS27,2,$AG$2)</f>
        <v>2</v>
      </c>
      <c r="S24" s="40"/>
      <c r="T24" s="41"/>
      <c r="U24" s="39"/>
      <c r="V24" s="38"/>
      <c r="W24" s="208">
        <f>SUM(F24,I24,L24,O24,R24,U24)</f>
        <v>7</v>
      </c>
      <c r="X24" s="210">
        <f t="shared" ref="X24" si="78">IF(($AG$2=1),IF(CY23=1,CS23*10,0),0)</f>
        <v>0</v>
      </c>
      <c r="Y24" s="200" t="s">
        <v>27</v>
      </c>
      <c r="Z24" s="50"/>
      <c r="AA24" s="212">
        <f>IF(C24="","",VLOOKUP(C24,'[2]Список участников'!A:L,8,FALSE))</f>
        <v>0</v>
      </c>
      <c r="AC24" s="213">
        <f>IF(C24&gt;0,1,0)</f>
        <v>1</v>
      </c>
      <c r="AD24" s="213"/>
      <c r="AE24" s="72" t="str">
        <f>IF(C32=0," ","6-2")</f>
        <v>6-2</v>
      </c>
      <c r="AF24" s="178" t="str">
        <f>IF(C32=0," ",CONCATENATE(D32,"-",D24))</f>
        <v>ТОПЖАРГАН-ЖАЛЫН</v>
      </c>
      <c r="AG24" s="26"/>
      <c r="AH24" s="27"/>
      <c r="AI24" s="26"/>
      <c r="AJ24" s="27"/>
      <c r="AK24" s="26"/>
      <c r="AL24" s="27"/>
      <c r="AM24" s="26"/>
      <c r="AN24" s="27"/>
      <c r="AO24" s="26"/>
      <c r="AP24" s="28"/>
      <c r="AQ24" s="17"/>
      <c r="AR24" s="18" t="str">
        <f t="shared" si="48"/>
        <v/>
      </c>
      <c r="AS24" s="18" t="str">
        <f t="shared" si="49"/>
        <v/>
      </c>
      <c r="AT24" s="19">
        <f t="shared" si="50"/>
        <v>0</v>
      </c>
      <c r="AU24" s="19">
        <f t="shared" si="51"/>
        <v>0</v>
      </c>
      <c r="AV24" s="19">
        <f t="shared" si="52"/>
        <v>0</v>
      </c>
      <c r="AW24" s="19">
        <f t="shared" si="53"/>
        <v>0</v>
      </c>
      <c r="AX24" s="19">
        <f t="shared" si="54"/>
        <v>0</v>
      </c>
      <c r="AY24" s="20"/>
      <c r="AZ24" s="19">
        <f t="shared" si="55"/>
        <v>0</v>
      </c>
      <c r="BA24" s="19">
        <f t="shared" si="56"/>
        <v>0</v>
      </c>
      <c r="BB24" s="19">
        <f t="shared" si="57"/>
        <v>0</v>
      </c>
      <c r="BC24" s="19">
        <f t="shared" si="58"/>
        <v>0</v>
      </c>
      <c r="BD24" s="19">
        <f t="shared" si="59"/>
        <v>0</v>
      </c>
      <c r="BE24" s="20"/>
      <c r="BF24" s="19" t="str">
        <f t="shared" si="60"/>
        <v/>
      </c>
      <c r="BG24" s="19" t="str">
        <f t="shared" si="61"/>
        <v/>
      </c>
      <c r="BH24" s="19" t="str">
        <f t="shared" si="62"/>
        <v/>
      </c>
      <c r="BI24" s="19" t="str">
        <f t="shared" si="63"/>
        <v/>
      </c>
      <c r="BJ24" s="19" t="str">
        <f t="shared" si="64"/>
        <v/>
      </c>
      <c r="BK24" s="20"/>
      <c r="BL24" s="19" t="str">
        <f t="shared" si="65"/>
        <v/>
      </c>
      <c r="BM24" s="19" t="str">
        <f t="shared" si="66"/>
        <v/>
      </c>
      <c r="BN24" s="19" t="str">
        <f t="shared" si="67"/>
        <v/>
      </c>
      <c r="BO24" s="19" t="str">
        <f t="shared" si="68"/>
        <v/>
      </c>
      <c r="BP24" s="19" t="str">
        <f t="shared" si="69"/>
        <v/>
      </c>
      <c r="BQ24" s="20"/>
      <c r="BR24" s="21" t="str">
        <f t="shared" si="70"/>
        <v/>
      </c>
      <c r="BS24" s="21" t="str">
        <f t="shared" si="71"/>
        <v/>
      </c>
      <c r="BT24" s="21" t="str">
        <f t="shared" si="72"/>
        <v/>
      </c>
      <c r="BU24" s="2" t="str">
        <f t="shared" si="73"/>
        <v/>
      </c>
      <c r="BV24" s="236"/>
      <c r="BX24" s="22"/>
      <c r="BY24" s="29">
        <f>((AS32+AS29)/(AR32+AR29))/10</f>
        <v>0.125</v>
      </c>
      <c r="BZ24" s="29">
        <f>((AS32+AR20)/(AR32+AS20))/10</f>
        <v>0.6</v>
      </c>
      <c r="CA24" s="29">
        <f>((AS32+AR27)/(AR32+AS27))/10</f>
        <v>0.3</v>
      </c>
      <c r="CB24" s="29" t="e">
        <f>((AS32+AS24)/(AR32+AR24))/10</f>
        <v>#VALUE!</v>
      </c>
      <c r="CC24" s="29">
        <f>((AS29+AR20)/(AR29+AS20))/10</f>
        <v>0.16666666666666669</v>
      </c>
      <c r="CD24" s="29">
        <f>((AS29+AR27)/(AR29+AS27))/10</f>
        <v>0.125</v>
      </c>
      <c r="CE24" s="29" t="e">
        <f>((AS29+AS24)/(AR29+AR24))/10</f>
        <v>#VALUE!</v>
      </c>
      <c r="CF24" s="29">
        <f>((AR20+AR27)/(AS20+AS27))/10</f>
        <v>0.6</v>
      </c>
      <c r="CG24" s="29" t="e">
        <f>((AR20+AS24)/(AS20+AR24))/10</f>
        <v>#VALUE!</v>
      </c>
      <c r="CH24" s="29" t="e">
        <f>((AR27+AS27)/(AS24+AR24))/10</f>
        <v>#VALUE!</v>
      </c>
      <c r="CJ24" s="22">
        <v>4</v>
      </c>
      <c r="CK24" s="31">
        <f>IF(AR23&gt;AS23,CR27+0.1,CR27-0.1)</f>
        <v>4.9000000000000004</v>
      </c>
      <c r="CL24" s="31">
        <f>IF(AS20&gt;AR20,CR27+0.1,CR27-0.1)</f>
        <v>4.9000000000000004</v>
      </c>
      <c r="CM24" s="31">
        <f>IF(AS49&gt;AT49,CR27+0.1,CR27-0.1)</f>
        <v>5.0999999999999996</v>
      </c>
      <c r="CN24" s="30"/>
      <c r="CO24" s="31">
        <f>IF(AS31&gt;AR31,CR27+0.1,CR27-0.1)</f>
        <v>4.9000000000000004</v>
      </c>
      <c r="CP24" s="31">
        <f>IF(AR28&gt;AS28,CR27+0.1,CR27-0.1)</f>
        <v>4.9000000000000004</v>
      </c>
      <c r="CQ24" s="32"/>
      <c r="CR24" s="199"/>
      <c r="CS24" s="199"/>
      <c r="CT24" s="199"/>
      <c r="CV24" s="199"/>
      <c r="CW24" s="216"/>
      <c r="CY24" s="199"/>
      <c r="DA24" s="216"/>
      <c r="DB24" s="199"/>
    </row>
    <row r="25" spans="1:107" ht="12.6" customHeight="1" x14ac:dyDescent="0.25">
      <c r="A25" s="66"/>
      <c r="B25" s="217"/>
      <c r="C25" s="218"/>
      <c r="D25" s="81" t="s">
        <v>13</v>
      </c>
      <c r="E25" s="225" t="str">
        <f>IF(AS32&gt;AR32,BT32,BU32)</f>
        <v>-1, 1, 1, 1</v>
      </c>
      <c r="F25" s="226"/>
      <c r="G25" s="227"/>
      <c r="H25" s="220"/>
      <c r="I25" s="221"/>
      <c r="J25" s="222"/>
      <c r="K25" s="228" t="str">
        <f>IF(AS29&gt;AR29,BT29,BU29)</f>
        <v>2 : 3</v>
      </c>
      <c r="L25" s="226"/>
      <c r="M25" s="227"/>
      <c r="N25" s="228" t="str">
        <f>IF(AR20&gt;AS20,BT20,BU20)</f>
        <v>, 1, 1, 1</v>
      </c>
      <c r="O25" s="226"/>
      <c r="P25" s="227"/>
      <c r="Q25" s="228" t="str">
        <f>IF(AR27&gt;AS27,BT27,BU27)</f>
        <v>-1, 1, 1, 1</v>
      </c>
      <c r="R25" s="226"/>
      <c r="S25" s="227"/>
      <c r="T25" s="228"/>
      <c r="U25" s="226"/>
      <c r="V25" s="226"/>
      <c r="W25" s="223"/>
      <c r="X25" s="224"/>
      <c r="Y25" s="217"/>
      <c r="Z25" s="50"/>
      <c r="AA25" s="212"/>
      <c r="AC25" s="213"/>
      <c r="AD25" s="213"/>
      <c r="AE25" s="72" t="str">
        <f>IF(C30=0," ","5-3")</f>
        <v>5-3</v>
      </c>
      <c r="AF25" s="178" t="str">
        <f>IF(C30=0," ",CONCATENATE(D30,"-",D26))</f>
        <v>АК-АЛТЫН-ОСДЮСШОР-3</v>
      </c>
      <c r="AG25" s="26">
        <v>2</v>
      </c>
      <c r="AH25" s="27">
        <v>1</v>
      </c>
      <c r="AI25" s="26">
        <v>2</v>
      </c>
      <c r="AJ25" s="27">
        <v>1</v>
      </c>
      <c r="AK25" s="26">
        <v>1</v>
      </c>
      <c r="AL25" s="27">
        <v>2</v>
      </c>
      <c r="AM25" s="26">
        <v>1</v>
      </c>
      <c r="AN25" s="27">
        <v>2</v>
      </c>
      <c r="AO25" s="26">
        <v>1</v>
      </c>
      <c r="AP25" s="28">
        <v>2</v>
      </c>
      <c r="AQ25" s="17"/>
      <c r="AR25" s="18">
        <f t="shared" si="48"/>
        <v>2</v>
      </c>
      <c r="AS25" s="18">
        <f t="shared" si="49"/>
        <v>3</v>
      </c>
      <c r="AT25" s="19">
        <f t="shared" si="50"/>
        <v>1</v>
      </c>
      <c r="AU25" s="19">
        <f t="shared" si="51"/>
        <v>1</v>
      </c>
      <c r="AV25" s="19">
        <f t="shared" si="52"/>
        <v>0</v>
      </c>
      <c r="AW25" s="19">
        <f t="shared" si="53"/>
        <v>0</v>
      </c>
      <c r="AX25" s="19">
        <f t="shared" si="54"/>
        <v>0</v>
      </c>
      <c r="AY25" s="20"/>
      <c r="AZ25" s="19">
        <f t="shared" si="55"/>
        <v>0</v>
      </c>
      <c r="BA25" s="19">
        <f t="shared" si="56"/>
        <v>0</v>
      </c>
      <c r="BB25" s="19">
        <f t="shared" si="57"/>
        <v>1</v>
      </c>
      <c r="BC25" s="19">
        <f t="shared" si="58"/>
        <v>1</v>
      </c>
      <c r="BD25" s="19">
        <f t="shared" si="59"/>
        <v>1</v>
      </c>
      <c r="BE25" s="20"/>
      <c r="BF25" s="19">
        <f t="shared" si="60"/>
        <v>1</v>
      </c>
      <c r="BG25" s="19" t="str">
        <f t="shared" si="61"/>
        <v>, 1</v>
      </c>
      <c r="BH25" s="19" t="str">
        <f t="shared" si="62"/>
        <v>, -1</v>
      </c>
      <c r="BI25" s="19" t="str">
        <f t="shared" si="63"/>
        <v>, -1</v>
      </c>
      <c r="BJ25" s="19" t="str">
        <f t="shared" si="64"/>
        <v>, -1</v>
      </c>
      <c r="BK25" s="20"/>
      <c r="BL25" s="19">
        <f t="shared" si="65"/>
        <v>-1</v>
      </c>
      <c r="BM25" s="19" t="str">
        <f t="shared" si="66"/>
        <v>, -1</v>
      </c>
      <c r="BN25" s="19" t="str">
        <f t="shared" si="67"/>
        <v>, 1</v>
      </c>
      <c r="BO25" s="19" t="str">
        <f t="shared" si="68"/>
        <v>, 1</v>
      </c>
      <c r="BP25" s="19" t="str">
        <f t="shared" si="69"/>
        <v>, 1</v>
      </c>
      <c r="BQ25" s="20"/>
      <c r="BR25" s="21" t="str">
        <f t="shared" si="70"/>
        <v>1, 1, -1, -1, -1</v>
      </c>
      <c r="BS25" s="21" t="str">
        <f t="shared" si="71"/>
        <v>-1, -1, 1, 1, 1</v>
      </c>
      <c r="BT25" s="21" t="str">
        <f t="shared" si="72"/>
        <v>-1, -1, 1, 1, 1</v>
      </c>
      <c r="BU25" s="2" t="str">
        <f t="shared" si="73"/>
        <v>2 : 3</v>
      </c>
      <c r="BV25" s="236"/>
      <c r="BX25" s="22">
        <v>3</v>
      </c>
      <c r="BY25" s="23" t="s">
        <v>38</v>
      </c>
      <c r="BZ25" s="23" t="s">
        <v>35</v>
      </c>
      <c r="CA25" s="23" t="s">
        <v>36</v>
      </c>
      <c r="CB25" s="23" t="s">
        <v>37</v>
      </c>
      <c r="CC25" s="23" t="s">
        <v>18</v>
      </c>
      <c r="CD25" s="23" t="s">
        <v>19</v>
      </c>
      <c r="CE25" s="23" t="s">
        <v>20</v>
      </c>
      <c r="CF25" s="23" t="s">
        <v>24</v>
      </c>
      <c r="CG25" s="23" t="s">
        <v>25</v>
      </c>
      <c r="CH25" s="23" t="s">
        <v>26</v>
      </c>
      <c r="CJ25" s="22">
        <v>5</v>
      </c>
      <c r="CK25" s="31">
        <f>IF(AS21&gt;AR21,CR29+0.1,CR29-0.1)</f>
        <v>4.9000000000000004</v>
      </c>
      <c r="CL25" s="31">
        <f>IF(AS27&gt;AR27,CR29+0.1,CR29-0.1)</f>
        <v>4.9000000000000004</v>
      </c>
      <c r="CM25" s="31">
        <f>IF(AR25&gt;AS25,CR29+0.1,CR29-0.1)</f>
        <v>4.9000000000000004</v>
      </c>
      <c r="CN25" s="31">
        <f>IF(AR31&gt;AS31,CR29+0.1,CR29-0.1)</f>
        <v>5.0999999999999996</v>
      </c>
      <c r="CO25" s="37"/>
      <c r="CP25" s="31">
        <f>IF(AR34&gt;AS34,CR29+0.1,CR29-0.1)</f>
        <v>4.9000000000000004</v>
      </c>
      <c r="CQ25" s="24"/>
      <c r="CR25" s="198">
        <f>W26</f>
        <v>6</v>
      </c>
      <c r="CS25" s="198">
        <f>IF(AND(CR25=CR21,CR25=CR23),BY26,(IF(AND(CR25=CR21,CR25=CR27),BZ26,(IF(AND(CR25=CR21,CR25=CR29),CA26,(IF(AND(CR25=CR21,CR25=CR31),CB26,(IF(AND(CR25=CR23,CR25=CR27),CC26,(IF(AND(CR25=CR23,CR25=CR29),CD26,(IF(AND(CR25=CR23,CR25=CR31),CE26,(IF(AND(CR25=CR27,CR25=CR29),CF26,(IF(AND(CR25=CR27,CR25=CR31),CG26,(IF(AND(CR25=CR29,CR25=CR31),CH26,999)))))))))))))))))))</f>
        <v>999</v>
      </c>
      <c r="CT25" s="198">
        <f t="shared" ref="CT25" si="79">IF(CY25=1,CR25+CS25,CS25)</f>
        <v>999</v>
      </c>
      <c r="CV25" s="198">
        <f>CR25</f>
        <v>6</v>
      </c>
      <c r="CW25" s="215">
        <f>IF(CV25=CV21,CK23,(IF(CV25=CV23,CL23,(IF(CV25=CV27,CN23,(IF(CV25=CV29,CO23,(IF(CV25=CV31,CP23,999)))))))))</f>
        <v>999</v>
      </c>
      <c r="CY25" s="198">
        <f t="shared" ref="CY25" si="80">IF(CS25&lt;&gt;999,1,0)</f>
        <v>0</v>
      </c>
      <c r="DA25" s="215">
        <f>IF(CY25=1,CT25,CW25)</f>
        <v>999</v>
      </c>
      <c r="DB25" s="198">
        <f t="shared" ref="DB25" si="81">IF(DA25&lt;&gt;999,DA25,CV25)</f>
        <v>6</v>
      </c>
    </row>
    <row r="26" spans="1:107" ht="12.6" customHeight="1" x14ac:dyDescent="0.25">
      <c r="A26" s="66"/>
      <c r="B26" s="200">
        <v>3</v>
      </c>
      <c r="C26" s="202">
        <f>[1]Лист3!$A$53</f>
        <v>56</v>
      </c>
      <c r="D26" s="82" t="s">
        <v>46</v>
      </c>
      <c r="E26" s="38"/>
      <c r="F26" s="39">
        <f>IF(AS26&gt;AR26,2,$AG$2)</f>
        <v>1</v>
      </c>
      <c r="G26" s="40"/>
      <c r="H26" s="41"/>
      <c r="I26" s="39">
        <f>IF(AR29&gt;AS29,2,$AG$2)</f>
        <v>2</v>
      </c>
      <c r="J26" s="40"/>
      <c r="K26" s="204"/>
      <c r="L26" s="205"/>
      <c r="M26" s="219"/>
      <c r="N26" s="41"/>
      <c r="O26" s="39">
        <f>IF(AR33&gt;AS33,2,$AG$2)</f>
        <v>1</v>
      </c>
      <c r="P26" s="40"/>
      <c r="Q26" s="41"/>
      <c r="R26" s="39">
        <f>IF(AS25&gt;AR25,2,$AG$2)</f>
        <v>2</v>
      </c>
      <c r="S26" s="40"/>
      <c r="T26" s="41"/>
      <c r="U26" s="39"/>
      <c r="V26" s="38"/>
      <c r="W26" s="208">
        <f>SUM(F26,I26,L26,O26,R26,U26)</f>
        <v>6</v>
      </c>
      <c r="X26" s="210">
        <f t="shared" ref="X26" si="82">IF(($AG$2=1),IF(CY25=1,CS25*10,0),0)</f>
        <v>0</v>
      </c>
      <c r="Y26" s="200" t="s">
        <v>29</v>
      </c>
      <c r="Z26" s="69" t="s">
        <v>62</v>
      </c>
      <c r="AA26" s="212">
        <f>IF(C26="","",VLOOKUP(C26,'[2]Список участников'!A:L,8,FALSE))</f>
        <v>0</v>
      </c>
      <c r="AC26" s="213">
        <f>IF(C26&gt;0,1,0)</f>
        <v>1</v>
      </c>
      <c r="AD26" s="213"/>
      <c r="AE26" s="72" t="s">
        <v>34</v>
      </c>
      <c r="AF26" s="52" t="str">
        <f>IF(C26=0," ",CONCATENATE(D22,"-",D26))</f>
        <v>ASM-ОСДЮСШОР-3</v>
      </c>
      <c r="AG26" s="26">
        <v>1</v>
      </c>
      <c r="AH26" s="27">
        <v>2</v>
      </c>
      <c r="AI26" s="26">
        <v>2</v>
      </c>
      <c r="AJ26" s="27">
        <v>1</v>
      </c>
      <c r="AK26" s="26">
        <v>2</v>
      </c>
      <c r="AL26" s="27">
        <v>1</v>
      </c>
      <c r="AM26" s="26">
        <v>1</v>
      </c>
      <c r="AN26" s="27">
        <v>2</v>
      </c>
      <c r="AO26" s="26">
        <v>2</v>
      </c>
      <c r="AP26" s="28">
        <v>1</v>
      </c>
      <c r="AQ26" s="17"/>
      <c r="AR26" s="18">
        <f t="shared" si="48"/>
        <v>3</v>
      </c>
      <c r="AS26" s="18">
        <f t="shared" si="49"/>
        <v>2</v>
      </c>
      <c r="AT26" s="19">
        <f t="shared" si="50"/>
        <v>0</v>
      </c>
      <c r="AU26" s="19">
        <f t="shared" si="51"/>
        <v>1</v>
      </c>
      <c r="AV26" s="19">
        <f t="shared" si="52"/>
        <v>1</v>
      </c>
      <c r="AW26" s="19">
        <f t="shared" si="53"/>
        <v>0</v>
      </c>
      <c r="AX26" s="19">
        <f t="shared" si="54"/>
        <v>1</v>
      </c>
      <c r="AY26" s="20"/>
      <c r="AZ26" s="19">
        <f t="shared" si="55"/>
        <v>1</v>
      </c>
      <c r="BA26" s="19">
        <f t="shared" si="56"/>
        <v>0</v>
      </c>
      <c r="BB26" s="19">
        <f t="shared" si="57"/>
        <v>0</v>
      </c>
      <c r="BC26" s="19">
        <f t="shared" si="58"/>
        <v>1</v>
      </c>
      <c r="BD26" s="19">
        <f t="shared" si="59"/>
        <v>0</v>
      </c>
      <c r="BE26" s="20"/>
      <c r="BF26" s="19">
        <f t="shared" si="60"/>
        <v>-1</v>
      </c>
      <c r="BG26" s="19" t="str">
        <f t="shared" si="61"/>
        <v>, 1</v>
      </c>
      <c r="BH26" s="19" t="str">
        <f t="shared" si="62"/>
        <v>, 1</v>
      </c>
      <c r="BI26" s="19" t="str">
        <f t="shared" si="63"/>
        <v>, -1</v>
      </c>
      <c r="BJ26" s="19" t="str">
        <f t="shared" si="64"/>
        <v>, 1</v>
      </c>
      <c r="BK26" s="20"/>
      <c r="BL26" s="19">
        <f t="shared" si="65"/>
        <v>1</v>
      </c>
      <c r="BM26" s="19" t="str">
        <f t="shared" si="66"/>
        <v>, -1</v>
      </c>
      <c r="BN26" s="19" t="str">
        <f t="shared" si="67"/>
        <v>, -1</v>
      </c>
      <c r="BO26" s="19" t="str">
        <f t="shared" si="68"/>
        <v>, 1</v>
      </c>
      <c r="BP26" s="19" t="str">
        <f t="shared" si="69"/>
        <v>, -1</v>
      </c>
      <c r="BQ26" s="20"/>
      <c r="BR26" s="21" t="str">
        <f t="shared" si="70"/>
        <v>-1, 1, 1, -1, 1</v>
      </c>
      <c r="BS26" s="21" t="str">
        <f t="shared" si="71"/>
        <v>1, -1, -1, 1, -1</v>
      </c>
      <c r="BT26" s="21" t="str">
        <f t="shared" si="72"/>
        <v>-1, 1, 1, -1, 1</v>
      </c>
      <c r="BU26" s="2" t="str">
        <f t="shared" si="73"/>
        <v>2 : 3</v>
      </c>
      <c r="BV26" s="236"/>
      <c r="BX26" s="22"/>
      <c r="BY26" s="29">
        <f>((AS26+AR29)/(AR26+AS29))/10</f>
        <v>0.1</v>
      </c>
      <c r="BZ26" s="29">
        <f>((AS26+AR33)/(AR26+AS33))/10</f>
        <v>0.05</v>
      </c>
      <c r="CA26" s="29">
        <f>((AS26+AS25)/(AR26+AR25))/10</f>
        <v>0.1</v>
      </c>
      <c r="CB26" s="29" t="e">
        <f>((AS26+AR22)/(AR26+AS22))/10</f>
        <v>#VALUE!</v>
      </c>
      <c r="CC26" s="29">
        <f>((AR29+AR33)/(AS29+AS33))/10</f>
        <v>0.08</v>
      </c>
      <c r="CD26" s="29">
        <f>((AR29+AS25)/(AS29+AR25))/10</f>
        <v>0.15</v>
      </c>
      <c r="CE26" s="29" t="e">
        <f>((AR29+AR22)/(AS29+AS22))/10</f>
        <v>#VALUE!</v>
      </c>
      <c r="CF26" s="29">
        <f>((AR33+AS25)/(AS33+AR25))/10</f>
        <v>0.08</v>
      </c>
      <c r="CG26" s="29" t="e">
        <f>((AR33+AR22)/(AS33+AS22))/10</f>
        <v>#VALUE!</v>
      </c>
      <c r="CH26" s="29" t="e">
        <f>((AS25+AR22)/(AR25+AS22))/10</f>
        <v>#VALUE!</v>
      </c>
      <c r="CJ26" s="22">
        <v>6</v>
      </c>
      <c r="CK26" s="31">
        <f>IF(AR30&gt;AS30,CR31+0.1,CR31-0.1)</f>
        <v>-0.1</v>
      </c>
      <c r="CL26" s="31">
        <f>IF(AR24&gt;AS24,CR31+0.1,CR31-0.1)</f>
        <v>-0.1</v>
      </c>
      <c r="CM26" s="31">
        <f>IF(AS22&gt;AR22,CR31+0.1,CR31-0.1)</f>
        <v>-0.1</v>
      </c>
      <c r="CN26" s="31">
        <f>IF(AS28&gt;AR28,CR31+0.1,CR31-0.1)</f>
        <v>-0.1</v>
      </c>
      <c r="CO26" s="31">
        <f>IF(AS34&gt;AR34,CR31+0.1,CR31-0.1)</f>
        <v>-0.1</v>
      </c>
      <c r="CP26" s="30"/>
      <c r="CQ26" s="32"/>
      <c r="CR26" s="199"/>
      <c r="CS26" s="199"/>
      <c r="CT26" s="199"/>
      <c r="CV26" s="199"/>
      <c r="CW26" s="216"/>
      <c r="CY26" s="199"/>
      <c r="DA26" s="216"/>
      <c r="DB26" s="199"/>
    </row>
    <row r="27" spans="1:107" ht="12.6" customHeight="1" x14ac:dyDescent="0.25">
      <c r="A27" s="66"/>
      <c r="B27" s="217"/>
      <c r="C27" s="218"/>
      <c r="D27" s="81" t="s">
        <v>42</v>
      </c>
      <c r="E27" s="225" t="str">
        <f>IF(AS26&gt;AR26,BT26,BU26)</f>
        <v>2 : 3</v>
      </c>
      <c r="F27" s="226"/>
      <c r="G27" s="227"/>
      <c r="H27" s="228" t="str">
        <f>IF(AR29&gt;AS29,BT29,BU29)</f>
        <v>1, -1, 1, -1, 1</v>
      </c>
      <c r="I27" s="226"/>
      <c r="J27" s="227"/>
      <c r="K27" s="220"/>
      <c r="L27" s="221"/>
      <c r="M27" s="222"/>
      <c r="N27" s="228" t="str">
        <f>IF(AR33&gt;AS33,BT33,BU33)</f>
        <v>1 : 3</v>
      </c>
      <c r="O27" s="226"/>
      <c r="P27" s="227"/>
      <c r="Q27" s="228" t="str">
        <f>IF(AS25&gt;AR25,BT25,BU25)</f>
        <v>-1, -1, 1, 1, 1</v>
      </c>
      <c r="R27" s="226"/>
      <c r="S27" s="227"/>
      <c r="T27" s="228"/>
      <c r="U27" s="226"/>
      <c r="V27" s="226"/>
      <c r="W27" s="223"/>
      <c r="X27" s="224"/>
      <c r="Y27" s="217"/>
      <c r="Z27" s="50"/>
      <c r="AA27" s="212"/>
      <c r="AC27" s="213"/>
      <c r="AD27" s="213"/>
      <c r="AE27" s="72" t="str">
        <f>IF(C30=0," ","2-5")</f>
        <v>2-5</v>
      </c>
      <c r="AF27" s="52" t="str">
        <f>IF(C30=0," ",CONCATENATE(D24,"-",D30))</f>
        <v>ЖАЛЫН-АК-АЛТЫН</v>
      </c>
      <c r="AG27" s="26">
        <v>1</v>
      </c>
      <c r="AH27" s="27">
        <v>2</v>
      </c>
      <c r="AI27" s="26">
        <v>2</v>
      </c>
      <c r="AJ27" s="27">
        <v>1</v>
      </c>
      <c r="AK27" s="26">
        <v>2</v>
      </c>
      <c r="AL27" s="27">
        <v>1</v>
      </c>
      <c r="AM27" s="26">
        <v>2</v>
      </c>
      <c r="AN27" s="27">
        <v>1</v>
      </c>
      <c r="AO27" s="26"/>
      <c r="AP27" s="28"/>
      <c r="AQ27" s="17"/>
      <c r="AR27" s="18">
        <f t="shared" si="48"/>
        <v>3</v>
      </c>
      <c r="AS27" s="18">
        <f t="shared" si="49"/>
        <v>1</v>
      </c>
      <c r="AT27" s="19">
        <f t="shared" si="50"/>
        <v>0</v>
      </c>
      <c r="AU27" s="19">
        <f t="shared" si="51"/>
        <v>1</v>
      </c>
      <c r="AV27" s="19">
        <f t="shared" si="52"/>
        <v>1</v>
      </c>
      <c r="AW27" s="19">
        <f t="shared" si="53"/>
        <v>1</v>
      </c>
      <c r="AX27" s="19">
        <f t="shared" si="54"/>
        <v>0</v>
      </c>
      <c r="AY27" s="20"/>
      <c r="AZ27" s="19">
        <f t="shared" si="55"/>
        <v>1</v>
      </c>
      <c r="BA27" s="19">
        <f t="shared" si="56"/>
        <v>0</v>
      </c>
      <c r="BB27" s="19">
        <f t="shared" si="57"/>
        <v>0</v>
      </c>
      <c r="BC27" s="19">
        <f t="shared" si="58"/>
        <v>0</v>
      </c>
      <c r="BD27" s="19">
        <f t="shared" si="59"/>
        <v>0</v>
      </c>
      <c r="BE27" s="20"/>
      <c r="BF27" s="19">
        <f t="shared" si="60"/>
        <v>-1</v>
      </c>
      <c r="BG27" s="19" t="str">
        <f t="shared" si="61"/>
        <v>, 1</v>
      </c>
      <c r="BH27" s="19" t="str">
        <f t="shared" si="62"/>
        <v>, 1</v>
      </c>
      <c r="BI27" s="19" t="str">
        <f t="shared" si="63"/>
        <v>, 1</v>
      </c>
      <c r="BJ27" s="19" t="str">
        <f t="shared" si="64"/>
        <v/>
      </c>
      <c r="BK27" s="20"/>
      <c r="BL27" s="19">
        <f t="shared" si="65"/>
        <v>1</v>
      </c>
      <c r="BM27" s="19" t="str">
        <f t="shared" si="66"/>
        <v>, -1</v>
      </c>
      <c r="BN27" s="19" t="str">
        <f t="shared" si="67"/>
        <v>, -1</v>
      </c>
      <c r="BO27" s="19" t="str">
        <f t="shared" si="68"/>
        <v>, -1</v>
      </c>
      <c r="BP27" s="19" t="str">
        <f t="shared" si="69"/>
        <v/>
      </c>
      <c r="BQ27" s="20"/>
      <c r="BR27" s="21" t="str">
        <f t="shared" si="70"/>
        <v>-1, 1, 1, 1</v>
      </c>
      <c r="BS27" s="21" t="str">
        <f t="shared" si="71"/>
        <v>1, -1, -1, -1</v>
      </c>
      <c r="BT27" s="21" t="str">
        <f t="shared" si="72"/>
        <v>-1, 1, 1, 1</v>
      </c>
      <c r="BU27" s="2" t="str">
        <f t="shared" si="73"/>
        <v>1 : 3</v>
      </c>
      <c r="BV27" s="236"/>
      <c r="BX27" s="22">
        <v>4</v>
      </c>
      <c r="BY27" s="23" t="s">
        <v>38</v>
      </c>
      <c r="BZ27" s="23" t="s">
        <v>34</v>
      </c>
      <c r="CA27" s="23" t="s">
        <v>36</v>
      </c>
      <c r="CB27" s="23" t="s">
        <v>37</v>
      </c>
      <c r="CC27" s="23" t="s">
        <v>17</v>
      </c>
      <c r="CD27" s="23" t="s">
        <v>19</v>
      </c>
      <c r="CE27" s="23" t="s">
        <v>20</v>
      </c>
      <c r="CF27" s="23" t="s">
        <v>22</v>
      </c>
      <c r="CG27" s="23" t="s">
        <v>23</v>
      </c>
      <c r="CH27" s="23" t="s">
        <v>26</v>
      </c>
      <c r="CJ27" s="32"/>
      <c r="CK27" s="24"/>
      <c r="CL27" s="24"/>
      <c r="CM27" s="24"/>
      <c r="CN27" s="24"/>
      <c r="CO27" s="24"/>
      <c r="CP27" s="24"/>
      <c r="CQ27" s="24"/>
      <c r="CR27" s="198">
        <f>W28</f>
        <v>5</v>
      </c>
      <c r="CS27" s="198">
        <f>IF(AND(CR27=CR21,CR27=CR23),BY28,(IF(AND(CR27=CR21,CR27=CR25),BZ28,(IF(AND(CR27=CR21,CR27=CR29),CA28,(IF(AND(CR27=CR21,CR27=CR31),CB28,(IF(AND(CR27=CR23,CR27=CR25),CC28,(IF(AND(CR27=CR23,CR27=CR29),CD28,(IF(AND(CR27=CR23,CR27=CR31),CE28,(IF(AND(CR27=CR25,CR27=CR29),CF28,(IF(AND(CR27=CR25,CR27=CR31),CG28,(IF(AND(CR27=CR29,CR27=CR31),CH28,999)))))))))))))))))))</f>
        <v>999</v>
      </c>
      <c r="CT27" s="198">
        <f t="shared" ref="CT27" si="83">IF(CY27=1,CR27+CS27,CS27)</f>
        <v>999</v>
      </c>
      <c r="CV27" s="198">
        <f>CR27</f>
        <v>5</v>
      </c>
      <c r="CW27" s="215">
        <f>IF(CV27=CV21,CK24,(IF(CV27=CV23,CL24,(IF(CV27=CV25,CM24,(IF(CV27=CV29,CO24,(IF(CV27=CV31,CP24,999)))))))))</f>
        <v>4.9000000000000004</v>
      </c>
      <c r="CY27" s="198">
        <f t="shared" ref="CY27" si="84">IF(CS27&lt;&gt;999,1,0)</f>
        <v>0</v>
      </c>
      <c r="DA27" s="215">
        <f>IF(CY27=1,CT27,CW27)</f>
        <v>4.9000000000000004</v>
      </c>
      <c r="DB27" s="198">
        <f t="shared" ref="DB27" si="85">IF(DA27&lt;&gt;999,DA27,CV27)</f>
        <v>4.9000000000000004</v>
      </c>
    </row>
    <row r="28" spans="1:107" ht="12.6" customHeight="1" x14ac:dyDescent="0.25">
      <c r="A28" s="66"/>
      <c r="B28" s="200">
        <v>4</v>
      </c>
      <c r="C28" s="202">
        <f>[1]Лист3!$A$54</f>
        <v>89</v>
      </c>
      <c r="D28" s="83" t="s">
        <v>48</v>
      </c>
      <c r="E28" s="38"/>
      <c r="F28" s="39">
        <f>IF(AR23&gt;AS23,2,$AG$2)</f>
        <v>1</v>
      </c>
      <c r="G28" s="40"/>
      <c r="H28" s="41"/>
      <c r="I28" s="39">
        <f>IF(AS20&gt;AR20,2,$AG$2)</f>
        <v>1</v>
      </c>
      <c r="J28" s="40"/>
      <c r="K28" s="41"/>
      <c r="L28" s="39">
        <f>IF(AS33&gt;AR33,2,$AG$2)</f>
        <v>2</v>
      </c>
      <c r="M28" s="40"/>
      <c r="N28" s="204"/>
      <c r="O28" s="205"/>
      <c r="P28" s="219"/>
      <c r="Q28" s="41"/>
      <c r="R28" s="39">
        <f>IF(AS31&gt;AR31,2,$AG$2)</f>
        <v>1</v>
      </c>
      <c r="S28" s="40"/>
      <c r="T28" s="41"/>
      <c r="U28" s="39"/>
      <c r="V28" s="38"/>
      <c r="W28" s="208">
        <f>SUM(F28,I28,L28,O28,R28,U28)</f>
        <v>5</v>
      </c>
      <c r="X28" s="210">
        <f t="shared" ref="X28" si="86">IF(($AG$2=1),IF(CY27=1,CS27*10,0),0)</f>
        <v>0</v>
      </c>
      <c r="Y28" s="200" t="s">
        <v>31</v>
      </c>
      <c r="Z28" s="50"/>
      <c r="AA28" s="212">
        <f>IF(C28="","",VLOOKUP(C28,'[2]Список участников'!A:L,8,FALSE))</f>
        <v>0</v>
      </c>
      <c r="AC28" s="213">
        <f>IF(C28&gt;0,1,0)</f>
        <v>1</v>
      </c>
      <c r="AD28" s="213"/>
      <c r="AE28" s="72" t="str">
        <f>IF(C32=0," ","4-6")</f>
        <v>4-6</v>
      </c>
      <c r="AF28" s="179" t="str">
        <f>IF(C32=0," ",CONCATENATE(D28,"-",D32))</f>
        <v>AURORA-ТОПЖАРГАН</v>
      </c>
      <c r="AG28" s="26"/>
      <c r="AH28" s="27"/>
      <c r="AI28" s="26"/>
      <c r="AJ28" s="27"/>
      <c r="AK28" s="26"/>
      <c r="AL28" s="27"/>
      <c r="AM28" s="26"/>
      <c r="AN28" s="27"/>
      <c r="AO28" s="26"/>
      <c r="AP28" s="28"/>
      <c r="AQ28" s="17"/>
      <c r="AR28" s="18" t="str">
        <f t="shared" si="48"/>
        <v/>
      </c>
      <c r="AS28" s="18" t="str">
        <f t="shared" si="49"/>
        <v/>
      </c>
      <c r="AT28" s="19">
        <f t="shared" si="50"/>
        <v>0</v>
      </c>
      <c r="AU28" s="19">
        <f t="shared" si="51"/>
        <v>0</v>
      </c>
      <c r="AV28" s="19">
        <f t="shared" si="52"/>
        <v>0</v>
      </c>
      <c r="AW28" s="19">
        <f t="shared" si="53"/>
        <v>0</v>
      </c>
      <c r="AX28" s="19">
        <f t="shared" si="54"/>
        <v>0</v>
      </c>
      <c r="AY28" s="20"/>
      <c r="AZ28" s="19">
        <f t="shared" si="55"/>
        <v>0</v>
      </c>
      <c r="BA28" s="19">
        <f t="shared" si="56"/>
        <v>0</v>
      </c>
      <c r="BB28" s="19">
        <f t="shared" si="57"/>
        <v>0</v>
      </c>
      <c r="BC28" s="19">
        <f t="shared" si="58"/>
        <v>0</v>
      </c>
      <c r="BD28" s="19">
        <f t="shared" si="59"/>
        <v>0</v>
      </c>
      <c r="BE28" s="20"/>
      <c r="BF28" s="19" t="str">
        <f t="shared" si="60"/>
        <v/>
      </c>
      <c r="BG28" s="19" t="str">
        <f t="shared" si="61"/>
        <v/>
      </c>
      <c r="BH28" s="19" t="str">
        <f t="shared" si="62"/>
        <v/>
      </c>
      <c r="BI28" s="19" t="str">
        <f t="shared" si="63"/>
        <v/>
      </c>
      <c r="BJ28" s="19" t="str">
        <f t="shared" si="64"/>
        <v/>
      </c>
      <c r="BK28" s="20"/>
      <c r="BL28" s="19" t="str">
        <f t="shared" si="65"/>
        <v/>
      </c>
      <c r="BM28" s="19" t="str">
        <f t="shared" si="66"/>
        <v/>
      </c>
      <c r="BN28" s="19" t="str">
        <f t="shared" si="67"/>
        <v/>
      </c>
      <c r="BO28" s="19" t="str">
        <f t="shared" si="68"/>
        <v/>
      </c>
      <c r="BP28" s="19" t="str">
        <f t="shared" si="69"/>
        <v/>
      </c>
      <c r="BQ28" s="20"/>
      <c r="BR28" s="21" t="str">
        <f t="shared" si="70"/>
        <v/>
      </c>
      <c r="BS28" s="21" t="str">
        <f t="shared" si="71"/>
        <v/>
      </c>
      <c r="BT28" s="21" t="str">
        <f t="shared" si="72"/>
        <v/>
      </c>
      <c r="BU28" s="2" t="str">
        <f t="shared" si="73"/>
        <v/>
      </c>
      <c r="BV28" s="236"/>
      <c r="BX28" s="22"/>
      <c r="BY28" s="29">
        <f>((AR23+AS20)/(AS23+AR20))/10</f>
        <v>0</v>
      </c>
      <c r="BZ28" s="29">
        <f>((AR23+AS33)/(AS23+AR33))/10</f>
        <v>7.4999999999999997E-2</v>
      </c>
      <c r="CA28" s="29">
        <f>((AR23+AS31)/(AS23+AR31))/10</f>
        <v>3.3333333333333333E-2</v>
      </c>
      <c r="CB28" s="29" t="e">
        <f>((AR23+AR28)/(AS23+AS28))/10</f>
        <v>#VALUE!</v>
      </c>
      <c r="CC28" s="29">
        <f>((AS20+AS33)/(AR20+AR33))/10</f>
        <v>7.4999999999999997E-2</v>
      </c>
      <c r="CD28" s="29">
        <f>((AS20+AS31)/(AR20+AR31))/10</f>
        <v>3.3333333333333333E-2</v>
      </c>
      <c r="CE28" s="29" t="e">
        <f>((AS20+AR28)/(AR20+AS28))/10</f>
        <v>#VALUE!</v>
      </c>
      <c r="CF28" s="29">
        <f>((AS33+AS31)/(AR33+AR31))/10</f>
        <v>0.125</v>
      </c>
      <c r="CG28" s="29" t="e">
        <f>((AS33+AR28)/(AR33+AS28))/10</f>
        <v>#VALUE!</v>
      </c>
      <c r="CH28" s="29" t="e">
        <f>((AS31+AR28)/(AR31+AS28))/10</f>
        <v>#VALUE!</v>
      </c>
      <c r="CJ28" s="32"/>
      <c r="CK28" s="32"/>
      <c r="CL28" s="32"/>
      <c r="CM28" s="32"/>
      <c r="CN28" s="32"/>
      <c r="CO28" s="32"/>
      <c r="CP28" s="32"/>
      <c r="CQ28" s="32"/>
      <c r="CR28" s="199"/>
      <c r="CS28" s="199"/>
      <c r="CT28" s="199"/>
      <c r="CV28" s="199"/>
      <c r="CW28" s="216"/>
      <c r="CY28" s="199"/>
      <c r="DA28" s="216"/>
      <c r="DB28" s="199"/>
    </row>
    <row r="29" spans="1:107" ht="12.6" customHeight="1" x14ac:dyDescent="0.25">
      <c r="A29" s="66"/>
      <c r="B29" s="217"/>
      <c r="C29" s="218"/>
      <c r="D29" s="81" t="s">
        <v>57</v>
      </c>
      <c r="E29" s="225" t="str">
        <f>IF(AR23&gt;AS23,BT23,BU23)</f>
        <v>0 : 3</v>
      </c>
      <c r="F29" s="226"/>
      <c r="G29" s="227"/>
      <c r="H29" s="228" t="str">
        <f>IF(AS20&gt;AR20,BT20,BU20)</f>
        <v>0 : 3</v>
      </c>
      <c r="I29" s="226"/>
      <c r="J29" s="227"/>
      <c r="K29" s="228" t="str">
        <f>IF(AS33&gt;AR33,BT33,BU33)</f>
        <v>1, -1, 1, 1</v>
      </c>
      <c r="L29" s="226"/>
      <c r="M29" s="227"/>
      <c r="N29" s="220"/>
      <c r="O29" s="221"/>
      <c r="P29" s="222"/>
      <c r="Q29" s="228" t="str">
        <f>IF(AS31&gt;AR31,BT31,BU31)</f>
        <v>2 : 3</v>
      </c>
      <c r="R29" s="226"/>
      <c r="S29" s="227"/>
      <c r="T29" s="228"/>
      <c r="U29" s="226"/>
      <c r="V29" s="226"/>
      <c r="W29" s="223"/>
      <c r="X29" s="224"/>
      <c r="Y29" s="217"/>
      <c r="Z29" s="69" t="s">
        <v>63</v>
      </c>
      <c r="AA29" s="212"/>
      <c r="AC29" s="213"/>
      <c r="AD29" s="213"/>
      <c r="AE29" s="72" t="s">
        <v>39</v>
      </c>
      <c r="AF29" s="178" t="str">
        <f>CONCATENATE(D26,"-",D24)</f>
        <v>ОСДЮСШОР-3-ЖАЛЫН</v>
      </c>
      <c r="AG29" s="26">
        <v>2</v>
      </c>
      <c r="AH29" s="27">
        <v>1</v>
      </c>
      <c r="AI29" s="26">
        <v>1</v>
      </c>
      <c r="AJ29" s="27">
        <v>2</v>
      </c>
      <c r="AK29" s="26">
        <v>2</v>
      </c>
      <c r="AL29" s="27">
        <v>1</v>
      </c>
      <c r="AM29" s="26">
        <v>1</v>
      </c>
      <c r="AN29" s="27">
        <v>2</v>
      </c>
      <c r="AO29" s="26">
        <v>2</v>
      </c>
      <c r="AP29" s="28">
        <v>1</v>
      </c>
      <c r="AQ29" s="17"/>
      <c r="AR29" s="18">
        <f t="shared" si="48"/>
        <v>3</v>
      </c>
      <c r="AS29" s="18">
        <f t="shared" si="49"/>
        <v>2</v>
      </c>
      <c r="AT29" s="19">
        <f t="shared" si="50"/>
        <v>1</v>
      </c>
      <c r="AU29" s="19">
        <f t="shared" si="51"/>
        <v>0</v>
      </c>
      <c r="AV29" s="19">
        <f t="shared" si="52"/>
        <v>1</v>
      </c>
      <c r="AW29" s="19">
        <f t="shared" si="53"/>
        <v>0</v>
      </c>
      <c r="AX29" s="19">
        <f t="shared" si="54"/>
        <v>1</v>
      </c>
      <c r="AY29" s="20"/>
      <c r="AZ29" s="19">
        <f t="shared" si="55"/>
        <v>0</v>
      </c>
      <c r="BA29" s="19">
        <f t="shared" si="56"/>
        <v>1</v>
      </c>
      <c r="BB29" s="19">
        <f t="shared" si="57"/>
        <v>0</v>
      </c>
      <c r="BC29" s="19">
        <f t="shared" si="58"/>
        <v>1</v>
      </c>
      <c r="BD29" s="19">
        <f t="shared" si="59"/>
        <v>0</v>
      </c>
      <c r="BE29" s="20"/>
      <c r="BF29" s="19">
        <f t="shared" si="60"/>
        <v>1</v>
      </c>
      <c r="BG29" s="19" t="str">
        <f t="shared" si="61"/>
        <v>, -1</v>
      </c>
      <c r="BH29" s="19" t="str">
        <f t="shared" si="62"/>
        <v>, 1</v>
      </c>
      <c r="BI29" s="19" t="str">
        <f t="shared" si="63"/>
        <v>, -1</v>
      </c>
      <c r="BJ29" s="19" t="str">
        <f t="shared" si="64"/>
        <v>, 1</v>
      </c>
      <c r="BK29" s="20"/>
      <c r="BL29" s="19">
        <f t="shared" si="65"/>
        <v>-1</v>
      </c>
      <c r="BM29" s="19" t="str">
        <f t="shared" si="66"/>
        <v>, 1</v>
      </c>
      <c r="BN29" s="19" t="str">
        <f t="shared" si="67"/>
        <v>, -1</v>
      </c>
      <c r="BO29" s="19" t="str">
        <f t="shared" si="68"/>
        <v>, 1</v>
      </c>
      <c r="BP29" s="19" t="str">
        <f t="shared" si="69"/>
        <v>, -1</v>
      </c>
      <c r="BQ29" s="20"/>
      <c r="BR29" s="21" t="str">
        <f t="shared" si="70"/>
        <v>1, -1, 1, -1, 1</v>
      </c>
      <c r="BS29" s="21" t="str">
        <f t="shared" si="71"/>
        <v>-1, 1, -1, 1, -1</v>
      </c>
      <c r="BT29" s="21" t="str">
        <f t="shared" si="72"/>
        <v>1, -1, 1, -1, 1</v>
      </c>
      <c r="BU29" s="2" t="str">
        <f t="shared" si="73"/>
        <v>2 : 3</v>
      </c>
      <c r="BV29" s="236"/>
      <c r="BX29" s="22">
        <v>5</v>
      </c>
      <c r="BY29" s="23" t="s">
        <v>38</v>
      </c>
      <c r="BZ29" s="23" t="s">
        <v>34</v>
      </c>
      <c r="CA29" s="23" t="s">
        <v>35</v>
      </c>
      <c r="CB29" s="23" t="s">
        <v>37</v>
      </c>
      <c r="CC29" s="23" t="s">
        <v>17</v>
      </c>
      <c r="CD29" s="23" t="s">
        <v>18</v>
      </c>
      <c r="CE29" s="23" t="s">
        <v>20</v>
      </c>
      <c r="CF29" s="23" t="s">
        <v>21</v>
      </c>
      <c r="CG29" s="23" t="s">
        <v>23</v>
      </c>
      <c r="CH29" s="23" t="s">
        <v>25</v>
      </c>
      <c r="CJ29" s="32"/>
      <c r="CK29" s="24"/>
      <c r="CL29" s="24"/>
      <c r="CM29" s="24"/>
      <c r="CN29" s="24"/>
      <c r="CO29" s="24"/>
      <c r="CP29" s="24"/>
      <c r="CQ29" s="24"/>
      <c r="CR29" s="198">
        <f>W30</f>
        <v>5</v>
      </c>
      <c r="CS29" s="198">
        <f>IF(AND(CR29=CR21,CR29=CR23),BY30,(IF(AND(CR29=CR21,CR29=CR25),BZ30,(IF(AND(CR29=CR21,CR29=CR27),CA30,(IF(AND(CR29=CR21,CR29=CR31),CB30,(IF(AND(CR29=CR23,CR29=CR25),CC30,(IF(AND(CR29=CR23,CR29=CR27),CD30,(IF(AND(CR29=CR23,CR29=CR31),CE30,(IF(AND(CR29=CR25,CR29=CR27),CF30,(IF(AND(CR29=CR25,CR29=CR31),CG30,(IF(AND(CR29=CR27,CR29=CR31),CH30,999)))))))))))))))))))</f>
        <v>999</v>
      </c>
      <c r="CT29" s="198">
        <f t="shared" ref="CT29" si="87">IF(CY29=1,CR29+CS29,CS29)</f>
        <v>999</v>
      </c>
      <c r="CV29" s="198">
        <f>CR29</f>
        <v>5</v>
      </c>
      <c r="CW29" s="215">
        <f>IF(CV29=CV21,CK25,(IF(CV29=CV23,CL25,(IF(CV29=CV25,CM25,(IF(CV29=CV27,CN25,(IF(CV29=CV31,CP25,999)))))))))</f>
        <v>5.0999999999999996</v>
      </c>
      <c r="CY29" s="198">
        <f t="shared" ref="CY29" si="88">IF(CS29&lt;&gt;999,1,0)</f>
        <v>0</v>
      </c>
      <c r="DA29" s="215">
        <f>IF(CY29=1,CT29,CW29)</f>
        <v>5.0999999999999996</v>
      </c>
      <c r="DB29" s="198">
        <f t="shared" ref="DB29" si="89">IF(DA29&lt;&gt;999,DA29,CV29)</f>
        <v>5.0999999999999996</v>
      </c>
    </row>
    <row r="30" spans="1:107" ht="12.6" customHeight="1" x14ac:dyDescent="0.25">
      <c r="A30" s="66"/>
      <c r="B30" s="200">
        <v>5</v>
      </c>
      <c r="C30" s="202">
        <f>[1]Лист3!$A$55</f>
        <v>104</v>
      </c>
      <c r="D30" s="83" t="s">
        <v>58</v>
      </c>
      <c r="E30" s="38"/>
      <c r="F30" s="39">
        <f>IF(AS21&gt;AR21,2,$AG$2)</f>
        <v>1</v>
      </c>
      <c r="G30" s="40"/>
      <c r="H30" s="41"/>
      <c r="I30" s="39">
        <f>IF(AS27&gt;AR27,2,$AG$2)</f>
        <v>1</v>
      </c>
      <c r="J30" s="40"/>
      <c r="K30" s="41"/>
      <c r="L30" s="39">
        <f>IF(AR25&gt;AS25,2,$AG$2)</f>
        <v>1</v>
      </c>
      <c r="M30" s="40"/>
      <c r="N30" s="41"/>
      <c r="O30" s="39">
        <f>IF(AR31&gt;AS31,2,$AG$2)</f>
        <v>2</v>
      </c>
      <c r="P30" s="40"/>
      <c r="Q30" s="204"/>
      <c r="R30" s="205"/>
      <c r="S30" s="219"/>
      <c r="T30" s="41"/>
      <c r="U30" s="39"/>
      <c r="V30" s="38"/>
      <c r="W30" s="208">
        <f>SUM(F30,I30,L30,O30,R30,U30)</f>
        <v>5</v>
      </c>
      <c r="X30" s="210">
        <f t="shared" ref="X30" si="90">IF(($AG$2=1),IF(CY29=1,CS29*10,0),0)</f>
        <v>0</v>
      </c>
      <c r="Y30" s="200" t="s">
        <v>30</v>
      </c>
      <c r="Z30" s="50"/>
      <c r="AA30" s="212">
        <f>IF(C30="","",VLOOKUP(C30,'[2]Список участников'!A:L,8,FALSE))</f>
        <v>0</v>
      </c>
      <c r="AC30" s="213">
        <f>IF(C30&gt;0,1,0)</f>
        <v>1</v>
      </c>
      <c r="AD30" s="213"/>
      <c r="AE30" s="72" t="str">
        <f>IF(C32=0," ","6-1")</f>
        <v>6-1</v>
      </c>
      <c r="AF30" s="178" t="str">
        <f>IF(C32=0," ",CONCATENATE(D32,"-",D22))</f>
        <v>ТОПЖАРГАН-ASM</v>
      </c>
      <c r="AG30" s="26"/>
      <c r="AH30" s="27"/>
      <c r="AI30" s="26"/>
      <c r="AJ30" s="27"/>
      <c r="AK30" s="26"/>
      <c r="AL30" s="27"/>
      <c r="AM30" s="26"/>
      <c r="AN30" s="27"/>
      <c r="AO30" s="26"/>
      <c r="AP30" s="28"/>
      <c r="AQ30" s="17"/>
      <c r="AR30" s="18" t="str">
        <f t="shared" si="48"/>
        <v/>
      </c>
      <c r="AS30" s="18" t="str">
        <f t="shared" si="49"/>
        <v/>
      </c>
      <c r="AT30" s="19">
        <f t="shared" si="50"/>
        <v>0</v>
      </c>
      <c r="AU30" s="19">
        <f t="shared" si="51"/>
        <v>0</v>
      </c>
      <c r="AV30" s="19">
        <f t="shared" si="52"/>
        <v>0</v>
      </c>
      <c r="AW30" s="19">
        <f t="shared" si="53"/>
        <v>0</v>
      </c>
      <c r="AX30" s="19">
        <f t="shared" si="54"/>
        <v>0</v>
      </c>
      <c r="AY30" s="20"/>
      <c r="AZ30" s="19">
        <f t="shared" si="55"/>
        <v>0</v>
      </c>
      <c r="BA30" s="19">
        <f t="shared" si="56"/>
        <v>0</v>
      </c>
      <c r="BB30" s="19">
        <f t="shared" si="57"/>
        <v>0</v>
      </c>
      <c r="BC30" s="19">
        <f t="shared" si="58"/>
        <v>0</v>
      </c>
      <c r="BD30" s="19">
        <f t="shared" si="59"/>
        <v>0</v>
      </c>
      <c r="BE30" s="20"/>
      <c r="BF30" s="19" t="str">
        <f t="shared" si="60"/>
        <v/>
      </c>
      <c r="BG30" s="19" t="str">
        <f t="shared" si="61"/>
        <v/>
      </c>
      <c r="BH30" s="19" t="str">
        <f t="shared" si="62"/>
        <v/>
      </c>
      <c r="BI30" s="19" t="str">
        <f t="shared" si="63"/>
        <v/>
      </c>
      <c r="BJ30" s="19" t="str">
        <f t="shared" si="64"/>
        <v/>
      </c>
      <c r="BK30" s="20"/>
      <c r="BL30" s="19" t="str">
        <f t="shared" si="65"/>
        <v/>
      </c>
      <c r="BM30" s="19" t="str">
        <f t="shared" si="66"/>
        <v/>
      </c>
      <c r="BN30" s="19" t="str">
        <f t="shared" si="67"/>
        <v/>
      </c>
      <c r="BO30" s="19" t="str">
        <f t="shared" si="68"/>
        <v/>
      </c>
      <c r="BP30" s="19" t="str">
        <f t="shared" si="69"/>
        <v/>
      </c>
      <c r="BQ30" s="20"/>
      <c r="BR30" s="21" t="str">
        <f t="shared" si="70"/>
        <v/>
      </c>
      <c r="BS30" s="21" t="str">
        <f t="shared" si="71"/>
        <v/>
      </c>
      <c r="BT30" s="21" t="str">
        <f t="shared" si="72"/>
        <v/>
      </c>
      <c r="BU30" s="2" t="str">
        <f t="shared" si="73"/>
        <v/>
      </c>
      <c r="BV30" s="236"/>
      <c r="BX30" s="22"/>
      <c r="BY30" s="29">
        <f>((AS21+AS27)/(AR21+AR27))/10</f>
        <v>3.3333333333333333E-2</v>
      </c>
      <c r="BZ30" s="29">
        <f>((AS21+AR25)/(AR21+AS25))/10</f>
        <v>0.05</v>
      </c>
      <c r="CA30" s="29">
        <f>((AS21+AR31)/(AR21+AS31))/10</f>
        <v>0.08</v>
      </c>
      <c r="CB30" s="29" t="e">
        <f>((AS21+AR34)/(AR21+AS34))/10</f>
        <v>#VALUE!</v>
      </c>
      <c r="CC30" s="29">
        <f>((AS27+AR25)/(AR27+AS25))/10</f>
        <v>0.05</v>
      </c>
      <c r="CD30" s="29">
        <f>((AS27+AR31)/(AR27+AS31))/10</f>
        <v>0.08</v>
      </c>
      <c r="CE30" s="29" t="e">
        <f>((AS27+AR34)/(AR27+AS34))/10</f>
        <v>#VALUE!</v>
      </c>
      <c r="CF30" s="29">
        <f>((AR25+AR31)/(AS25+AS31))/10</f>
        <v>0.1</v>
      </c>
      <c r="CG30" s="29" t="e">
        <f>((AR25+AR34)/(AS25+AS34))/10</f>
        <v>#VALUE!</v>
      </c>
      <c r="CH30" s="29" t="e">
        <f>((AR31+AR34)/(AS31+AS34))/10</f>
        <v>#VALUE!</v>
      </c>
      <c r="CJ30" s="32"/>
      <c r="CK30" s="32"/>
      <c r="CL30" s="32"/>
      <c r="CM30" s="32"/>
      <c r="CN30" s="32"/>
      <c r="CO30" s="32"/>
      <c r="CP30" s="32"/>
      <c r="CQ30" s="32"/>
      <c r="CR30" s="199"/>
      <c r="CS30" s="199"/>
      <c r="CT30" s="199"/>
      <c r="CV30" s="199"/>
      <c r="CW30" s="216"/>
      <c r="CY30" s="199"/>
      <c r="DA30" s="216"/>
      <c r="DB30" s="199"/>
    </row>
    <row r="31" spans="1:107" ht="12.6" customHeight="1" x14ac:dyDescent="0.25">
      <c r="A31" s="66"/>
      <c r="B31" s="217"/>
      <c r="C31" s="218"/>
      <c r="D31" s="81" t="s">
        <v>60</v>
      </c>
      <c r="E31" s="225" t="str">
        <f>IF(AS21&gt;AR21,BT21,BU21)</f>
        <v>1 : 3</v>
      </c>
      <c r="F31" s="226"/>
      <c r="G31" s="227"/>
      <c r="H31" s="228" t="str">
        <f>IF(AS27&gt;AR27,BT27,BU27)</f>
        <v>1 : 3</v>
      </c>
      <c r="I31" s="226"/>
      <c r="J31" s="227"/>
      <c r="K31" s="228" t="str">
        <f>IF(AR25&gt;AS25,BT25,BU25)</f>
        <v>2 : 3</v>
      </c>
      <c r="L31" s="226"/>
      <c r="M31" s="227"/>
      <c r="N31" s="228" t="str">
        <f>IF(AR31&gt;AS31,BT31,BU31)</f>
        <v>-1, 1, 1, -1, 1</v>
      </c>
      <c r="O31" s="226"/>
      <c r="P31" s="227"/>
      <c r="Q31" s="220"/>
      <c r="R31" s="221"/>
      <c r="S31" s="222"/>
      <c r="T31" s="228"/>
      <c r="U31" s="226"/>
      <c r="V31" s="226"/>
      <c r="W31" s="223"/>
      <c r="X31" s="224"/>
      <c r="Y31" s="217"/>
      <c r="Z31" s="50"/>
      <c r="AA31" s="212"/>
      <c r="AC31" s="213"/>
      <c r="AD31" s="213"/>
      <c r="AE31" s="72" t="str">
        <f>IF(C30=0," ","5-4")</f>
        <v>5-4</v>
      </c>
      <c r="AF31" s="178" t="str">
        <f>IF(C30=0," ",CONCATENATE(D30,"-",D28))</f>
        <v>АК-АЛТЫН-AURORA</v>
      </c>
      <c r="AG31" s="26">
        <v>1</v>
      </c>
      <c r="AH31" s="27">
        <v>2</v>
      </c>
      <c r="AI31" s="26">
        <v>2</v>
      </c>
      <c r="AJ31" s="27">
        <v>1</v>
      </c>
      <c r="AK31" s="26">
        <v>2</v>
      </c>
      <c r="AL31" s="27">
        <v>1</v>
      </c>
      <c r="AM31" s="26">
        <v>1</v>
      </c>
      <c r="AN31" s="27">
        <v>2</v>
      </c>
      <c r="AO31" s="26">
        <v>2</v>
      </c>
      <c r="AP31" s="28">
        <v>1</v>
      </c>
      <c r="AQ31" s="17"/>
      <c r="AR31" s="18">
        <f t="shared" si="48"/>
        <v>3</v>
      </c>
      <c r="AS31" s="18">
        <f t="shared" si="49"/>
        <v>2</v>
      </c>
      <c r="AT31" s="19">
        <f t="shared" si="50"/>
        <v>0</v>
      </c>
      <c r="AU31" s="19">
        <f t="shared" si="51"/>
        <v>1</v>
      </c>
      <c r="AV31" s="19">
        <f t="shared" si="52"/>
        <v>1</v>
      </c>
      <c r="AW31" s="19">
        <f t="shared" si="53"/>
        <v>0</v>
      </c>
      <c r="AX31" s="19">
        <f t="shared" si="54"/>
        <v>1</v>
      </c>
      <c r="AY31" s="20"/>
      <c r="AZ31" s="19">
        <f t="shared" si="55"/>
        <v>1</v>
      </c>
      <c r="BA31" s="19">
        <f t="shared" si="56"/>
        <v>0</v>
      </c>
      <c r="BB31" s="19">
        <f t="shared" si="57"/>
        <v>0</v>
      </c>
      <c r="BC31" s="19">
        <f t="shared" si="58"/>
        <v>1</v>
      </c>
      <c r="BD31" s="19">
        <f t="shared" si="59"/>
        <v>0</v>
      </c>
      <c r="BE31" s="20"/>
      <c r="BF31" s="19">
        <f t="shared" si="60"/>
        <v>-1</v>
      </c>
      <c r="BG31" s="19" t="str">
        <f t="shared" si="61"/>
        <v>, 1</v>
      </c>
      <c r="BH31" s="19" t="str">
        <f t="shared" si="62"/>
        <v>, 1</v>
      </c>
      <c r="BI31" s="19" t="str">
        <f t="shared" si="63"/>
        <v>, -1</v>
      </c>
      <c r="BJ31" s="19" t="str">
        <f t="shared" si="64"/>
        <v>, 1</v>
      </c>
      <c r="BK31" s="20"/>
      <c r="BL31" s="19">
        <f t="shared" si="65"/>
        <v>1</v>
      </c>
      <c r="BM31" s="19" t="str">
        <f t="shared" si="66"/>
        <v>, -1</v>
      </c>
      <c r="BN31" s="19" t="str">
        <f t="shared" si="67"/>
        <v>, -1</v>
      </c>
      <c r="BO31" s="19" t="str">
        <f t="shared" si="68"/>
        <v>, 1</v>
      </c>
      <c r="BP31" s="19" t="str">
        <f t="shared" si="69"/>
        <v>, -1</v>
      </c>
      <c r="BQ31" s="20"/>
      <c r="BR31" s="21" t="str">
        <f t="shared" si="70"/>
        <v>-1, 1, 1, -1, 1</v>
      </c>
      <c r="BS31" s="21" t="str">
        <f t="shared" si="71"/>
        <v>1, -1, -1, 1, -1</v>
      </c>
      <c r="BT31" s="21" t="str">
        <f t="shared" si="72"/>
        <v>-1, 1, 1, -1, 1</v>
      </c>
      <c r="BU31" s="2" t="str">
        <f t="shared" si="73"/>
        <v>2 : 3</v>
      </c>
      <c r="BV31" s="236"/>
      <c r="BX31" s="22">
        <v>6</v>
      </c>
      <c r="BY31" s="23" t="s">
        <v>38</v>
      </c>
      <c r="BZ31" s="23" t="s">
        <v>34</v>
      </c>
      <c r="CA31" s="23" t="s">
        <v>35</v>
      </c>
      <c r="CB31" s="23" t="s">
        <v>36</v>
      </c>
      <c r="CC31" s="23" t="s">
        <v>17</v>
      </c>
      <c r="CD31" s="23" t="s">
        <v>18</v>
      </c>
      <c r="CE31" s="23" t="s">
        <v>19</v>
      </c>
      <c r="CF31" s="23" t="s">
        <v>21</v>
      </c>
      <c r="CG31" s="23" t="s">
        <v>22</v>
      </c>
      <c r="CH31" s="23" t="s">
        <v>24</v>
      </c>
      <c r="CJ31" s="32"/>
      <c r="CK31" s="24"/>
      <c r="CL31" s="24"/>
      <c r="CM31" s="24"/>
      <c r="CN31" s="24"/>
      <c r="CO31" s="24"/>
      <c r="CP31" s="24"/>
      <c r="CQ31" s="24"/>
      <c r="CR31" s="198">
        <f>W32</f>
        <v>0</v>
      </c>
      <c r="CS31" s="198">
        <f>IF(AND(CR31=CR21,CR31=CR23),BY32,(IF(AND(CR31=CR21,CR31=CR25),BZ32,(IF(AND(CR31=CR21,CR31=CR27),CA32,(IF(AND(CR31=CR21,CR31=CR29),CB32,(IF(AND(CR31=CR23,CR31=CR25),CC32,(IF(AND(CR31=CR23,CR31=CR27),CD32,(IF(AND(CR31=CR23,CR31=CR29),CE32,(IF(AND(CR31=CR25,CR31=CR27),CF32,(IF(AND(CR31=CR25,CR31=CR29),CG32,(IF(AND(CR31=CR27,CR31=CR29),CH32,999)))))))))))))))))))</f>
        <v>999</v>
      </c>
      <c r="CT31" s="198">
        <f t="shared" ref="CT31" si="91">IF(CY31=1,CR31+CS31,CS31)</f>
        <v>999</v>
      </c>
      <c r="CV31" s="198">
        <f>CR31</f>
        <v>0</v>
      </c>
      <c r="CW31" s="215">
        <f>IF(CV31=CV21,CK26,(IF(CV31=CV23,CL26,(IF(CV31=CV25,CM26,(IF(CV31=CV27,CN26,(IF(CV31=CV29,CO26,999)))))))))</f>
        <v>999</v>
      </c>
      <c r="CY31" s="198">
        <f t="shared" ref="CY31" si="92">IF(CS31&lt;&gt;999,1,0)</f>
        <v>0</v>
      </c>
      <c r="DA31" s="215">
        <f t="shared" ref="DA31" si="93">IF(CY31=11,CT31,CW31)</f>
        <v>999</v>
      </c>
      <c r="DB31" s="198">
        <f t="shared" ref="DB31" si="94">IF(DA31&lt;&gt;999,DA31,CV31)</f>
        <v>0</v>
      </c>
    </row>
    <row r="32" spans="1:107" ht="12.6" customHeight="1" x14ac:dyDescent="0.25">
      <c r="A32" s="66"/>
      <c r="B32" s="200" t="s">
        <v>32</v>
      </c>
      <c r="C32" s="202">
        <f>[1]Лист3!$A$56</f>
        <v>137</v>
      </c>
      <c r="D32" s="82" t="s">
        <v>44</v>
      </c>
      <c r="E32" s="38"/>
      <c r="F32" s="39"/>
      <c r="G32" s="40"/>
      <c r="H32" s="41"/>
      <c r="I32" s="39"/>
      <c r="J32" s="40"/>
      <c r="K32" s="41"/>
      <c r="L32" s="39"/>
      <c r="M32" s="40"/>
      <c r="N32" s="41"/>
      <c r="O32" s="39"/>
      <c r="P32" s="40"/>
      <c r="Q32" s="41"/>
      <c r="R32" s="39"/>
      <c r="S32" s="40"/>
      <c r="T32" s="204"/>
      <c r="U32" s="205"/>
      <c r="V32" s="205"/>
      <c r="W32" s="208"/>
      <c r="X32" s="210"/>
      <c r="Y32" s="200"/>
      <c r="Z32" s="69" t="s">
        <v>64</v>
      </c>
      <c r="AA32" s="212">
        <f>IF(C32="","",VLOOKUP(C32,'[2]Список участников'!A:L,8,FALSE))</f>
        <v>0</v>
      </c>
      <c r="AC32" s="213">
        <f>IF(C32&gt;0,1,0)</f>
        <v>1</v>
      </c>
      <c r="AD32" s="213"/>
      <c r="AE32" s="72" t="s">
        <v>38</v>
      </c>
      <c r="AF32" s="52" t="str">
        <f>CONCATENATE(D22,"-",D24)</f>
        <v>ASM-ЖАЛЫН</v>
      </c>
      <c r="AG32" s="26">
        <v>2</v>
      </c>
      <c r="AH32" s="27">
        <v>1</v>
      </c>
      <c r="AI32" s="26">
        <v>1</v>
      </c>
      <c r="AJ32" s="27">
        <v>2</v>
      </c>
      <c r="AK32" s="26">
        <v>1</v>
      </c>
      <c r="AL32" s="27">
        <v>2</v>
      </c>
      <c r="AM32" s="26">
        <v>1</v>
      </c>
      <c r="AN32" s="27">
        <v>2</v>
      </c>
      <c r="AO32" s="26"/>
      <c r="AP32" s="28"/>
      <c r="AQ32" s="17"/>
      <c r="AR32" s="18">
        <f t="shared" si="48"/>
        <v>1</v>
      </c>
      <c r="AS32" s="18">
        <f t="shared" si="49"/>
        <v>3</v>
      </c>
      <c r="AT32" s="19">
        <f t="shared" si="50"/>
        <v>1</v>
      </c>
      <c r="AU32" s="19">
        <f t="shared" si="51"/>
        <v>0</v>
      </c>
      <c r="AV32" s="19">
        <f t="shared" si="52"/>
        <v>0</v>
      </c>
      <c r="AW32" s="19">
        <f t="shared" si="53"/>
        <v>0</v>
      </c>
      <c r="AX32" s="19">
        <f t="shared" si="54"/>
        <v>0</v>
      </c>
      <c r="AY32" s="20"/>
      <c r="AZ32" s="19">
        <f t="shared" si="55"/>
        <v>0</v>
      </c>
      <c r="BA32" s="19">
        <f t="shared" si="56"/>
        <v>1</v>
      </c>
      <c r="BB32" s="19">
        <f t="shared" si="57"/>
        <v>1</v>
      </c>
      <c r="BC32" s="19">
        <f t="shared" si="58"/>
        <v>1</v>
      </c>
      <c r="BD32" s="19">
        <f t="shared" si="59"/>
        <v>0</v>
      </c>
      <c r="BE32" s="20"/>
      <c r="BF32" s="19">
        <f t="shared" si="60"/>
        <v>1</v>
      </c>
      <c r="BG32" s="19" t="str">
        <f t="shared" si="61"/>
        <v>, -1</v>
      </c>
      <c r="BH32" s="19" t="str">
        <f t="shared" si="62"/>
        <v>, -1</v>
      </c>
      <c r="BI32" s="19" t="str">
        <f t="shared" si="63"/>
        <v>, -1</v>
      </c>
      <c r="BJ32" s="19" t="str">
        <f t="shared" si="64"/>
        <v/>
      </c>
      <c r="BK32" s="20"/>
      <c r="BL32" s="19">
        <f t="shared" si="65"/>
        <v>-1</v>
      </c>
      <c r="BM32" s="19" t="str">
        <f t="shared" si="66"/>
        <v>, 1</v>
      </c>
      <c r="BN32" s="19" t="str">
        <f t="shared" si="67"/>
        <v>, 1</v>
      </c>
      <c r="BO32" s="19" t="str">
        <f t="shared" si="68"/>
        <v>, 1</v>
      </c>
      <c r="BP32" s="19" t="str">
        <f t="shared" si="69"/>
        <v/>
      </c>
      <c r="BQ32" s="20"/>
      <c r="BR32" s="21" t="str">
        <f t="shared" si="70"/>
        <v>1, -1, -1, -1</v>
      </c>
      <c r="BS32" s="21" t="str">
        <f t="shared" si="71"/>
        <v>-1, 1, 1, 1</v>
      </c>
      <c r="BT32" s="21" t="str">
        <f t="shared" si="72"/>
        <v>-1, 1, 1, 1</v>
      </c>
      <c r="BU32" s="2" t="str">
        <f t="shared" si="73"/>
        <v>1 : 3</v>
      </c>
      <c r="BV32" s="236"/>
      <c r="BX32" s="22"/>
      <c r="BY32" s="29" t="e">
        <f>((AR30+AR24)/(AS30+AS24))/10</f>
        <v>#VALUE!</v>
      </c>
      <c r="BZ32" s="29" t="e">
        <f>((AR30+AS22)/(AS30+AR22))/10</f>
        <v>#VALUE!</v>
      </c>
      <c r="CA32" s="29" t="e">
        <f>((AR30+AS28)/(AS30+AR28))/10</f>
        <v>#VALUE!</v>
      </c>
      <c r="CB32" s="29" t="e">
        <f>((AR30+AS34)/(AS30+AR34))/10</f>
        <v>#VALUE!</v>
      </c>
      <c r="CC32" s="29" t="e">
        <f>((AR24+AS22)/(AS24+AR22))/10</f>
        <v>#VALUE!</v>
      </c>
      <c r="CD32" s="29" t="e">
        <f>((AR24+AS28)/(AS24+AR28))/10</f>
        <v>#VALUE!</v>
      </c>
      <c r="CE32" s="29" t="e">
        <f>((AR24+AS34)/(AS24+AR34))/10</f>
        <v>#VALUE!</v>
      </c>
      <c r="CF32" s="29" t="e">
        <f>((AS22+AS28)/(AR22+AR28))/10</f>
        <v>#VALUE!</v>
      </c>
      <c r="CG32" s="29" t="e">
        <f>((AS22+AS34)/(AR22+AR34))/10</f>
        <v>#VALUE!</v>
      </c>
      <c r="CH32" s="29" t="e">
        <f>((AS28+AS34)/(AR28+AR34))/10</f>
        <v>#VALUE!</v>
      </c>
      <c r="CJ32" s="32"/>
      <c r="CK32" s="32"/>
      <c r="CL32" s="32"/>
      <c r="CM32" s="32"/>
      <c r="CN32" s="32"/>
      <c r="CO32" s="32"/>
      <c r="CP32" s="32"/>
      <c r="CQ32" s="32"/>
      <c r="CR32" s="199"/>
      <c r="CS32" s="199"/>
      <c r="CT32" s="199"/>
      <c r="CV32" s="199"/>
      <c r="CW32" s="216"/>
      <c r="CY32" s="199"/>
      <c r="DA32" s="216"/>
      <c r="DB32" s="199"/>
    </row>
    <row r="33" spans="1:106" ht="12.6" customHeight="1" thickBot="1" x14ac:dyDescent="0.3">
      <c r="A33" s="66"/>
      <c r="B33" s="201"/>
      <c r="C33" s="203"/>
      <c r="D33" s="81" t="s">
        <v>13</v>
      </c>
      <c r="E33" s="214"/>
      <c r="F33" s="194"/>
      <c r="G33" s="195"/>
      <c r="H33" s="193"/>
      <c r="I33" s="194"/>
      <c r="J33" s="195"/>
      <c r="K33" s="193"/>
      <c r="L33" s="194"/>
      <c r="M33" s="195"/>
      <c r="N33" s="193"/>
      <c r="O33" s="194"/>
      <c r="P33" s="195"/>
      <c r="Q33" s="193"/>
      <c r="R33" s="194"/>
      <c r="S33" s="195"/>
      <c r="T33" s="206"/>
      <c r="U33" s="207"/>
      <c r="V33" s="207"/>
      <c r="W33" s="209"/>
      <c r="X33" s="211"/>
      <c r="Y33" s="201"/>
      <c r="Z33" s="50"/>
      <c r="AA33" s="212"/>
      <c r="AC33" s="213"/>
      <c r="AD33" s="213"/>
      <c r="AE33" s="72" t="str">
        <f>IF(C28=0," ","3-4")</f>
        <v>3-4</v>
      </c>
      <c r="AF33" s="52" t="str">
        <f>IF(C28=0," ",CONCATENATE(D26,"-",D28))</f>
        <v>ОСДЮСШОР-3-AURORA</v>
      </c>
      <c r="AG33" s="26">
        <v>1</v>
      </c>
      <c r="AH33" s="27">
        <v>2</v>
      </c>
      <c r="AI33" s="26">
        <v>2</v>
      </c>
      <c r="AJ33" s="27">
        <v>1</v>
      </c>
      <c r="AK33" s="26">
        <v>1</v>
      </c>
      <c r="AL33" s="27">
        <v>2</v>
      </c>
      <c r="AM33" s="26">
        <v>1</v>
      </c>
      <c r="AN33" s="27">
        <v>2</v>
      </c>
      <c r="AO33" s="26"/>
      <c r="AP33" s="28"/>
      <c r="AQ33" s="17"/>
      <c r="AR33" s="18">
        <f t="shared" si="48"/>
        <v>1</v>
      </c>
      <c r="AS33" s="18">
        <f t="shared" si="49"/>
        <v>3</v>
      </c>
      <c r="AT33" s="19">
        <f t="shared" si="50"/>
        <v>0</v>
      </c>
      <c r="AU33" s="19">
        <f t="shared" si="51"/>
        <v>1</v>
      </c>
      <c r="AV33" s="19">
        <f t="shared" si="52"/>
        <v>0</v>
      </c>
      <c r="AW33" s="19">
        <f t="shared" si="53"/>
        <v>0</v>
      </c>
      <c r="AX33" s="19">
        <f t="shared" si="54"/>
        <v>0</v>
      </c>
      <c r="AY33" s="20"/>
      <c r="AZ33" s="19">
        <f t="shared" si="55"/>
        <v>1</v>
      </c>
      <c r="BA33" s="19">
        <f t="shared" si="56"/>
        <v>0</v>
      </c>
      <c r="BB33" s="19">
        <f t="shared" si="57"/>
        <v>1</v>
      </c>
      <c r="BC33" s="19">
        <f t="shared" si="58"/>
        <v>1</v>
      </c>
      <c r="BD33" s="19">
        <f t="shared" si="59"/>
        <v>0</v>
      </c>
      <c r="BE33" s="20"/>
      <c r="BF33" s="19">
        <f t="shared" si="60"/>
        <v>-1</v>
      </c>
      <c r="BG33" s="19" t="str">
        <f t="shared" si="61"/>
        <v>, 1</v>
      </c>
      <c r="BH33" s="19" t="str">
        <f t="shared" si="62"/>
        <v>, -1</v>
      </c>
      <c r="BI33" s="19" t="str">
        <f t="shared" si="63"/>
        <v>, -1</v>
      </c>
      <c r="BJ33" s="19" t="str">
        <f t="shared" si="64"/>
        <v/>
      </c>
      <c r="BK33" s="20"/>
      <c r="BL33" s="19">
        <f t="shared" si="65"/>
        <v>1</v>
      </c>
      <c r="BM33" s="19" t="str">
        <f t="shared" si="66"/>
        <v>, -1</v>
      </c>
      <c r="BN33" s="19" t="str">
        <f t="shared" si="67"/>
        <v>, 1</v>
      </c>
      <c r="BO33" s="19" t="str">
        <f t="shared" si="68"/>
        <v>, 1</v>
      </c>
      <c r="BP33" s="19" t="str">
        <f t="shared" si="69"/>
        <v/>
      </c>
      <c r="BQ33" s="20"/>
      <c r="BR33" s="21" t="str">
        <f t="shared" si="70"/>
        <v>-1, 1, -1, -1</v>
      </c>
      <c r="BS33" s="21" t="str">
        <f t="shared" si="71"/>
        <v>1, -1, 1, 1</v>
      </c>
      <c r="BT33" s="21" t="str">
        <f t="shared" si="72"/>
        <v>1, -1, 1, 1</v>
      </c>
      <c r="BU33" s="2" t="str">
        <f t="shared" si="73"/>
        <v>1 : 3</v>
      </c>
      <c r="BV33" s="236"/>
    </row>
    <row r="34" spans="1:106" ht="12.6" customHeight="1" thickTop="1" thickBot="1" x14ac:dyDescent="0.3">
      <c r="A34" s="66"/>
      <c r="B34" s="42"/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4"/>
      <c r="Z34" s="44"/>
      <c r="AE34" s="73" t="str">
        <f>IF(C32=0," ","5-6")</f>
        <v>5-6</v>
      </c>
      <c r="AF34" s="53" t="str">
        <f>IF(C32=0," ",CONCATENATE(D30,"-",D32))</f>
        <v>АК-АЛТЫН-ТОПЖАРГАН</v>
      </c>
      <c r="AG34" s="45"/>
      <c r="AH34" s="46"/>
      <c r="AI34" s="45"/>
      <c r="AJ34" s="46"/>
      <c r="AK34" s="45"/>
      <c r="AL34" s="46"/>
      <c r="AM34" s="45"/>
      <c r="AN34" s="46"/>
      <c r="AO34" s="45"/>
      <c r="AP34" s="47"/>
      <c r="AQ34" s="17"/>
      <c r="AR34" s="18" t="str">
        <f t="shared" si="48"/>
        <v/>
      </c>
      <c r="AS34" s="18" t="str">
        <f t="shared" si="49"/>
        <v/>
      </c>
      <c r="AT34" s="19">
        <f t="shared" si="50"/>
        <v>0</v>
      </c>
      <c r="AU34" s="19">
        <f t="shared" si="51"/>
        <v>0</v>
      </c>
      <c r="AV34" s="19">
        <f t="shared" si="52"/>
        <v>0</v>
      </c>
      <c r="AW34" s="19">
        <f t="shared" si="53"/>
        <v>0</v>
      </c>
      <c r="AX34" s="19">
        <f t="shared" si="54"/>
        <v>0</v>
      </c>
      <c r="AY34" s="20"/>
      <c r="AZ34" s="19">
        <f t="shared" si="55"/>
        <v>0</v>
      </c>
      <c r="BA34" s="19">
        <f t="shared" si="56"/>
        <v>0</v>
      </c>
      <c r="BB34" s="19">
        <f t="shared" si="57"/>
        <v>0</v>
      </c>
      <c r="BC34" s="19">
        <f t="shared" si="58"/>
        <v>0</v>
      </c>
      <c r="BD34" s="19">
        <f t="shared" si="59"/>
        <v>0</v>
      </c>
      <c r="BE34" s="20"/>
      <c r="BF34" s="19" t="str">
        <f t="shared" si="60"/>
        <v/>
      </c>
      <c r="BG34" s="19" t="str">
        <f t="shared" si="61"/>
        <v/>
      </c>
      <c r="BH34" s="19" t="str">
        <f t="shared" si="62"/>
        <v/>
      </c>
      <c r="BI34" s="19" t="str">
        <f t="shared" si="63"/>
        <v/>
      </c>
      <c r="BJ34" s="19" t="str">
        <f t="shared" si="64"/>
        <v/>
      </c>
      <c r="BK34" s="20"/>
      <c r="BL34" s="19" t="str">
        <f t="shared" si="65"/>
        <v/>
      </c>
      <c r="BM34" s="19" t="str">
        <f t="shared" si="66"/>
        <v/>
      </c>
      <c r="BN34" s="19" t="str">
        <f t="shared" si="67"/>
        <v/>
      </c>
      <c r="BO34" s="19" t="str">
        <f t="shared" si="68"/>
        <v/>
      </c>
      <c r="BP34" s="19" t="str">
        <f t="shared" si="69"/>
        <v/>
      </c>
      <c r="BQ34" s="20"/>
      <c r="BR34" s="21" t="str">
        <f t="shared" si="70"/>
        <v/>
      </c>
      <c r="BS34" s="21" t="str">
        <f t="shared" si="71"/>
        <v/>
      </c>
      <c r="BT34" s="21" t="str">
        <f t="shared" si="72"/>
        <v/>
      </c>
      <c r="BU34" s="2" t="str">
        <f t="shared" si="73"/>
        <v/>
      </c>
      <c r="BV34" s="237"/>
    </row>
    <row r="35" spans="1:106" ht="12.6" customHeight="1" thickBot="1" x14ac:dyDescent="0.3">
      <c r="A35" s="66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76" t="s">
        <v>70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 t="s">
        <v>52</v>
      </c>
      <c r="X35" s="14"/>
      <c r="Y35" s="14"/>
      <c r="Z35" s="16"/>
      <c r="AE35" s="70" t="str">
        <f>IF(C43=0," ","2-4")</f>
        <v>2-4</v>
      </c>
      <c r="AF35" s="71" t="str">
        <f>IF(C43=0," ",CONCATENATE(D39,"-",D43))</f>
        <v>"ЭКИБАСТУЗ" -ЖАЛЫН</v>
      </c>
      <c r="AG35" s="54">
        <v>2</v>
      </c>
      <c r="AH35" s="55">
        <v>1</v>
      </c>
      <c r="AI35" s="54">
        <v>1</v>
      </c>
      <c r="AJ35" s="55">
        <v>2</v>
      </c>
      <c r="AK35" s="54">
        <v>1</v>
      </c>
      <c r="AL35" s="55">
        <v>2</v>
      </c>
      <c r="AM35" s="54">
        <v>2</v>
      </c>
      <c r="AN35" s="55">
        <v>1</v>
      </c>
      <c r="AO35" s="54">
        <v>2</v>
      </c>
      <c r="AP35" s="56">
        <v>1</v>
      </c>
      <c r="AQ35" s="57"/>
      <c r="AR35" s="58">
        <f>IF(AG35+AH35&lt;&gt;0,SUM(AT35:AX35),"")</f>
        <v>3</v>
      </c>
      <c r="AS35" s="58">
        <f>IF(AG35+AH35&lt;&gt;0,SUM(AZ35:BD35),"")</f>
        <v>2</v>
      </c>
      <c r="AT35" s="59">
        <f>IF(AG35&gt;AH35,1,0)</f>
        <v>1</v>
      </c>
      <c r="AU35" s="59">
        <f>IF(AI35&gt;AJ35,1,0)</f>
        <v>0</v>
      </c>
      <c r="AV35" s="59">
        <f>IF(AK35&gt;AL35,1,0)</f>
        <v>0</v>
      </c>
      <c r="AW35" s="59">
        <f>IF(AM35&gt;AN35,1,0)</f>
        <v>1</v>
      </c>
      <c r="AX35" s="59">
        <f>IF(AO35&gt;AP35,1,0)</f>
        <v>1</v>
      </c>
      <c r="AY35" s="60"/>
      <c r="AZ35" s="59">
        <f>IF(AH35&gt;AG35,1,0)</f>
        <v>0</v>
      </c>
      <c r="BA35" s="59">
        <f>IF(AJ35&gt;AI35,1,0)</f>
        <v>1</v>
      </c>
      <c r="BB35" s="59">
        <f>IF(AL35&gt;AK35,1,0)</f>
        <v>1</v>
      </c>
      <c r="BC35" s="59">
        <f>IF(AN35&gt;AM35,1,0)</f>
        <v>0</v>
      </c>
      <c r="BD35" s="59">
        <f>IF(AP35&gt;AO35,1,0)</f>
        <v>0</v>
      </c>
      <c r="BE35" s="60"/>
      <c r="BF35" s="59">
        <f>IF(AG35&gt;AH35,AH35,IF(AH35&gt;AG35,-AG35,""))</f>
        <v>1</v>
      </c>
      <c r="BG35" s="59" t="str">
        <f>IF(AI35&gt;AJ35,", "&amp;AJ35,IF(AJ35&gt;AI35,", "&amp;-AI35,""))</f>
        <v>, -1</v>
      </c>
      <c r="BH35" s="59" t="str">
        <f>IF(AK35&gt;AL35,", "&amp;AL35,IF(AL35&gt;AK35,", "&amp;-AK35,""))</f>
        <v>, -1</v>
      </c>
      <c r="BI35" s="59" t="str">
        <f>IF(AM35&gt;AN35,", "&amp;AN35,IF(AN35&gt;AM35,", "&amp;-AM35,""))</f>
        <v>, 1</v>
      </c>
      <c r="BJ35" s="59" t="str">
        <f>IF(AO35&gt;AP35,", "&amp;AP35,IF(AP35&gt;AO35,", "&amp;-AO35,""))</f>
        <v>, 1</v>
      </c>
      <c r="BK35" s="60"/>
      <c r="BL35" s="59">
        <f>IF(AH35&gt;AG35,AG35,IF(AG35&gt;AH35,-AH35,""))</f>
        <v>-1</v>
      </c>
      <c r="BM35" s="59" t="str">
        <f>IF(AJ35&gt;AI35,", "&amp;AI35,IF(AI35&gt;AJ35,", "&amp;-AJ35,""))</f>
        <v>, 1</v>
      </c>
      <c r="BN35" s="59" t="str">
        <f>IF(AL35&gt;AK35,", "&amp;AK35,IF(AK35&gt;AL35,", "&amp;-AL35,""))</f>
        <v>, 1</v>
      </c>
      <c r="BO35" s="59" t="str">
        <f>IF(AN35&gt;AM35,", "&amp;AM35,IF(AM35&gt;AN35,", "&amp;-AN35,""))</f>
        <v>, -1</v>
      </c>
      <c r="BP35" s="59" t="str">
        <f>IF(AP35&gt;AO35,", "&amp;AO35,IF(AO35&gt;AP35,", "&amp;-AP35,""))</f>
        <v>, -1</v>
      </c>
      <c r="BQ35" s="60"/>
      <c r="BR35" s="61" t="str">
        <f>CONCATENATE(,BF35,BG35,BH35,BI35,BJ35,)</f>
        <v>1, -1, -1, 1, 1</v>
      </c>
      <c r="BS35" s="61" t="str">
        <f>CONCATENATE(,BL35,BM35,BN35,BO35,BP35,)</f>
        <v>-1, 1, 1, -1, -1</v>
      </c>
      <c r="BT35" s="61" t="str">
        <f>IF(AR35&gt;AS35,BR35,IF(AS35&gt;AR35,BS35,""))</f>
        <v>1, -1, -1, 1, 1</v>
      </c>
      <c r="BU35" s="2" t="str">
        <f>IF(AR35&gt;AS35,AS35&amp;" : "&amp;AR35,IF(AS35&gt;AR35,AR35&amp;" : "&amp;AS35,""))</f>
        <v>2 : 3</v>
      </c>
      <c r="BV35" s="235" t="str">
        <f>W35</f>
        <v>За 1-6 места</v>
      </c>
      <c r="BX35" s="62"/>
      <c r="BY35" s="63" t="s">
        <v>17</v>
      </c>
      <c r="BZ35" s="63" t="s">
        <v>18</v>
      </c>
      <c r="CA35" s="63" t="s">
        <v>19</v>
      </c>
      <c r="CB35" s="63" t="s">
        <v>20</v>
      </c>
      <c r="CC35" s="63" t="s">
        <v>21</v>
      </c>
      <c r="CD35" s="63" t="s">
        <v>22</v>
      </c>
      <c r="CE35" s="63" t="s">
        <v>23</v>
      </c>
      <c r="CF35" s="63" t="s">
        <v>24</v>
      </c>
      <c r="CG35" s="63" t="s">
        <v>25</v>
      </c>
      <c r="CH35" s="63" t="s">
        <v>26</v>
      </c>
      <c r="CJ35" s="62"/>
      <c r="CK35" s="63" t="s">
        <v>27</v>
      </c>
      <c r="CL35" s="63" t="s">
        <v>28</v>
      </c>
      <c r="CM35" s="63" t="s">
        <v>29</v>
      </c>
      <c r="CN35" s="63" t="s">
        <v>30</v>
      </c>
      <c r="CO35" s="63" t="s">
        <v>31</v>
      </c>
      <c r="CP35" s="63" t="s">
        <v>32</v>
      </c>
      <c r="CQ35" s="24"/>
      <c r="CR35" s="64" t="s">
        <v>4</v>
      </c>
      <c r="CS35" s="64" t="s">
        <v>5</v>
      </c>
      <c r="CT35" s="64"/>
      <c r="CV35" s="64" t="s">
        <v>4</v>
      </c>
      <c r="CW35" s="64" t="s">
        <v>5</v>
      </c>
      <c r="CY35" s="65"/>
      <c r="DA35" s="65"/>
      <c r="DB35" s="65"/>
    </row>
    <row r="36" spans="1:106" ht="12.6" customHeight="1" thickTop="1" thickBot="1" x14ac:dyDescent="0.3">
      <c r="A36" s="66"/>
      <c r="B36" s="25" t="s">
        <v>1</v>
      </c>
      <c r="C36" s="48"/>
      <c r="D36" s="25" t="s">
        <v>33</v>
      </c>
      <c r="E36" s="238">
        <v>1</v>
      </c>
      <c r="F36" s="238"/>
      <c r="G36" s="238"/>
      <c r="H36" s="238">
        <v>2</v>
      </c>
      <c r="I36" s="238"/>
      <c r="J36" s="238"/>
      <c r="K36" s="238">
        <v>3</v>
      </c>
      <c r="L36" s="238"/>
      <c r="M36" s="238"/>
      <c r="N36" s="238">
        <v>4</v>
      </c>
      <c r="O36" s="238"/>
      <c r="P36" s="238"/>
      <c r="Q36" s="238">
        <v>5</v>
      </c>
      <c r="R36" s="238"/>
      <c r="S36" s="238"/>
      <c r="T36" s="238">
        <v>6</v>
      </c>
      <c r="U36" s="238"/>
      <c r="V36" s="238"/>
      <c r="W36" s="25" t="s">
        <v>4</v>
      </c>
      <c r="X36" s="25" t="s">
        <v>0</v>
      </c>
      <c r="Y36" s="25" t="s">
        <v>5</v>
      </c>
      <c r="Z36" s="49"/>
      <c r="AE36" s="72" t="str">
        <f>IF(C45=0," ","1-5")</f>
        <v>1-5</v>
      </c>
      <c r="AF36" s="52" t="str">
        <f>IF(C45=0," ",CONCATENATE(D37,"-",D45))</f>
        <v>АРЫСТАН-ASM</v>
      </c>
      <c r="AG36" s="26">
        <v>2</v>
      </c>
      <c r="AH36" s="27">
        <v>1</v>
      </c>
      <c r="AI36" s="26">
        <v>1</v>
      </c>
      <c r="AJ36" s="27">
        <v>2</v>
      </c>
      <c r="AK36" s="26">
        <v>2</v>
      </c>
      <c r="AL36" s="27">
        <v>1</v>
      </c>
      <c r="AM36" s="26">
        <v>2</v>
      </c>
      <c r="AN36" s="27">
        <v>1</v>
      </c>
      <c r="AO36" s="26"/>
      <c r="AP36" s="28"/>
      <c r="AQ36" s="17"/>
      <c r="AR36" s="18">
        <f t="shared" ref="AR36:AR49" si="95">IF(AG36+AH36&lt;&gt;0,SUM(AT36:AX36),"")</f>
        <v>3</v>
      </c>
      <c r="AS36" s="18">
        <f t="shared" ref="AS36:AS49" si="96">IF(AG36+AH36&lt;&gt;0,SUM(AZ36:BD36),"")</f>
        <v>1</v>
      </c>
      <c r="AT36" s="19">
        <f t="shared" ref="AT36:AT49" si="97">IF(AG36&gt;AH36,1,0)</f>
        <v>1</v>
      </c>
      <c r="AU36" s="19">
        <f t="shared" ref="AU36:AU49" si="98">IF(AI36&gt;AJ36,1,0)</f>
        <v>0</v>
      </c>
      <c r="AV36" s="19">
        <f t="shared" ref="AV36:AV49" si="99">IF(AK36&gt;AL36,1,0)</f>
        <v>1</v>
      </c>
      <c r="AW36" s="19">
        <f t="shared" ref="AW36:AW49" si="100">IF(AM36&gt;AN36,1,0)</f>
        <v>1</v>
      </c>
      <c r="AX36" s="19">
        <f t="shared" ref="AX36:AX49" si="101">IF(AO36&gt;AP36,1,0)</f>
        <v>0</v>
      </c>
      <c r="AY36" s="20"/>
      <c r="AZ36" s="19">
        <f t="shared" ref="AZ36:AZ49" si="102">IF(AH36&gt;AG36,1,0)</f>
        <v>0</v>
      </c>
      <c r="BA36" s="19">
        <f t="shared" ref="BA36:BA49" si="103">IF(AJ36&gt;AI36,1,0)</f>
        <v>1</v>
      </c>
      <c r="BB36" s="19">
        <f t="shared" ref="BB36:BB49" si="104">IF(AL36&gt;AK36,1,0)</f>
        <v>0</v>
      </c>
      <c r="BC36" s="19">
        <f t="shared" ref="BC36:BC49" si="105">IF(AN36&gt;AM36,1,0)</f>
        <v>0</v>
      </c>
      <c r="BD36" s="19">
        <f t="shared" ref="BD36:BD49" si="106">IF(AP36&gt;AO36,1,0)</f>
        <v>0</v>
      </c>
      <c r="BE36" s="20"/>
      <c r="BF36" s="19">
        <f t="shared" ref="BF36:BF49" si="107">IF(AG36&gt;AH36,AH36,IF(AH36&gt;AG36,-AG36,""))</f>
        <v>1</v>
      </c>
      <c r="BG36" s="19" t="str">
        <f t="shared" ref="BG36:BG49" si="108">IF(AI36&gt;AJ36,", "&amp;AJ36,IF(AJ36&gt;AI36,", "&amp;-AI36,""))</f>
        <v>, -1</v>
      </c>
      <c r="BH36" s="19" t="str">
        <f t="shared" ref="BH36:BH49" si="109">IF(AK36&gt;AL36,", "&amp;AL36,IF(AL36&gt;AK36,", "&amp;-AK36,""))</f>
        <v>, 1</v>
      </c>
      <c r="BI36" s="19" t="str">
        <f t="shared" ref="BI36:BI49" si="110">IF(AM36&gt;AN36,", "&amp;AN36,IF(AN36&gt;AM36,", "&amp;-AM36,""))</f>
        <v>, 1</v>
      </c>
      <c r="BJ36" s="19" t="str">
        <f t="shared" ref="BJ36:BJ49" si="111">IF(AO36&gt;AP36,", "&amp;AP36,IF(AP36&gt;AO36,", "&amp;-AO36,""))</f>
        <v/>
      </c>
      <c r="BK36" s="20"/>
      <c r="BL36" s="19">
        <f t="shared" ref="BL36:BL49" si="112">IF(AH36&gt;AG36,AG36,IF(AG36&gt;AH36,-AH36,""))</f>
        <v>-1</v>
      </c>
      <c r="BM36" s="19" t="str">
        <f t="shared" ref="BM36:BM49" si="113">IF(AJ36&gt;AI36,", "&amp;AI36,IF(AI36&gt;AJ36,", "&amp;-AJ36,""))</f>
        <v>, 1</v>
      </c>
      <c r="BN36" s="19" t="str">
        <f t="shared" ref="BN36:BN49" si="114">IF(AL36&gt;AK36,", "&amp;AK36,IF(AK36&gt;AL36,", "&amp;-AL36,""))</f>
        <v>, -1</v>
      </c>
      <c r="BO36" s="19" t="str">
        <f t="shared" ref="BO36:BO49" si="115">IF(AN36&gt;AM36,", "&amp;AM36,IF(AM36&gt;AN36,", "&amp;-AN36,""))</f>
        <v>, -1</v>
      </c>
      <c r="BP36" s="19" t="str">
        <f t="shared" ref="BP36:BP49" si="116">IF(AP36&gt;AO36,", "&amp;AO36,IF(AO36&gt;AP36,", "&amp;-AP36,""))</f>
        <v/>
      </c>
      <c r="BQ36" s="20"/>
      <c r="BR36" s="21" t="str">
        <f t="shared" ref="BR36:BR49" si="117">CONCATENATE(,BF36,BG36,BH36,BI36,BJ36,)</f>
        <v>1, -1, 1, 1</v>
      </c>
      <c r="BS36" s="21" t="str">
        <f t="shared" ref="BS36:BS49" si="118">CONCATENATE(,BL36,BM36,BN36,BO36,BP36,)</f>
        <v>-1, 1, -1, -1</v>
      </c>
      <c r="BT36" s="21" t="str">
        <f t="shared" ref="BT36:BT49" si="119">IF(AR36&gt;AS36,BR36,IF(AS36&gt;AR36,BS36,""))</f>
        <v>1, -1, 1, 1</v>
      </c>
      <c r="BU36" s="2" t="str">
        <f t="shared" ref="BU36:BU49" si="120">IF(AR36&gt;AS36,AS36&amp;" : "&amp;AR36,IF(AS36&gt;AR36,AR36&amp;" : "&amp;AS36,""))</f>
        <v>1 : 3</v>
      </c>
      <c r="BV36" s="236"/>
      <c r="BX36" s="22">
        <v>1</v>
      </c>
      <c r="BY36" s="29">
        <f>((AR47+AR41)/(AS47+AS41))/10</f>
        <v>0.15</v>
      </c>
      <c r="BZ36" s="29">
        <f>((AR47+AS38)/(AS47+AR38))/10</f>
        <v>0.3</v>
      </c>
      <c r="CA36" s="29">
        <f>((AR47+AR36)/(AS47+AS36))/10</f>
        <v>0.2</v>
      </c>
      <c r="CB36" s="29">
        <f>((AR47+AS45)/(AS47+AR45))/10</f>
        <v>0.3</v>
      </c>
      <c r="CC36" s="29">
        <f>((AR41+AS38)/(AS41+AR38))/10</f>
        <v>0.3</v>
      </c>
      <c r="CD36" s="29">
        <f>((AR41+AR36)/(AS41+AS36))/10</f>
        <v>0.2</v>
      </c>
      <c r="CE36" s="29">
        <f>((AR41+AS45)/(AR45+AS41))/10</f>
        <v>0.3</v>
      </c>
      <c r="CF36" s="29">
        <f>((AS38+AR36)/(AR38+AS36))/10</f>
        <v>0.6</v>
      </c>
      <c r="CG36" s="29" t="e">
        <f>((AS38+AS45)/(AR38+AR45))/10</f>
        <v>#DIV/0!</v>
      </c>
      <c r="CH36" s="29">
        <f>((AR36+AS45)/(AS36+AR45))/10</f>
        <v>0.6</v>
      </c>
      <c r="CJ36" s="22">
        <v>1</v>
      </c>
      <c r="CK36" s="30"/>
      <c r="CL36" s="31">
        <f>IF(AR47&gt;AS47,CR36+0.1,CR36-0.1)</f>
        <v>10.1</v>
      </c>
      <c r="CM36" s="31">
        <f>IF(AR41&gt;AS41,CR36+0.1,CR36-0.1)</f>
        <v>10.1</v>
      </c>
      <c r="CN36" s="31">
        <f>IF(AS38&gt;AR38,CR36+0.1,CR36-0.1)</f>
        <v>10.1</v>
      </c>
      <c r="CO36" s="31">
        <f>IF(AR36&gt;AS36,CR36+0.1,CR36-0.1)</f>
        <v>10.1</v>
      </c>
      <c r="CP36" s="31">
        <f>IF(AS45&gt;AR45,CR36+0.1,CR36-0.1)</f>
        <v>10.1</v>
      </c>
      <c r="CQ36" s="32"/>
      <c r="CR36" s="198">
        <f>W37</f>
        <v>10</v>
      </c>
      <c r="CS36" s="198">
        <f>IF(AND(CR36=CR38,CR36=CR40),BY36,(IF(AND(CR36=CR38,CR36=CR42),BZ36,(IF(AND(CR36=CR38,CR36=CR44),CA36,(IF(AND(CR36=CR38,CR36=CR46),CB36,(IF(AND(CR36=CR40,CR36=CR42),CC36,(IF(AND(CR36=CR40,CR36=CR44),CD36,(IF(AND(CR36=CR40,CR36=CR46),CE36,(IF(AND(CR36=CR42,CR36=CR44),CF36,(IF(AND(CR36=CR42,CR36=CR46),CG36,(IF(AND(CR36=CR44,CR36=CR46),CH36,999)))))))))))))))))))</f>
        <v>999</v>
      </c>
      <c r="CT36" s="198">
        <f>IF(CY36=1,CR36+CS36,CS36)</f>
        <v>999</v>
      </c>
      <c r="CV36" s="198">
        <f>CR36</f>
        <v>10</v>
      </c>
      <c r="CW36" s="215">
        <f>IF(CV36=CV38,CL36,(IF(CV36=CV40,CM36,(IF(CV36=CV42,CN36,(IF(CV36=CV44,CO36,(IF(CV36=CV46,CP36,999)))))))))</f>
        <v>999</v>
      </c>
      <c r="CY36" s="198">
        <f>IF(CS36&lt;&gt;999,1,0)</f>
        <v>0</v>
      </c>
      <c r="DA36" s="215">
        <f>IF(CY36=1,CT36,CW36)</f>
        <v>999</v>
      </c>
      <c r="DB36" s="198">
        <f>IF(DA36&lt;&gt;999,DA36,CV36)</f>
        <v>10</v>
      </c>
    </row>
    <row r="37" spans="1:106" ht="12.6" customHeight="1" thickTop="1" x14ac:dyDescent="0.25">
      <c r="A37" s="66"/>
      <c r="B37" s="229">
        <v>1</v>
      </c>
      <c r="C37" s="230">
        <f>[1]Лист3!$A$51</f>
        <v>8</v>
      </c>
      <c r="D37" s="80" t="s">
        <v>6</v>
      </c>
      <c r="E37" s="231"/>
      <c r="F37" s="231"/>
      <c r="G37" s="232"/>
      <c r="H37" s="33"/>
      <c r="I37" s="34">
        <f>IF(AR47&gt;AS47,2,$AG$2)</f>
        <v>2</v>
      </c>
      <c r="J37" s="35"/>
      <c r="K37" s="33"/>
      <c r="L37" s="34">
        <f>IF(AR41&gt;AS41,2,$AG$2)</f>
        <v>2</v>
      </c>
      <c r="M37" s="35"/>
      <c r="N37" s="33"/>
      <c r="O37" s="34">
        <f>IF(AS38&gt;AR38,2,$AG$2)</f>
        <v>2</v>
      </c>
      <c r="P37" s="35"/>
      <c r="Q37" s="33"/>
      <c r="R37" s="34">
        <f>IF(AR36&gt;AS36,2,$AG$2)</f>
        <v>2</v>
      </c>
      <c r="S37" s="35"/>
      <c r="T37" s="33"/>
      <c r="U37" s="34">
        <f>IF(AS45&gt;AR45,2,$AG$2)</f>
        <v>2</v>
      </c>
      <c r="V37" s="36"/>
      <c r="W37" s="233">
        <f>SUM(F37,I37,L37,O37,R37,U37)</f>
        <v>10</v>
      </c>
      <c r="X37" s="234">
        <f t="shared" ref="X37" si="121">IF(($AG$2=1),IF(CY36=1,CS36*10,0),0)</f>
        <v>0</v>
      </c>
      <c r="Y37" s="229" t="s">
        <v>27</v>
      </c>
      <c r="Z37" s="50"/>
      <c r="AA37" s="212">
        <f>IF(C37="","",VLOOKUP(C37,'[2]Список участников'!A:L,8,FALSE))</f>
        <v>0</v>
      </c>
      <c r="AC37" s="213">
        <f>IF(C37&gt;0,1,0)</f>
        <v>1</v>
      </c>
      <c r="AD37" s="213">
        <f>SUM(AC37:AC48)</f>
        <v>6</v>
      </c>
      <c r="AE37" s="72" t="str">
        <f>IF(C47=0," ","3-6")</f>
        <v>3-6</v>
      </c>
      <c r="AF37" s="52" t="str">
        <f>IF(C47=0," ",CONCATENATE(D41,"-",D47))</f>
        <v>DEAF-ОСДЮСШОР-3</v>
      </c>
      <c r="AG37" s="26">
        <v>2</v>
      </c>
      <c r="AH37" s="27">
        <v>1</v>
      </c>
      <c r="AI37" s="26">
        <v>1</v>
      </c>
      <c r="AJ37" s="27">
        <v>2</v>
      </c>
      <c r="AK37" s="26">
        <v>1</v>
      </c>
      <c r="AL37" s="27">
        <v>2</v>
      </c>
      <c r="AM37" s="26">
        <v>2</v>
      </c>
      <c r="AN37" s="27">
        <v>1</v>
      </c>
      <c r="AO37" s="26">
        <v>1</v>
      </c>
      <c r="AP37" s="28">
        <v>2</v>
      </c>
      <c r="AQ37" s="17"/>
      <c r="AR37" s="18">
        <f t="shared" si="95"/>
        <v>2</v>
      </c>
      <c r="AS37" s="18">
        <f t="shared" si="96"/>
        <v>3</v>
      </c>
      <c r="AT37" s="19">
        <f t="shared" si="97"/>
        <v>1</v>
      </c>
      <c r="AU37" s="19">
        <f t="shared" si="98"/>
        <v>0</v>
      </c>
      <c r="AV37" s="19">
        <f t="shared" si="99"/>
        <v>0</v>
      </c>
      <c r="AW37" s="19">
        <f t="shared" si="100"/>
        <v>1</v>
      </c>
      <c r="AX37" s="19">
        <f t="shared" si="101"/>
        <v>0</v>
      </c>
      <c r="AY37" s="20"/>
      <c r="AZ37" s="19">
        <f t="shared" si="102"/>
        <v>0</v>
      </c>
      <c r="BA37" s="19">
        <f t="shared" si="103"/>
        <v>1</v>
      </c>
      <c r="BB37" s="19">
        <f t="shared" si="104"/>
        <v>1</v>
      </c>
      <c r="BC37" s="19">
        <f t="shared" si="105"/>
        <v>0</v>
      </c>
      <c r="BD37" s="19">
        <f t="shared" si="106"/>
        <v>1</v>
      </c>
      <c r="BE37" s="20"/>
      <c r="BF37" s="19">
        <f t="shared" si="107"/>
        <v>1</v>
      </c>
      <c r="BG37" s="19" t="str">
        <f t="shared" si="108"/>
        <v>, -1</v>
      </c>
      <c r="BH37" s="19" t="str">
        <f t="shared" si="109"/>
        <v>, -1</v>
      </c>
      <c r="BI37" s="19" t="str">
        <f t="shared" si="110"/>
        <v>, 1</v>
      </c>
      <c r="BJ37" s="19" t="str">
        <f t="shared" si="111"/>
        <v>, -1</v>
      </c>
      <c r="BK37" s="20"/>
      <c r="BL37" s="19">
        <f t="shared" si="112"/>
        <v>-1</v>
      </c>
      <c r="BM37" s="19" t="str">
        <f t="shared" si="113"/>
        <v>, 1</v>
      </c>
      <c r="BN37" s="19" t="str">
        <f t="shared" si="114"/>
        <v>, 1</v>
      </c>
      <c r="BO37" s="19" t="str">
        <f t="shared" si="115"/>
        <v>, -1</v>
      </c>
      <c r="BP37" s="19" t="str">
        <f t="shared" si="116"/>
        <v>, 1</v>
      </c>
      <c r="BQ37" s="20"/>
      <c r="BR37" s="21" t="str">
        <f t="shared" si="117"/>
        <v>1, -1, -1, 1, -1</v>
      </c>
      <c r="BS37" s="21" t="str">
        <f t="shared" si="118"/>
        <v>-1, 1, 1, -1, 1</v>
      </c>
      <c r="BT37" s="21" t="str">
        <f t="shared" si="119"/>
        <v>-1, 1, 1, -1, 1</v>
      </c>
      <c r="BU37" s="2" t="str">
        <f t="shared" si="120"/>
        <v>2 : 3</v>
      </c>
      <c r="BV37" s="236"/>
      <c r="BX37" s="22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J37" s="22">
        <v>2</v>
      </c>
      <c r="CK37" s="31">
        <f>IF(AS47&gt;AR47,CR38+0.1,CR38-0.1)</f>
        <v>8.9</v>
      </c>
      <c r="CL37" s="30"/>
      <c r="CM37" s="31">
        <f>IF(AS44&gt;AR44,CR38+0.1,CR38-0.1)</f>
        <v>9.1</v>
      </c>
      <c r="CN37" s="31">
        <f>IF(AR35&gt;AS35,CR38+0.1,CR38-0.1)</f>
        <v>9.1</v>
      </c>
      <c r="CO37" s="31">
        <f>IF(AR42&gt;AS42,CR38+0.1,CR38-0.1)</f>
        <v>9.1</v>
      </c>
      <c r="CP37" s="31">
        <f>IF(AS39&gt;AR39,CR38,CR38-0.1)</f>
        <v>9</v>
      </c>
      <c r="CQ37" s="32"/>
      <c r="CR37" s="199"/>
      <c r="CS37" s="199"/>
      <c r="CT37" s="199"/>
      <c r="CV37" s="199"/>
      <c r="CW37" s="216"/>
      <c r="CY37" s="199"/>
      <c r="DA37" s="216"/>
      <c r="DB37" s="199"/>
    </row>
    <row r="38" spans="1:106" ht="12.6" customHeight="1" x14ac:dyDescent="0.25">
      <c r="A38" s="66"/>
      <c r="B38" s="217"/>
      <c r="C38" s="218"/>
      <c r="D38" s="81" t="s">
        <v>7</v>
      </c>
      <c r="E38" s="221"/>
      <c r="F38" s="221"/>
      <c r="G38" s="222"/>
      <c r="H38" s="228" t="str">
        <f>IF(AR47&gt;AS47,BT47,BU47)</f>
        <v>1, -1, 1, -1, 1</v>
      </c>
      <c r="I38" s="226"/>
      <c r="J38" s="227"/>
      <c r="K38" s="228" t="str">
        <f>IF(AR41&gt;AS41,BT41,BU41)</f>
        <v>-1, 1, -1, 1, 1</v>
      </c>
      <c r="L38" s="226"/>
      <c r="M38" s="227"/>
      <c r="N38" s="228" t="str">
        <f>IF(AS38&gt;AR38,BT38,BU38)</f>
        <v>1, 1, 1</v>
      </c>
      <c r="O38" s="226"/>
      <c r="P38" s="227"/>
      <c r="Q38" s="228" t="str">
        <f>IF(AR36&gt;AS36,BT36,BU36)</f>
        <v>1, -1, 1, 1</v>
      </c>
      <c r="R38" s="226"/>
      <c r="S38" s="227"/>
      <c r="T38" s="228" t="str">
        <f>IF(AS45&gt;AR45,BT45,BU45)</f>
        <v>1, 1, 1</v>
      </c>
      <c r="U38" s="226"/>
      <c r="V38" s="226"/>
      <c r="W38" s="223"/>
      <c r="X38" s="224"/>
      <c r="Y38" s="217"/>
      <c r="Z38" s="50"/>
      <c r="AA38" s="212"/>
      <c r="AC38" s="213"/>
      <c r="AD38" s="213"/>
      <c r="AE38" s="72" t="str">
        <f>IF(C43=0," ","4-1")</f>
        <v>4-1</v>
      </c>
      <c r="AF38" s="178" t="str">
        <f>IF(C43=0," ",CONCATENATE(D43,"-",D37))</f>
        <v>ЖАЛЫН-АРЫСТАН</v>
      </c>
      <c r="AG38" s="26">
        <v>1</v>
      </c>
      <c r="AH38" s="27">
        <v>2</v>
      </c>
      <c r="AI38" s="26">
        <v>1</v>
      </c>
      <c r="AJ38" s="27">
        <v>2</v>
      </c>
      <c r="AK38" s="26">
        <v>1</v>
      </c>
      <c r="AL38" s="27">
        <v>2</v>
      </c>
      <c r="AM38" s="26"/>
      <c r="AN38" s="27"/>
      <c r="AO38" s="26"/>
      <c r="AP38" s="28"/>
      <c r="AQ38" s="17"/>
      <c r="AR38" s="18">
        <f t="shared" si="95"/>
        <v>0</v>
      </c>
      <c r="AS38" s="18">
        <f t="shared" si="96"/>
        <v>3</v>
      </c>
      <c r="AT38" s="19">
        <f t="shared" si="97"/>
        <v>0</v>
      </c>
      <c r="AU38" s="19">
        <f t="shared" si="98"/>
        <v>0</v>
      </c>
      <c r="AV38" s="19">
        <f t="shared" si="99"/>
        <v>0</v>
      </c>
      <c r="AW38" s="19">
        <f t="shared" si="100"/>
        <v>0</v>
      </c>
      <c r="AX38" s="19">
        <f t="shared" si="101"/>
        <v>0</v>
      </c>
      <c r="AY38" s="20"/>
      <c r="AZ38" s="19">
        <f t="shared" si="102"/>
        <v>1</v>
      </c>
      <c r="BA38" s="19">
        <f t="shared" si="103"/>
        <v>1</v>
      </c>
      <c r="BB38" s="19">
        <f t="shared" si="104"/>
        <v>1</v>
      </c>
      <c r="BC38" s="19">
        <f t="shared" si="105"/>
        <v>0</v>
      </c>
      <c r="BD38" s="19">
        <f t="shared" si="106"/>
        <v>0</v>
      </c>
      <c r="BE38" s="20"/>
      <c r="BF38" s="19">
        <f t="shared" si="107"/>
        <v>-1</v>
      </c>
      <c r="BG38" s="19" t="str">
        <f t="shared" si="108"/>
        <v>, -1</v>
      </c>
      <c r="BH38" s="19" t="str">
        <f t="shared" si="109"/>
        <v>, -1</v>
      </c>
      <c r="BI38" s="19" t="str">
        <f t="shared" si="110"/>
        <v/>
      </c>
      <c r="BJ38" s="19" t="str">
        <f t="shared" si="111"/>
        <v/>
      </c>
      <c r="BK38" s="20"/>
      <c r="BL38" s="19">
        <f t="shared" si="112"/>
        <v>1</v>
      </c>
      <c r="BM38" s="19" t="str">
        <f t="shared" si="113"/>
        <v>, 1</v>
      </c>
      <c r="BN38" s="19" t="str">
        <f t="shared" si="114"/>
        <v>, 1</v>
      </c>
      <c r="BO38" s="19" t="str">
        <f t="shared" si="115"/>
        <v/>
      </c>
      <c r="BP38" s="19" t="str">
        <f t="shared" si="116"/>
        <v/>
      </c>
      <c r="BQ38" s="20"/>
      <c r="BR38" s="21" t="str">
        <f t="shared" si="117"/>
        <v>-1, -1, -1</v>
      </c>
      <c r="BS38" s="21" t="str">
        <f t="shared" si="118"/>
        <v>1, 1, 1</v>
      </c>
      <c r="BT38" s="21" t="str">
        <f t="shared" si="119"/>
        <v>1, 1, 1</v>
      </c>
      <c r="BU38" s="2" t="str">
        <f t="shared" si="120"/>
        <v>0 : 3</v>
      </c>
      <c r="BV38" s="236"/>
      <c r="BX38" s="22">
        <v>2</v>
      </c>
      <c r="BY38" s="23" t="s">
        <v>34</v>
      </c>
      <c r="BZ38" s="23" t="s">
        <v>35</v>
      </c>
      <c r="CA38" s="23" t="s">
        <v>36</v>
      </c>
      <c r="CB38" s="23" t="s">
        <v>37</v>
      </c>
      <c r="CC38" s="23" t="s">
        <v>21</v>
      </c>
      <c r="CD38" s="23" t="s">
        <v>22</v>
      </c>
      <c r="CE38" s="23" t="s">
        <v>23</v>
      </c>
      <c r="CF38" s="23" t="s">
        <v>24</v>
      </c>
      <c r="CG38" s="23" t="s">
        <v>25</v>
      </c>
      <c r="CH38" s="23" t="s">
        <v>26</v>
      </c>
      <c r="CJ38" s="22">
        <v>3</v>
      </c>
      <c r="CK38" s="31">
        <f>IF(AS41&gt;AR41,CR40+0.1,CR40-0.1)</f>
        <v>5.9</v>
      </c>
      <c r="CL38" s="31">
        <f>IF(AR44&gt;AS44,CR40+0.1,CR40-0.1)</f>
        <v>5.9</v>
      </c>
      <c r="CM38" s="37"/>
      <c r="CN38" s="31">
        <f>IF(AR48&gt;AS48,CR40+0.1,CR40-0.1)</f>
        <v>6.1</v>
      </c>
      <c r="CO38" s="31">
        <f>IF(AS40&gt;AR40,CR40+0.1,CR40-0.1)</f>
        <v>5.9</v>
      </c>
      <c r="CP38" s="31">
        <f>IF(AR37&gt;AS37,CR40+0.1,CR40-0.1)</f>
        <v>5.9</v>
      </c>
      <c r="CQ38" s="24"/>
      <c r="CR38" s="198">
        <f>W39</f>
        <v>9</v>
      </c>
      <c r="CS38" s="198">
        <f>IF(AND(CR38=CR36,CR38=CR40),BY39,(IF(AND(CR38=CR36,CR38=CR42),BZ39,(IF(AND(CR38=CR36,CR38=CR44),CA39,(IF(AND(CR38=CR36,CR38=CR46),CB39,(IF(AND(CR38=CR40,CR38=CR42),CC39,(IF(AND(CR38=CR40,CR38=CR44),CD39,(IF(AND(CR38=CR40,CR38=CR46),CE39,(IF(AND(CR38=CR42,CR38=CR44),CF39,(IF(AND(CR38=CR42,CR38=CR46),CG39,(IF(AND(CR38=CR44,CR38=CR46),CH39,999)))))))))))))))))))</f>
        <v>999</v>
      </c>
      <c r="CT38" s="198">
        <f t="shared" ref="CT38" si="122">IF(CY38=1,CR38+CS38,CS38)</f>
        <v>999</v>
      </c>
      <c r="CV38" s="198">
        <f>CR38</f>
        <v>9</v>
      </c>
      <c r="CW38" s="215">
        <f>IF(CV38=CV36,CK37,(IF(CV38=CV40,CM37,(IF(CV38=CV42,CN37,(IF(CV38=CV44,CO37,(IF(CV38=CV46,CP37,999)))))))))</f>
        <v>999</v>
      </c>
      <c r="CY38" s="198">
        <f t="shared" ref="CY38" si="123">IF(CS38&lt;&gt;999,1,0)</f>
        <v>0</v>
      </c>
      <c r="DA38" s="215">
        <f>IF(CY38=1,CT38,CW38)</f>
        <v>999</v>
      </c>
      <c r="DB38" s="198">
        <f t="shared" ref="DB38" si="124">IF(DA38&lt;&gt;999,DA38,CV38)</f>
        <v>9</v>
      </c>
    </row>
    <row r="39" spans="1:106" ht="12.6" customHeight="1" x14ac:dyDescent="0.25">
      <c r="A39" s="66"/>
      <c r="B39" s="200">
        <v>2</v>
      </c>
      <c r="C39" s="202">
        <f>[1]Лист3!$A$52</f>
        <v>40</v>
      </c>
      <c r="D39" s="77" t="s">
        <v>72</v>
      </c>
      <c r="E39" s="38"/>
      <c r="F39" s="39">
        <f>IF(AS47&gt;AR47,2,$AG$2)</f>
        <v>1</v>
      </c>
      <c r="G39" s="40"/>
      <c r="H39" s="204"/>
      <c r="I39" s="205"/>
      <c r="J39" s="219"/>
      <c r="K39" s="41"/>
      <c r="L39" s="39">
        <f>IF(AS44&gt;AR44,2,$AG$2)</f>
        <v>2</v>
      </c>
      <c r="M39" s="40"/>
      <c r="N39" s="41"/>
      <c r="O39" s="39">
        <f>IF(AR35&gt;AS35,2,$AG$2)</f>
        <v>2</v>
      </c>
      <c r="P39" s="40"/>
      <c r="Q39" s="41"/>
      <c r="R39" s="39">
        <f>IF(AR42&gt;AS42,2,$AG$2)</f>
        <v>2</v>
      </c>
      <c r="S39" s="40"/>
      <c r="T39" s="41"/>
      <c r="U39" s="39">
        <f>IF(AS39&gt;AR39,2,$AG$2)</f>
        <v>2</v>
      </c>
      <c r="V39" s="38"/>
      <c r="W39" s="208">
        <f>SUM(F39,I39,L39,O39,R39,U39)</f>
        <v>9</v>
      </c>
      <c r="X39" s="210">
        <f t="shared" ref="X39" si="125">IF(($AG$2=1),IF(CY38=1,CS38*10,0),0)</f>
        <v>0</v>
      </c>
      <c r="Y39" s="200" t="s">
        <v>28</v>
      </c>
      <c r="Z39" s="50"/>
      <c r="AA39" s="212">
        <f>IF(C39="","",VLOOKUP(C39,'[2]Список участников'!A:L,8,FALSE))</f>
        <v>0</v>
      </c>
      <c r="AC39" s="213">
        <f>IF(C39&gt;0,1,0)</f>
        <v>1</v>
      </c>
      <c r="AD39" s="213"/>
      <c r="AE39" s="72" t="str">
        <f>IF(C47=0," ","6-2")</f>
        <v>6-2</v>
      </c>
      <c r="AF39" s="178" t="str">
        <f>IF(C47=0," ",CONCATENATE(D47,"-",D39))</f>
        <v xml:space="preserve">ОСДЮСШОР-3-"ЭКИБАСТУЗ" </v>
      </c>
      <c r="AG39" s="26">
        <v>1</v>
      </c>
      <c r="AH39" s="27">
        <v>2</v>
      </c>
      <c r="AI39" s="26">
        <v>2</v>
      </c>
      <c r="AJ39" s="27">
        <v>1</v>
      </c>
      <c r="AK39" s="26">
        <v>2</v>
      </c>
      <c r="AL39" s="27">
        <v>1</v>
      </c>
      <c r="AM39" s="26">
        <v>1</v>
      </c>
      <c r="AN39" s="27">
        <v>2</v>
      </c>
      <c r="AO39" s="26">
        <v>1</v>
      </c>
      <c r="AP39" s="28">
        <v>2</v>
      </c>
      <c r="AQ39" s="17"/>
      <c r="AR39" s="18">
        <f t="shared" si="95"/>
        <v>2</v>
      </c>
      <c r="AS39" s="18">
        <f t="shared" si="96"/>
        <v>3</v>
      </c>
      <c r="AT39" s="19">
        <f t="shared" si="97"/>
        <v>0</v>
      </c>
      <c r="AU39" s="19">
        <f t="shared" si="98"/>
        <v>1</v>
      </c>
      <c r="AV39" s="19">
        <f t="shared" si="99"/>
        <v>1</v>
      </c>
      <c r="AW39" s="19">
        <f t="shared" si="100"/>
        <v>0</v>
      </c>
      <c r="AX39" s="19">
        <f t="shared" si="101"/>
        <v>0</v>
      </c>
      <c r="AY39" s="20"/>
      <c r="AZ39" s="19">
        <f t="shared" si="102"/>
        <v>1</v>
      </c>
      <c r="BA39" s="19">
        <f t="shared" si="103"/>
        <v>0</v>
      </c>
      <c r="BB39" s="19">
        <f t="shared" si="104"/>
        <v>0</v>
      </c>
      <c r="BC39" s="19">
        <f t="shared" si="105"/>
        <v>1</v>
      </c>
      <c r="BD39" s="19">
        <f t="shared" si="106"/>
        <v>1</v>
      </c>
      <c r="BE39" s="20"/>
      <c r="BF39" s="19">
        <f t="shared" si="107"/>
        <v>-1</v>
      </c>
      <c r="BG39" s="19" t="str">
        <f t="shared" si="108"/>
        <v>, 1</v>
      </c>
      <c r="BH39" s="19" t="str">
        <f t="shared" si="109"/>
        <v>, 1</v>
      </c>
      <c r="BI39" s="19" t="str">
        <f t="shared" si="110"/>
        <v>, -1</v>
      </c>
      <c r="BJ39" s="19" t="str">
        <f t="shared" si="111"/>
        <v>, -1</v>
      </c>
      <c r="BK39" s="20"/>
      <c r="BL39" s="19">
        <f t="shared" si="112"/>
        <v>1</v>
      </c>
      <c r="BM39" s="19" t="str">
        <f t="shared" si="113"/>
        <v>, -1</v>
      </c>
      <c r="BN39" s="19" t="str">
        <f t="shared" si="114"/>
        <v>, -1</v>
      </c>
      <c r="BO39" s="19" t="str">
        <f t="shared" si="115"/>
        <v>, 1</v>
      </c>
      <c r="BP39" s="19" t="str">
        <f t="shared" si="116"/>
        <v>, 1</v>
      </c>
      <c r="BQ39" s="20"/>
      <c r="BR39" s="21" t="str">
        <f t="shared" si="117"/>
        <v>-1, 1, 1, -1, -1</v>
      </c>
      <c r="BS39" s="21" t="str">
        <f t="shared" si="118"/>
        <v>1, -1, -1, 1, 1</v>
      </c>
      <c r="BT39" s="21" t="str">
        <f t="shared" si="119"/>
        <v>1, -1, -1, 1, 1</v>
      </c>
      <c r="BU39" s="2" t="str">
        <f t="shared" si="120"/>
        <v>2 : 3</v>
      </c>
      <c r="BV39" s="236"/>
      <c r="BX39" s="22"/>
      <c r="BY39" s="29">
        <f>((AS47+AS44)/(AR47+AR44))/10</f>
        <v>0.16666666666666669</v>
      </c>
      <c r="BZ39" s="29">
        <f>((AS47+AR35)/(AR47+AS35))/10</f>
        <v>0.1</v>
      </c>
      <c r="CA39" s="29">
        <f>((AS47+AR42)/(AR47+AS42))/10</f>
        <v>0.125</v>
      </c>
      <c r="CB39" s="29">
        <f>((AS47+AS39)/(AR47+AR39))/10</f>
        <v>0.1</v>
      </c>
      <c r="CC39" s="29">
        <f>((AS44+AR35)/(AR44+AS35))/10</f>
        <v>0.3</v>
      </c>
      <c r="CD39" s="29">
        <f>((AS44+AR42)/(AR44+AS42))/10</f>
        <v>0.6</v>
      </c>
      <c r="CE39" s="29">
        <f>((AS44+AS39)/(AR44+AR39))/10</f>
        <v>0.3</v>
      </c>
      <c r="CF39" s="29">
        <f>((AR35+AR42)/(AS35+AS42))/10</f>
        <v>0.2</v>
      </c>
      <c r="CG39" s="29">
        <f>((AR35+AS39)/(AS35+AR39))/10</f>
        <v>0.15</v>
      </c>
      <c r="CH39" s="29">
        <f>((AR42+AS42)/(AS39+AR39))/10</f>
        <v>0.08</v>
      </c>
      <c r="CJ39" s="22">
        <v>4</v>
      </c>
      <c r="CK39" s="31">
        <f>IF(AR38&gt;AS38,CR42+0.1,CR42-0.1)</f>
        <v>5.9</v>
      </c>
      <c r="CL39" s="31">
        <f>IF(AS35&gt;AR35,CR42+0.1,CR42-0.1)</f>
        <v>5.9</v>
      </c>
      <c r="CM39" s="31">
        <f>IF(AS64&gt;AT64,CR42+0.1,CR42-0.1)</f>
        <v>6.1</v>
      </c>
      <c r="CN39" s="30"/>
      <c r="CO39" s="31">
        <f>IF(AS46&gt;AR46,CR42+0.1,CR42-0.1)</f>
        <v>6.1</v>
      </c>
      <c r="CP39" s="31">
        <f>IF(AR43&gt;AS43,CR42+0.1,CR42-0.1)</f>
        <v>5.9</v>
      </c>
      <c r="CQ39" s="32"/>
      <c r="CR39" s="199"/>
      <c r="CS39" s="199"/>
      <c r="CT39" s="199"/>
      <c r="CV39" s="199"/>
      <c r="CW39" s="216"/>
      <c r="CY39" s="199"/>
      <c r="DA39" s="216"/>
      <c r="DB39" s="199"/>
    </row>
    <row r="40" spans="1:106" ht="12.6" customHeight="1" thickBot="1" x14ac:dyDescent="0.3">
      <c r="A40" s="66"/>
      <c r="B40" s="217"/>
      <c r="C40" s="218"/>
      <c r="D40" s="84" t="s">
        <v>71</v>
      </c>
      <c r="E40" s="225" t="str">
        <f>IF(AS47&gt;AR47,BT47,BU47)</f>
        <v>2 : 3</v>
      </c>
      <c r="F40" s="226"/>
      <c r="G40" s="227"/>
      <c r="H40" s="220"/>
      <c r="I40" s="221"/>
      <c r="J40" s="222"/>
      <c r="K40" s="228" t="str">
        <f>IF(AS44&gt;AR44,BT44,BU44)</f>
        <v>1, 1, 1</v>
      </c>
      <c r="L40" s="226"/>
      <c r="M40" s="227"/>
      <c r="N40" s="228" t="str">
        <f>IF(AR35&gt;AS35,BT35,BU35)</f>
        <v>1, -1, -1, 1, 1</v>
      </c>
      <c r="O40" s="226"/>
      <c r="P40" s="227"/>
      <c r="Q40" s="228" t="str">
        <f>IF(AR42&gt;AS42,BT42,BU42)</f>
        <v>1, -1, 1, 1</v>
      </c>
      <c r="R40" s="226"/>
      <c r="S40" s="227"/>
      <c r="T40" s="228" t="str">
        <f>IF(AS39&gt;AR39,BT39,BU39)</f>
        <v>1, -1, -1, 1, 1</v>
      </c>
      <c r="U40" s="226"/>
      <c r="V40" s="226"/>
      <c r="W40" s="223"/>
      <c r="X40" s="224"/>
      <c r="Y40" s="217"/>
      <c r="Z40" s="50"/>
      <c r="AA40" s="212"/>
      <c r="AC40" s="213"/>
      <c r="AD40" s="213"/>
      <c r="AE40" s="72" t="str">
        <f>IF(C45=0," ","5-3")</f>
        <v>5-3</v>
      </c>
      <c r="AF40" s="178" t="str">
        <f>IF(C45=0," ",CONCATENATE(D45,"-",D41))</f>
        <v>ASM-DEAF</v>
      </c>
      <c r="AG40" s="26">
        <v>1</v>
      </c>
      <c r="AH40" s="27">
        <v>2</v>
      </c>
      <c r="AI40" s="26">
        <v>2</v>
      </c>
      <c r="AJ40" s="27">
        <v>1</v>
      </c>
      <c r="AK40" s="26">
        <v>2</v>
      </c>
      <c r="AL40" s="27">
        <v>1</v>
      </c>
      <c r="AM40" s="26">
        <v>2</v>
      </c>
      <c r="AN40" s="27">
        <v>1</v>
      </c>
      <c r="AO40" s="26"/>
      <c r="AP40" s="28"/>
      <c r="AQ40" s="17"/>
      <c r="AR40" s="18">
        <f t="shared" si="95"/>
        <v>3</v>
      </c>
      <c r="AS40" s="18">
        <f t="shared" si="96"/>
        <v>1</v>
      </c>
      <c r="AT40" s="19">
        <f t="shared" si="97"/>
        <v>0</v>
      </c>
      <c r="AU40" s="19">
        <f t="shared" si="98"/>
        <v>1</v>
      </c>
      <c r="AV40" s="19">
        <f t="shared" si="99"/>
        <v>1</v>
      </c>
      <c r="AW40" s="19">
        <f t="shared" si="100"/>
        <v>1</v>
      </c>
      <c r="AX40" s="19">
        <f t="shared" si="101"/>
        <v>0</v>
      </c>
      <c r="AY40" s="20"/>
      <c r="AZ40" s="19">
        <f t="shared" si="102"/>
        <v>1</v>
      </c>
      <c r="BA40" s="19">
        <f t="shared" si="103"/>
        <v>0</v>
      </c>
      <c r="BB40" s="19">
        <f t="shared" si="104"/>
        <v>0</v>
      </c>
      <c r="BC40" s="19">
        <f t="shared" si="105"/>
        <v>0</v>
      </c>
      <c r="BD40" s="19">
        <f t="shared" si="106"/>
        <v>0</v>
      </c>
      <c r="BE40" s="20"/>
      <c r="BF40" s="19">
        <f t="shared" si="107"/>
        <v>-1</v>
      </c>
      <c r="BG40" s="19" t="str">
        <f t="shared" si="108"/>
        <v>, 1</v>
      </c>
      <c r="BH40" s="19" t="str">
        <f t="shared" si="109"/>
        <v>, 1</v>
      </c>
      <c r="BI40" s="19" t="str">
        <f t="shared" si="110"/>
        <v>, 1</v>
      </c>
      <c r="BJ40" s="19" t="str">
        <f t="shared" si="111"/>
        <v/>
      </c>
      <c r="BK40" s="20"/>
      <c r="BL40" s="19">
        <f t="shared" si="112"/>
        <v>1</v>
      </c>
      <c r="BM40" s="19" t="str">
        <f t="shared" si="113"/>
        <v>, -1</v>
      </c>
      <c r="BN40" s="19" t="str">
        <f t="shared" si="114"/>
        <v>, -1</v>
      </c>
      <c r="BO40" s="19" t="str">
        <f t="shared" si="115"/>
        <v>, -1</v>
      </c>
      <c r="BP40" s="19" t="str">
        <f t="shared" si="116"/>
        <v/>
      </c>
      <c r="BQ40" s="20"/>
      <c r="BR40" s="21" t="str">
        <f t="shared" si="117"/>
        <v>-1, 1, 1, 1</v>
      </c>
      <c r="BS40" s="21" t="str">
        <f t="shared" si="118"/>
        <v>1, -1, -1, -1</v>
      </c>
      <c r="BT40" s="21" t="str">
        <f t="shared" si="119"/>
        <v>-1, 1, 1, 1</v>
      </c>
      <c r="BU40" s="2" t="str">
        <f t="shared" si="120"/>
        <v>1 : 3</v>
      </c>
      <c r="BV40" s="236"/>
      <c r="BX40" s="22">
        <v>3</v>
      </c>
      <c r="BY40" s="23" t="s">
        <v>38</v>
      </c>
      <c r="BZ40" s="23" t="s">
        <v>35</v>
      </c>
      <c r="CA40" s="23" t="s">
        <v>36</v>
      </c>
      <c r="CB40" s="23" t="s">
        <v>37</v>
      </c>
      <c r="CC40" s="23" t="s">
        <v>18</v>
      </c>
      <c r="CD40" s="23" t="s">
        <v>19</v>
      </c>
      <c r="CE40" s="23" t="s">
        <v>20</v>
      </c>
      <c r="CF40" s="23" t="s">
        <v>24</v>
      </c>
      <c r="CG40" s="23" t="s">
        <v>25</v>
      </c>
      <c r="CH40" s="23" t="s">
        <v>26</v>
      </c>
      <c r="CJ40" s="22">
        <v>5</v>
      </c>
      <c r="CK40" s="31">
        <f>IF(AS36&gt;AR36,CR44+0.1,CR44-0.1)</f>
        <v>6.9</v>
      </c>
      <c r="CL40" s="31">
        <f>IF(AS42&gt;AR42,CR44+0.1,CR44-0.1)</f>
        <v>6.9</v>
      </c>
      <c r="CM40" s="31">
        <f>IF(AR40&gt;AS40,CR44+0.1,CR44-0.1)</f>
        <v>7.1</v>
      </c>
      <c r="CN40" s="31">
        <f>IF(AR46&gt;AS46,CR44+0.1,CR44-0.1)</f>
        <v>6.9</v>
      </c>
      <c r="CO40" s="37"/>
      <c r="CP40" s="31">
        <f>IF(AR49&gt;AS49,CR44+0.1,CR44-0.1)</f>
        <v>7.1</v>
      </c>
      <c r="CQ40" s="24"/>
      <c r="CR40" s="198">
        <f>W41</f>
        <v>6</v>
      </c>
      <c r="CS40" s="198">
        <f>IF(AND(CR40=CR36,CR40=CR38),BY41,(IF(AND(CR40=CR36,CR40=CR42),BZ41,(IF(AND(CR40=CR36,CR40=CR44),CA41,(IF(AND(CR40=CR36,CR40=CR46),CB41,(IF(AND(CR40=CR38,CR40=CR42),CC41,(IF(AND(CR40=CR38,CR40=CR44),CD41,(IF(AND(CR40=CR38,CR40=CR46),CE41,(IF(AND(CR40=CR42,CR40=CR44),CF41,(IF(AND(CR40=CR42,CR40=CR46),CG41,(IF(AND(CR40=CR44,CR40=CR46),CH41,999)))))))))))))))))))</f>
        <v>999</v>
      </c>
      <c r="CT40" s="198">
        <f t="shared" ref="CT40" si="126">IF(CY40=1,CR40+CS40,CS40)</f>
        <v>999</v>
      </c>
      <c r="CV40" s="198">
        <f>CR40</f>
        <v>6</v>
      </c>
      <c r="CW40" s="215">
        <f>IF(CV40=CV36,CK38,(IF(CV40=CV38,CL38,(IF(CV40=CV42,CN38,(IF(CV40=CV44,CO38,(IF(CV40=CV46,CP38,999)))))))))</f>
        <v>6.1</v>
      </c>
      <c r="CY40" s="198">
        <f t="shared" ref="CY40" si="127">IF(CS40&lt;&gt;999,1,0)</f>
        <v>0</v>
      </c>
      <c r="DA40" s="215">
        <f>IF(CY40=1,CT40,CW40)</f>
        <v>6.1</v>
      </c>
      <c r="DB40" s="198">
        <f t="shared" ref="DB40" si="128">IF(DA40&lt;&gt;999,DA40,CV40)</f>
        <v>6.1</v>
      </c>
    </row>
    <row r="41" spans="1:106" ht="12.6" customHeight="1" thickTop="1" x14ac:dyDescent="0.25">
      <c r="A41" s="66"/>
      <c r="B41" s="200">
        <v>3</v>
      </c>
      <c r="C41" s="202">
        <f>[1]Лист3!$A$53</f>
        <v>56</v>
      </c>
      <c r="D41" s="83" t="s">
        <v>50</v>
      </c>
      <c r="E41" s="38"/>
      <c r="F41" s="39">
        <f>IF(AS41&gt;AR41,2,$AG$2)</f>
        <v>1</v>
      </c>
      <c r="G41" s="40"/>
      <c r="H41" s="41"/>
      <c r="I41" s="39">
        <f>IF(AR44&gt;AS44,2,$AG$2)</f>
        <v>1</v>
      </c>
      <c r="J41" s="40"/>
      <c r="K41" s="204"/>
      <c r="L41" s="205"/>
      <c r="M41" s="219"/>
      <c r="N41" s="41"/>
      <c r="O41" s="39">
        <f>IF(AR48&gt;AS48,2,$AG$2)</f>
        <v>2</v>
      </c>
      <c r="P41" s="40"/>
      <c r="Q41" s="41"/>
      <c r="R41" s="39">
        <f>IF(AS40&gt;AR40,2,$AG$2)</f>
        <v>1</v>
      </c>
      <c r="S41" s="40"/>
      <c r="T41" s="41"/>
      <c r="U41" s="39">
        <f>IF(AR37&gt;AS37,2,$AG$2)</f>
        <v>1</v>
      </c>
      <c r="V41" s="38"/>
      <c r="W41" s="208">
        <f>SUM(F41,I41,L41,O41,R41,U41)</f>
        <v>6</v>
      </c>
      <c r="X41" s="210">
        <f t="shared" ref="X41" si="129">IF(($AG$2=1),IF(CY40=1,CS40*10,0),0)</f>
        <v>0</v>
      </c>
      <c r="Y41" s="200" t="s">
        <v>31</v>
      </c>
      <c r="Z41" s="50"/>
      <c r="AA41" s="212">
        <f>IF(C41="","",VLOOKUP(C41,'[2]Список участников'!A:L,8,FALSE))</f>
        <v>0</v>
      </c>
      <c r="AC41" s="213">
        <f>IF(C41&gt;0,1,0)</f>
        <v>1</v>
      </c>
      <c r="AD41" s="213"/>
      <c r="AE41" s="72" t="s">
        <v>34</v>
      </c>
      <c r="AF41" s="52" t="str">
        <f>IF(C41=0," ",CONCATENATE(D37,"-",D41))</f>
        <v>АРЫСТАН-DEAF</v>
      </c>
      <c r="AG41" s="26">
        <v>1</v>
      </c>
      <c r="AH41" s="27">
        <v>2</v>
      </c>
      <c r="AI41" s="26">
        <v>2</v>
      </c>
      <c r="AJ41" s="27">
        <v>1</v>
      </c>
      <c r="AK41" s="26">
        <v>1</v>
      </c>
      <c r="AL41" s="27">
        <v>2</v>
      </c>
      <c r="AM41" s="26">
        <v>2</v>
      </c>
      <c r="AN41" s="27">
        <v>1</v>
      </c>
      <c r="AO41" s="26">
        <v>2</v>
      </c>
      <c r="AP41" s="28">
        <v>1</v>
      </c>
      <c r="AQ41" s="17"/>
      <c r="AR41" s="18">
        <f t="shared" si="95"/>
        <v>3</v>
      </c>
      <c r="AS41" s="18">
        <f t="shared" si="96"/>
        <v>2</v>
      </c>
      <c r="AT41" s="19">
        <f t="shared" si="97"/>
        <v>0</v>
      </c>
      <c r="AU41" s="19">
        <f t="shared" si="98"/>
        <v>1</v>
      </c>
      <c r="AV41" s="19">
        <f t="shared" si="99"/>
        <v>0</v>
      </c>
      <c r="AW41" s="19">
        <f t="shared" si="100"/>
        <v>1</v>
      </c>
      <c r="AX41" s="19">
        <f t="shared" si="101"/>
        <v>1</v>
      </c>
      <c r="AY41" s="20"/>
      <c r="AZ41" s="19">
        <f t="shared" si="102"/>
        <v>1</v>
      </c>
      <c r="BA41" s="19">
        <f t="shared" si="103"/>
        <v>0</v>
      </c>
      <c r="BB41" s="19">
        <f t="shared" si="104"/>
        <v>1</v>
      </c>
      <c r="BC41" s="19">
        <f t="shared" si="105"/>
        <v>0</v>
      </c>
      <c r="BD41" s="19">
        <f t="shared" si="106"/>
        <v>0</v>
      </c>
      <c r="BE41" s="20"/>
      <c r="BF41" s="19">
        <f t="shared" si="107"/>
        <v>-1</v>
      </c>
      <c r="BG41" s="19" t="str">
        <f t="shared" si="108"/>
        <v>, 1</v>
      </c>
      <c r="BH41" s="19" t="str">
        <f t="shared" si="109"/>
        <v>, -1</v>
      </c>
      <c r="BI41" s="19" t="str">
        <f t="shared" si="110"/>
        <v>, 1</v>
      </c>
      <c r="BJ41" s="19" t="str">
        <f t="shared" si="111"/>
        <v>, 1</v>
      </c>
      <c r="BK41" s="20"/>
      <c r="BL41" s="19">
        <f t="shared" si="112"/>
        <v>1</v>
      </c>
      <c r="BM41" s="19" t="str">
        <f t="shared" si="113"/>
        <v>, -1</v>
      </c>
      <c r="BN41" s="19" t="str">
        <f t="shared" si="114"/>
        <v>, 1</v>
      </c>
      <c r="BO41" s="19" t="str">
        <f t="shared" si="115"/>
        <v>, -1</v>
      </c>
      <c r="BP41" s="19" t="str">
        <f t="shared" si="116"/>
        <v>, -1</v>
      </c>
      <c r="BQ41" s="20"/>
      <c r="BR41" s="21" t="str">
        <f t="shared" si="117"/>
        <v>-1, 1, -1, 1, 1</v>
      </c>
      <c r="BS41" s="21" t="str">
        <f t="shared" si="118"/>
        <v>1, -1, 1, -1, -1</v>
      </c>
      <c r="BT41" s="21" t="str">
        <f t="shared" si="119"/>
        <v>-1, 1, -1, 1, 1</v>
      </c>
      <c r="BU41" s="2" t="str">
        <f t="shared" si="120"/>
        <v>2 : 3</v>
      </c>
      <c r="BV41" s="236"/>
      <c r="BX41" s="22"/>
      <c r="BY41" s="29">
        <f>((AS41+AR44)/(AR41+AS44))/10</f>
        <v>3.3333333333333333E-2</v>
      </c>
      <c r="BZ41" s="29">
        <f>((AS41+AR48)/(AR41+AS48))/10</f>
        <v>0.125</v>
      </c>
      <c r="CA41" s="29">
        <f>((AS41+AS40)/(AR41+AR40))/10</f>
        <v>0.05</v>
      </c>
      <c r="CB41" s="29">
        <f>((AS41+AR37)/(AR41+AS37))/10</f>
        <v>6.6666666666666666E-2</v>
      </c>
      <c r="CC41" s="29">
        <f>((AR44+AR48)/(AS44+AS48))/10</f>
        <v>7.4999999999999997E-2</v>
      </c>
      <c r="CD41" s="29">
        <f>((AR44+AS40)/(AS44+AR40))/10</f>
        <v>1.6666666666666666E-2</v>
      </c>
      <c r="CE41" s="29">
        <f>((AR44+AR37)/(AS44+AS37))/10</f>
        <v>3.3333333333333333E-2</v>
      </c>
      <c r="CF41" s="29">
        <f>((AR48+AS40)/(AS48+AR40))/10</f>
        <v>0.1</v>
      </c>
      <c r="CG41" s="29">
        <f>((AR48+AR37)/(AS48+AS37))/10</f>
        <v>0.125</v>
      </c>
      <c r="CH41" s="29">
        <f>((AS40+AR37)/(AR40+AS37))/10</f>
        <v>0.05</v>
      </c>
      <c r="CJ41" s="22">
        <v>6</v>
      </c>
      <c r="CK41" s="31">
        <f>IF(AR45&gt;AS45,CR46+0.1,CR46-0.1)</f>
        <v>6.9</v>
      </c>
      <c r="CL41" s="31">
        <f>IF(AR39&gt;AS39,CR46+0.1,CR46-0.1)</f>
        <v>6.9</v>
      </c>
      <c r="CM41" s="31">
        <f>IF(AS37&gt;AR37,CR46+0.1,CR46-0.1)</f>
        <v>7.1</v>
      </c>
      <c r="CN41" s="31">
        <f>IF(AS43&gt;AR43,CR46+0.1,CR46-0.1)</f>
        <v>7.1</v>
      </c>
      <c r="CO41" s="31">
        <f>IF(AS49&gt;AR49,CR46+0.1,CR46-0.1)</f>
        <v>6.9</v>
      </c>
      <c r="CP41" s="30"/>
      <c r="CQ41" s="32"/>
      <c r="CR41" s="199"/>
      <c r="CS41" s="199"/>
      <c r="CT41" s="199"/>
      <c r="CV41" s="199"/>
      <c r="CW41" s="216"/>
      <c r="CY41" s="199"/>
      <c r="DA41" s="216"/>
      <c r="DB41" s="199"/>
    </row>
    <row r="42" spans="1:106" ht="12.6" customHeight="1" x14ac:dyDescent="0.25">
      <c r="A42" s="66"/>
      <c r="B42" s="217"/>
      <c r="C42" s="218"/>
      <c r="D42" s="81" t="s">
        <v>41</v>
      </c>
      <c r="E42" s="225" t="str">
        <f>IF(AS41&gt;AR41,BT41,BU41)</f>
        <v>2 : 3</v>
      </c>
      <c r="F42" s="226"/>
      <c r="G42" s="227"/>
      <c r="H42" s="228" t="str">
        <f>IF(AR44&gt;AS44,BT44,BU44)</f>
        <v>0 : 3</v>
      </c>
      <c r="I42" s="226"/>
      <c r="J42" s="227"/>
      <c r="K42" s="220"/>
      <c r="L42" s="221"/>
      <c r="M42" s="222"/>
      <c r="N42" s="228" t="str">
        <f>IF(AR48&gt;AS48,BT48,BU48)</f>
        <v>1, -1, 1, 1</v>
      </c>
      <c r="O42" s="226"/>
      <c r="P42" s="227"/>
      <c r="Q42" s="228" t="str">
        <f>IF(AS40&gt;AR40,BT40,BU40)</f>
        <v>1 : 3</v>
      </c>
      <c r="R42" s="226"/>
      <c r="S42" s="227"/>
      <c r="T42" s="228" t="str">
        <f>IF(AR37&gt;AS37,BT37,BU37)</f>
        <v>2 : 3</v>
      </c>
      <c r="U42" s="226"/>
      <c r="V42" s="226"/>
      <c r="W42" s="223"/>
      <c r="X42" s="224"/>
      <c r="Y42" s="217"/>
      <c r="Z42" s="50"/>
      <c r="AA42" s="212"/>
      <c r="AC42" s="213"/>
      <c r="AD42" s="213"/>
      <c r="AE42" s="72" t="str">
        <f>IF(C45=0," ","2-5")</f>
        <v>2-5</v>
      </c>
      <c r="AF42" s="52" t="str">
        <f>IF(C45=0," ",CONCATENATE(D39,"-",D45))</f>
        <v>"ЭКИБАСТУЗ" -ASM</v>
      </c>
      <c r="AG42" s="26">
        <v>2</v>
      </c>
      <c r="AH42" s="27">
        <v>1</v>
      </c>
      <c r="AI42" s="26">
        <v>1</v>
      </c>
      <c r="AJ42" s="27">
        <v>2</v>
      </c>
      <c r="AK42" s="26">
        <v>2</v>
      </c>
      <c r="AL42" s="27">
        <v>1</v>
      </c>
      <c r="AM42" s="26">
        <v>2</v>
      </c>
      <c r="AN42" s="27">
        <v>1</v>
      </c>
      <c r="AO42" s="26"/>
      <c r="AP42" s="28"/>
      <c r="AQ42" s="17"/>
      <c r="AR42" s="18">
        <f t="shared" si="95"/>
        <v>3</v>
      </c>
      <c r="AS42" s="18">
        <f t="shared" si="96"/>
        <v>1</v>
      </c>
      <c r="AT42" s="19">
        <f t="shared" si="97"/>
        <v>1</v>
      </c>
      <c r="AU42" s="19">
        <f t="shared" si="98"/>
        <v>0</v>
      </c>
      <c r="AV42" s="19">
        <f t="shared" si="99"/>
        <v>1</v>
      </c>
      <c r="AW42" s="19">
        <f t="shared" si="100"/>
        <v>1</v>
      </c>
      <c r="AX42" s="19">
        <f t="shared" si="101"/>
        <v>0</v>
      </c>
      <c r="AY42" s="20"/>
      <c r="AZ42" s="19">
        <f t="shared" si="102"/>
        <v>0</v>
      </c>
      <c r="BA42" s="19">
        <f t="shared" si="103"/>
        <v>1</v>
      </c>
      <c r="BB42" s="19">
        <f t="shared" si="104"/>
        <v>0</v>
      </c>
      <c r="BC42" s="19">
        <f t="shared" si="105"/>
        <v>0</v>
      </c>
      <c r="BD42" s="19">
        <f t="shared" si="106"/>
        <v>0</v>
      </c>
      <c r="BE42" s="20"/>
      <c r="BF42" s="19">
        <f t="shared" si="107"/>
        <v>1</v>
      </c>
      <c r="BG42" s="19" t="str">
        <f t="shared" si="108"/>
        <v>, -1</v>
      </c>
      <c r="BH42" s="19" t="str">
        <f t="shared" si="109"/>
        <v>, 1</v>
      </c>
      <c r="BI42" s="19" t="str">
        <f t="shared" si="110"/>
        <v>, 1</v>
      </c>
      <c r="BJ42" s="19" t="str">
        <f t="shared" si="111"/>
        <v/>
      </c>
      <c r="BK42" s="20"/>
      <c r="BL42" s="19">
        <f t="shared" si="112"/>
        <v>-1</v>
      </c>
      <c r="BM42" s="19" t="str">
        <f t="shared" si="113"/>
        <v>, 1</v>
      </c>
      <c r="BN42" s="19" t="str">
        <f t="shared" si="114"/>
        <v>, -1</v>
      </c>
      <c r="BO42" s="19" t="str">
        <f t="shared" si="115"/>
        <v>, -1</v>
      </c>
      <c r="BP42" s="19" t="str">
        <f t="shared" si="116"/>
        <v/>
      </c>
      <c r="BQ42" s="20"/>
      <c r="BR42" s="21" t="str">
        <f t="shared" si="117"/>
        <v>1, -1, 1, 1</v>
      </c>
      <c r="BS42" s="21" t="str">
        <f t="shared" si="118"/>
        <v>-1, 1, -1, -1</v>
      </c>
      <c r="BT42" s="21" t="str">
        <f t="shared" si="119"/>
        <v>1, -1, 1, 1</v>
      </c>
      <c r="BU42" s="2" t="str">
        <f t="shared" si="120"/>
        <v>1 : 3</v>
      </c>
      <c r="BV42" s="236"/>
      <c r="BX42" s="22">
        <v>4</v>
      </c>
      <c r="BY42" s="23" t="s">
        <v>38</v>
      </c>
      <c r="BZ42" s="23" t="s">
        <v>34</v>
      </c>
      <c r="CA42" s="23" t="s">
        <v>36</v>
      </c>
      <c r="CB42" s="23" t="s">
        <v>37</v>
      </c>
      <c r="CC42" s="23" t="s">
        <v>17</v>
      </c>
      <c r="CD42" s="23" t="s">
        <v>19</v>
      </c>
      <c r="CE42" s="23" t="s">
        <v>20</v>
      </c>
      <c r="CF42" s="23" t="s">
        <v>22</v>
      </c>
      <c r="CG42" s="23" t="s">
        <v>23</v>
      </c>
      <c r="CH42" s="23" t="s">
        <v>26</v>
      </c>
      <c r="CJ42" s="32"/>
      <c r="CK42" s="24"/>
      <c r="CL42" s="24"/>
      <c r="CM42" s="24"/>
      <c r="CN42" s="24"/>
      <c r="CO42" s="24"/>
      <c r="CP42" s="24"/>
      <c r="CQ42" s="24"/>
      <c r="CR42" s="198">
        <f>W43</f>
        <v>6</v>
      </c>
      <c r="CS42" s="198">
        <f>IF(AND(CR42=CR36,CR42=CR38),BY43,(IF(AND(CR42=CR36,CR42=CR40),BZ43,(IF(AND(CR42=CR36,CR42=CR44),CA43,(IF(AND(CR42=CR36,CR42=CR46),CB43,(IF(AND(CR42=CR38,CR42=CR40),CC43,(IF(AND(CR42=CR38,CR42=CR44),CD43,(IF(AND(CR42=CR38,CR42=CR46),CE43,(IF(AND(CR42=CR40,CR42=CR44),CF43,(IF(AND(CR42=CR40,CR42=CR46),CG43,(IF(AND(CR42=CR44,CR42=CR46),CH43,999)))))))))))))))))))</f>
        <v>999</v>
      </c>
      <c r="CT42" s="198">
        <f t="shared" ref="CT42" si="130">IF(CY42=1,CR42+CS42,CS42)</f>
        <v>999</v>
      </c>
      <c r="CV42" s="198">
        <f>CR42</f>
        <v>6</v>
      </c>
      <c r="CW42" s="215">
        <f>IF(CV42=CV36,CK39,(IF(CV42=CV38,CL39,(IF(CV42=CV40,CM39,(IF(CV42=CV44,CO39,(IF(CV42=CV46,CP39,999)))))))))</f>
        <v>6.1</v>
      </c>
      <c r="CY42" s="198">
        <f t="shared" ref="CY42" si="131">IF(CS42&lt;&gt;999,1,0)</f>
        <v>0</v>
      </c>
      <c r="DA42" s="215">
        <f>IF(CY42=1,CT42,CW42)</f>
        <v>6.1</v>
      </c>
      <c r="DB42" s="198">
        <f t="shared" ref="DB42" si="132">IF(DA42&lt;&gt;999,DA42,CV42)</f>
        <v>6.1</v>
      </c>
    </row>
    <row r="43" spans="1:106" ht="12.6" customHeight="1" x14ac:dyDescent="0.25">
      <c r="A43" s="66"/>
      <c r="B43" s="200">
        <v>4</v>
      </c>
      <c r="C43" s="202">
        <f>[1]Лист3!$A$54</f>
        <v>89</v>
      </c>
      <c r="D43" s="82" t="s">
        <v>61</v>
      </c>
      <c r="E43" s="38"/>
      <c r="F43" s="39">
        <f>IF(AR38&gt;AS38,2,$AG$2)</f>
        <v>1</v>
      </c>
      <c r="G43" s="40"/>
      <c r="H43" s="41"/>
      <c r="I43" s="39">
        <f>IF(AS35&gt;AR35,2,$AG$2)</f>
        <v>1</v>
      </c>
      <c r="J43" s="40"/>
      <c r="K43" s="41"/>
      <c r="L43" s="39">
        <f>IF(AS48&gt;AR48,2,$AG$2)</f>
        <v>1</v>
      </c>
      <c r="M43" s="40"/>
      <c r="N43" s="204"/>
      <c r="O43" s="205"/>
      <c r="P43" s="219"/>
      <c r="Q43" s="41"/>
      <c r="R43" s="39">
        <f>IF(AS46&gt;AR46,2,$AG$2)</f>
        <v>2</v>
      </c>
      <c r="S43" s="40"/>
      <c r="T43" s="41"/>
      <c r="U43" s="39">
        <f>IF(AR43&gt;AS43,2,$AG$2)</f>
        <v>1</v>
      </c>
      <c r="V43" s="38"/>
      <c r="W43" s="208">
        <f>SUM(F43,I43,L43,O43,R43,U43)</f>
        <v>6</v>
      </c>
      <c r="X43" s="210">
        <f t="shared" ref="X43" si="133">IF(($AG$2=1),IF(CY42=1,CS42*10,0),0)</f>
        <v>0</v>
      </c>
      <c r="Y43" s="200" t="s">
        <v>32</v>
      </c>
      <c r="Z43" s="50"/>
      <c r="AA43" s="212">
        <f>IF(C43="","",VLOOKUP(C43,'[2]Список участников'!A:L,8,FALSE))</f>
        <v>0</v>
      </c>
      <c r="AC43" s="213">
        <f>IF(C43&gt;0,1,0)</f>
        <v>1</v>
      </c>
      <c r="AD43" s="213"/>
      <c r="AE43" s="72" t="str">
        <f>IF(C47=0," ","4-6")</f>
        <v>4-6</v>
      </c>
      <c r="AF43" s="52" t="str">
        <f>IF(C47=0," ",CONCATENATE(D43,"-",D47))</f>
        <v>ЖАЛЫН-ОСДЮСШОР-3</v>
      </c>
      <c r="AG43" s="26">
        <v>1</v>
      </c>
      <c r="AH43" s="27">
        <v>2</v>
      </c>
      <c r="AI43" s="26">
        <v>2</v>
      </c>
      <c r="AJ43" s="27">
        <v>1</v>
      </c>
      <c r="AK43" s="26">
        <v>1</v>
      </c>
      <c r="AL43" s="27">
        <v>2</v>
      </c>
      <c r="AM43" s="26">
        <v>2</v>
      </c>
      <c r="AN43" s="27">
        <v>1</v>
      </c>
      <c r="AO43" s="26">
        <v>1</v>
      </c>
      <c r="AP43" s="28">
        <v>2</v>
      </c>
      <c r="AQ43" s="17"/>
      <c r="AR43" s="18">
        <f t="shared" si="95"/>
        <v>2</v>
      </c>
      <c r="AS43" s="18">
        <f t="shared" si="96"/>
        <v>3</v>
      </c>
      <c r="AT43" s="19">
        <f t="shared" si="97"/>
        <v>0</v>
      </c>
      <c r="AU43" s="19">
        <f t="shared" si="98"/>
        <v>1</v>
      </c>
      <c r="AV43" s="19">
        <f t="shared" si="99"/>
        <v>0</v>
      </c>
      <c r="AW43" s="19">
        <f t="shared" si="100"/>
        <v>1</v>
      </c>
      <c r="AX43" s="19">
        <f t="shared" si="101"/>
        <v>0</v>
      </c>
      <c r="AY43" s="20"/>
      <c r="AZ43" s="19">
        <f t="shared" si="102"/>
        <v>1</v>
      </c>
      <c r="BA43" s="19">
        <f t="shared" si="103"/>
        <v>0</v>
      </c>
      <c r="BB43" s="19">
        <f t="shared" si="104"/>
        <v>1</v>
      </c>
      <c r="BC43" s="19">
        <f t="shared" si="105"/>
        <v>0</v>
      </c>
      <c r="BD43" s="19">
        <f t="shared" si="106"/>
        <v>1</v>
      </c>
      <c r="BE43" s="20"/>
      <c r="BF43" s="19">
        <f t="shared" si="107"/>
        <v>-1</v>
      </c>
      <c r="BG43" s="19" t="str">
        <f t="shared" si="108"/>
        <v>, 1</v>
      </c>
      <c r="BH43" s="19" t="str">
        <f t="shared" si="109"/>
        <v>, -1</v>
      </c>
      <c r="BI43" s="19" t="str">
        <f t="shared" si="110"/>
        <v>, 1</v>
      </c>
      <c r="BJ43" s="19" t="str">
        <f t="shared" si="111"/>
        <v>, -1</v>
      </c>
      <c r="BK43" s="20"/>
      <c r="BL43" s="19">
        <f t="shared" si="112"/>
        <v>1</v>
      </c>
      <c r="BM43" s="19" t="str">
        <f t="shared" si="113"/>
        <v>, -1</v>
      </c>
      <c r="BN43" s="19" t="str">
        <f t="shared" si="114"/>
        <v>, 1</v>
      </c>
      <c r="BO43" s="19" t="str">
        <f t="shared" si="115"/>
        <v>, -1</v>
      </c>
      <c r="BP43" s="19" t="str">
        <f t="shared" si="116"/>
        <v>, 1</v>
      </c>
      <c r="BQ43" s="20"/>
      <c r="BR43" s="21" t="str">
        <f t="shared" si="117"/>
        <v>-1, 1, -1, 1, -1</v>
      </c>
      <c r="BS43" s="21" t="str">
        <f t="shared" si="118"/>
        <v>1, -1, 1, -1, 1</v>
      </c>
      <c r="BT43" s="21" t="str">
        <f t="shared" si="119"/>
        <v>1, -1, 1, -1, 1</v>
      </c>
      <c r="BU43" s="2" t="str">
        <f t="shared" si="120"/>
        <v>2 : 3</v>
      </c>
      <c r="BV43" s="236"/>
      <c r="BX43" s="22"/>
      <c r="BY43" s="29">
        <f>((AR38+AS35)/(AS38+AR35))/10</f>
        <v>3.3333333333333333E-2</v>
      </c>
      <c r="BZ43" s="29">
        <f>((AR38+AS48)/(AS38+AR48))/10</f>
        <v>1.6666666666666666E-2</v>
      </c>
      <c r="CA43" s="29">
        <f>((AR38+AS46)/(AS38+AR46))/10</f>
        <v>7.4999999999999997E-2</v>
      </c>
      <c r="CB43" s="29">
        <f>((AR38+AR43)/(AS38+AS43))/10</f>
        <v>3.3333333333333333E-2</v>
      </c>
      <c r="CC43" s="29">
        <f>((AS35+AS48)/(AR35+AR48))/10</f>
        <v>0.05</v>
      </c>
      <c r="CD43" s="29">
        <f>((AS35+AS46)/(AR35+AR46))/10</f>
        <v>0.125</v>
      </c>
      <c r="CE43" s="29">
        <f>((AS35+AR43)/(AR35+AS43))/10</f>
        <v>6.6666666666666666E-2</v>
      </c>
      <c r="CF43" s="29">
        <f>((AS48+AS46)/(AR48+AR46))/10</f>
        <v>0.1</v>
      </c>
      <c r="CG43" s="29">
        <f>((AS48+AR43)/(AR48+AS43))/10</f>
        <v>0.05</v>
      </c>
      <c r="CH43" s="29">
        <f>((AS46+AR43)/(AR46+AS43))/10</f>
        <v>0.125</v>
      </c>
      <c r="CJ43" s="32"/>
      <c r="CK43" s="32"/>
      <c r="CL43" s="32"/>
      <c r="CM43" s="32"/>
      <c r="CN43" s="32"/>
      <c r="CO43" s="32"/>
      <c r="CP43" s="32"/>
      <c r="CQ43" s="32"/>
      <c r="CR43" s="199"/>
      <c r="CS43" s="199"/>
      <c r="CT43" s="199"/>
      <c r="CV43" s="199"/>
      <c r="CW43" s="216"/>
      <c r="CY43" s="199"/>
      <c r="DA43" s="216"/>
      <c r="DB43" s="199"/>
    </row>
    <row r="44" spans="1:106" ht="12.6" customHeight="1" thickBot="1" x14ac:dyDescent="0.3">
      <c r="A44" s="66"/>
      <c r="B44" s="217"/>
      <c r="C44" s="218"/>
      <c r="D44" s="81" t="s">
        <v>13</v>
      </c>
      <c r="E44" s="225" t="str">
        <f>IF(AR38&gt;AS38,BT38,BU38)</f>
        <v>0 : 3</v>
      </c>
      <c r="F44" s="226"/>
      <c r="G44" s="227"/>
      <c r="H44" s="228" t="str">
        <f>IF(AS35&gt;AR35,BT35,BU35)</f>
        <v>2 : 3</v>
      </c>
      <c r="I44" s="226"/>
      <c r="J44" s="227"/>
      <c r="K44" s="228" t="str">
        <f>IF(AS48&gt;AR48,BT48,BU48)</f>
        <v>1 : 3</v>
      </c>
      <c r="L44" s="226"/>
      <c r="M44" s="227"/>
      <c r="N44" s="220"/>
      <c r="O44" s="221"/>
      <c r="P44" s="222"/>
      <c r="Q44" s="228" t="str">
        <f>IF(AS46&gt;AR46,BT46,BU46)</f>
        <v>-1, 1, 1, 1</v>
      </c>
      <c r="R44" s="226"/>
      <c r="S44" s="227"/>
      <c r="T44" s="228" t="str">
        <f>IF(AR43&gt;AS43,BT43,BU43)</f>
        <v>2 : 3</v>
      </c>
      <c r="U44" s="226"/>
      <c r="V44" s="226"/>
      <c r="W44" s="223"/>
      <c r="X44" s="224"/>
      <c r="Y44" s="217"/>
      <c r="Z44" s="50"/>
      <c r="AA44" s="212"/>
      <c r="AC44" s="213"/>
      <c r="AD44" s="213"/>
      <c r="AE44" s="72" t="s">
        <v>39</v>
      </c>
      <c r="AF44" s="178" t="str">
        <f>CONCATENATE(D41,"-",D39)</f>
        <v xml:space="preserve">DEAF-"ЭКИБАСТУЗ" </v>
      </c>
      <c r="AG44" s="26">
        <v>1</v>
      </c>
      <c r="AH44" s="27">
        <v>2</v>
      </c>
      <c r="AI44" s="26">
        <v>1</v>
      </c>
      <c r="AJ44" s="27">
        <v>2</v>
      </c>
      <c r="AK44" s="26">
        <v>1</v>
      </c>
      <c r="AL44" s="27">
        <v>2</v>
      </c>
      <c r="AM44" s="26"/>
      <c r="AN44" s="27"/>
      <c r="AO44" s="26"/>
      <c r="AP44" s="28"/>
      <c r="AQ44" s="17"/>
      <c r="AR44" s="18">
        <f t="shared" si="95"/>
        <v>0</v>
      </c>
      <c r="AS44" s="18">
        <f t="shared" si="96"/>
        <v>3</v>
      </c>
      <c r="AT44" s="19">
        <f t="shared" si="97"/>
        <v>0</v>
      </c>
      <c r="AU44" s="19">
        <f t="shared" si="98"/>
        <v>0</v>
      </c>
      <c r="AV44" s="19">
        <f t="shared" si="99"/>
        <v>0</v>
      </c>
      <c r="AW44" s="19">
        <f t="shared" si="100"/>
        <v>0</v>
      </c>
      <c r="AX44" s="19">
        <f t="shared" si="101"/>
        <v>0</v>
      </c>
      <c r="AY44" s="20"/>
      <c r="AZ44" s="19">
        <f t="shared" si="102"/>
        <v>1</v>
      </c>
      <c r="BA44" s="19">
        <f t="shared" si="103"/>
        <v>1</v>
      </c>
      <c r="BB44" s="19">
        <f t="shared" si="104"/>
        <v>1</v>
      </c>
      <c r="BC44" s="19">
        <f t="shared" si="105"/>
        <v>0</v>
      </c>
      <c r="BD44" s="19">
        <f t="shared" si="106"/>
        <v>0</v>
      </c>
      <c r="BE44" s="20"/>
      <c r="BF44" s="19">
        <f t="shared" si="107"/>
        <v>-1</v>
      </c>
      <c r="BG44" s="19" t="str">
        <f t="shared" si="108"/>
        <v>, -1</v>
      </c>
      <c r="BH44" s="19" t="str">
        <f t="shared" si="109"/>
        <v>, -1</v>
      </c>
      <c r="BI44" s="19" t="str">
        <f t="shared" si="110"/>
        <v/>
      </c>
      <c r="BJ44" s="19" t="str">
        <f t="shared" si="111"/>
        <v/>
      </c>
      <c r="BK44" s="20"/>
      <c r="BL44" s="19">
        <f t="shared" si="112"/>
        <v>1</v>
      </c>
      <c r="BM44" s="19" t="str">
        <f t="shared" si="113"/>
        <v>, 1</v>
      </c>
      <c r="BN44" s="19" t="str">
        <f t="shared" si="114"/>
        <v>, 1</v>
      </c>
      <c r="BO44" s="19" t="str">
        <f t="shared" si="115"/>
        <v/>
      </c>
      <c r="BP44" s="19" t="str">
        <f t="shared" si="116"/>
        <v/>
      </c>
      <c r="BQ44" s="20"/>
      <c r="BR44" s="21" t="str">
        <f t="shared" si="117"/>
        <v>-1, -1, -1</v>
      </c>
      <c r="BS44" s="21" t="str">
        <f t="shared" si="118"/>
        <v>1, 1, 1</v>
      </c>
      <c r="BT44" s="21" t="str">
        <f t="shared" si="119"/>
        <v>1, 1, 1</v>
      </c>
      <c r="BU44" s="2" t="str">
        <f t="shared" si="120"/>
        <v>0 : 3</v>
      </c>
      <c r="BV44" s="236"/>
      <c r="BX44" s="22">
        <v>5</v>
      </c>
      <c r="BY44" s="23" t="s">
        <v>38</v>
      </c>
      <c r="BZ44" s="23" t="s">
        <v>34</v>
      </c>
      <c r="CA44" s="23" t="s">
        <v>35</v>
      </c>
      <c r="CB44" s="23" t="s">
        <v>37</v>
      </c>
      <c r="CC44" s="23" t="s">
        <v>17</v>
      </c>
      <c r="CD44" s="23" t="s">
        <v>18</v>
      </c>
      <c r="CE44" s="23" t="s">
        <v>20</v>
      </c>
      <c r="CF44" s="23" t="s">
        <v>21</v>
      </c>
      <c r="CG44" s="23" t="s">
        <v>23</v>
      </c>
      <c r="CH44" s="23" t="s">
        <v>25</v>
      </c>
      <c r="CJ44" s="32"/>
      <c r="CK44" s="24"/>
      <c r="CL44" s="24"/>
      <c r="CM44" s="24"/>
      <c r="CN44" s="24"/>
      <c r="CO44" s="24"/>
      <c r="CP44" s="24"/>
      <c r="CQ44" s="24"/>
      <c r="CR44" s="198">
        <f>W45</f>
        <v>7</v>
      </c>
      <c r="CS44" s="198">
        <f>IF(AND(CR44=CR36,CR44=CR38),BY45,(IF(AND(CR44=CR36,CR44=CR40),BZ45,(IF(AND(CR44=CR36,CR44=CR42),CA45,(IF(AND(CR44=CR36,CR44=CR46),CB45,(IF(AND(CR44=CR38,CR44=CR40),CC45,(IF(AND(CR44=CR38,CR44=CR42),CD45,(IF(AND(CR44=CR38,CR44=CR46),CE45,(IF(AND(CR44=CR40,CR44=CR42),CF45,(IF(AND(CR44=CR40,CR44=CR46),CG45,(IF(AND(CR44=CR42,CR44=CR46),CH45,999)))))))))))))))))))</f>
        <v>999</v>
      </c>
      <c r="CT44" s="198">
        <f t="shared" ref="CT44" si="134">IF(CY44=1,CR44+CS44,CS44)</f>
        <v>999</v>
      </c>
      <c r="CV44" s="198">
        <f>CR44</f>
        <v>7</v>
      </c>
      <c r="CW44" s="215">
        <f>IF(CV44=CV36,CK40,(IF(CV44=CV38,CL40,(IF(CV44=CV40,CM40,(IF(CV44=CV42,CN40,(IF(CV44=CV46,CP40,999)))))))))</f>
        <v>7.1</v>
      </c>
      <c r="CY44" s="198">
        <f t="shared" ref="CY44" si="135">IF(CS44&lt;&gt;999,1,0)</f>
        <v>0</v>
      </c>
      <c r="DA44" s="215">
        <f>IF(CY44=1,CT44,CW44)</f>
        <v>7.1</v>
      </c>
      <c r="DB44" s="198">
        <f t="shared" ref="DB44" si="136">IF(DA44&lt;&gt;999,DA44,CV44)</f>
        <v>7.1</v>
      </c>
    </row>
    <row r="45" spans="1:106" ht="12.6" customHeight="1" thickTop="1" x14ac:dyDescent="0.25">
      <c r="A45" s="66"/>
      <c r="B45" s="200">
        <v>5</v>
      </c>
      <c r="C45" s="202">
        <f>[1]Лист3!$A$55</f>
        <v>104</v>
      </c>
      <c r="D45" s="80" t="s">
        <v>47</v>
      </c>
      <c r="E45" s="38"/>
      <c r="F45" s="39">
        <f>IF(AS36&gt;AR36,2,$AG$2)</f>
        <v>1</v>
      </c>
      <c r="G45" s="40"/>
      <c r="H45" s="41"/>
      <c r="I45" s="39">
        <f>IF(AS42&gt;AR42,2,$AG$2)</f>
        <v>1</v>
      </c>
      <c r="J45" s="40"/>
      <c r="K45" s="41"/>
      <c r="L45" s="39">
        <f>IF(AR40&gt;AS40,2,$AG$2)</f>
        <v>2</v>
      </c>
      <c r="M45" s="40"/>
      <c r="N45" s="41"/>
      <c r="O45" s="39">
        <f>IF(AR46&gt;AS46,2,$AG$2)</f>
        <v>1</v>
      </c>
      <c r="P45" s="40"/>
      <c r="Q45" s="204"/>
      <c r="R45" s="205"/>
      <c r="S45" s="219"/>
      <c r="T45" s="41"/>
      <c r="U45" s="39">
        <f>IF(AR49&gt;AS49,2,$AG$2)</f>
        <v>2</v>
      </c>
      <c r="V45" s="38"/>
      <c r="W45" s="208">
        <f>SUM(F45,I45,L45,O45,R45,U45)</f>
        <v>7</v>
      </c>
      <c r="X45" s="210">
        <f t="shared" ref="X45" si="137">IF(($AG$2=1),IF(CY44=1,CS44*10,0),0)</f>
        <v>0</v>
      </c>
      <c r="Y45" s="200" t="s">
        <v>29</v>
      </c>
      <c r="Z45" s="50"/>
      <c r="AA45" s="212">
        <f>IF(C45="","",VLOOKUP(C45,'[2]Список участников'!A:L,8,FALSE))</f>
        <v>0</v>
      </c>
      <c r="AC45" s="213">
        <f>IF(C45&gt;0,1,0)</f>
        <v>1</v>
      </c>
      <c r="AD45" s="213"/>
      <c r="AE45" s="72" t="str">
        <f>IF(C47=0," ","6-1")</f>
        <v>6-1</v>
      </c>
      <c r="AF45" s="178" t="str">
        <f>IF(C47=0," ",CONCATENATE(D47,"-",D37))</f>
        <v>ОСДЮСШОР-3-АРЫСТАН</v>
      </c>
      <c r="AG45" s="26">
        <v>1</v>
      </c>
      <c r="AH45" s="27">
        <v>2</v>
      </c>
      <c r="AI45" s="26">
        <v>1</v>
      </c>
      <c r="AJ45" s="27">
        <v>2</v>
      </c>
      <c r="AK45" s="26">
        <v>1</v>
      </c>
      <c r="AL45" s="27">
        <v>2</v>
      </c>
      <c r="AM45" s="26"/>
      <c r="AN45" s="27"/>
      <c r="AO45" s="26"/>
      <c r="AP45" s="28"/>
      <c r="AQ45" s="17"/>
      <c r="AR45" s="18">
        <f t="shared" si="95"/>
        <v>0</v>
      </c>
      <c r="AS45" s="18">
        <f t="shared" si="96"/>
        <v>3</v>
      </c>
      <c r="AT45" s="19">
        <f t="shared" si="97"/>
        <v>0</v>
      </c>
      <c r="AU45" s="19">
        <f t="shared" si="98"/>
        <v>0</v>
      </c>
      <c r="AV45" s="19">
        <f t="shared" si="99"/>
        <v>0</v>
      </c>
      <c r="AW45" s="19">
        <f t="shared" si="100"/>
        <v>0</v>
      </c>
      <c r="AX45" s="19">
        <f t="shared" si="101"/>
        <v>0</v>
      </c>
      <c r="AY45" s="20"/>
      <c r="AZ45" s="19">
        <f t="shared" si="102"/>
        <v>1</v>
      </c>
      <c r="BA45" s="19">
        <f t="shared" si="103"/>
        <v>1</v>
      </c>
      <c r="BB45" s="19">
        <f t="shared" si="104"/>
        <v>1</v>
      </c>
      <c r="BC45" s="19">
        <f t="shared" si="105"/>
        <v>0</v>
      </c>
      <c r="BD45" s="19">
        <f t="shared" si="106"/>
        <v>0</v>
      </c>
      <c r="BE45" s="20"/>
      <c r="BF45" s="19">
        <f t="shared" si="107"/>
        <v>-1</v>
      </c>
      <c r="BG45" s="19" t="str">
        <f t="shared" si="108"/>
        <v>, -1</v>
      </c>
      <c r="BH45" s="19" t="str">
        <f t="shared" si="109"/>
        <v>, -1</v>
      </c>
      <c r="BI45" s="19" t="str">
        <f t="shared" si="110"/>
        <v/>
      </c>
      <c r="BJ45" s="19" t="str">
        <f t="shared" si="111"/>
        <v/>
      </c>
      <c r="BK45" s="20"/>
      <c r="BL45" s="19">
        <f t="shared" si="112"/>
        <v>1</v>
      </c>
      <c r="BM45" s="19" t="str">
        <f t="shared" si="113"/>
        <v>, 1</v>
      </c>
      <c r="BN45" s="19" t="str">
        <f t="shared" si="114"/>
        <v>, 1</v>
      </c>
      <c r="BO45" s="19" t="str">
        <f t="shared" si="115"/>
        <v/>
      </c>
      <c r="BP45" s="19" t="str">
        <f t="shared" si="116"/>
        <v/>
      </c>
      <c r="BQ45" s="20"/>
      <c r="BR45" s="21" t="str">
        <f t="shared" si="117"/>
        <v>-1, -1, -1</v>
      </c>
      <c r="BS45" s="21" t="str">
        <f t="shared" si="118"/>
        <v>1, 1, 1</v>
      </c>
      <c r="BT45" s="21" t="str">
        <f t="shared" si="119"/>
        <v>1, 1, 1</v>
      </c>
      <c r="BU45" s="2" t="str">
        <f t="shared" si="120"/>
        <v>0 : 3</v>
      </c>
      <c r="BV45" s="236"/>
      <c r="BX45" s="22"/>
      <c r="BY45" s="29">
        <f>((AS36+AS42)/(AR36+AR42))/10</f>
        <v>3.3333333333333333E-2</v>
      </c>
      <c r="BZ45" s="29">
        <f>((AS36+AR40)/(AR36+AS40))/10</f>
        <v>0.1</v>
      </c>
      <c r="CA45" s="29">
        <f>((AS36+AR46)/(AR36+AS46))/10</f>
        <v>3.3333333333333333E-2</v>
      </c>
      <c r="CB45" s="29">
        <f>((AS36+AR49)/(AR36+AS49))/10</f>
        <v>0.08</v>
      </c>
      <c r="CC45" s="29">
        <f>((AS42+AR40)/(AR42+AS40))/10</f>
        <v>0.1</v>
      </c>
      <c r="CD45" s="29">
        <f>((AS42+AR46)/(AR42+AS46))/10</f>
        <v>3.3333333333333333E-2</v>
      </c>
      <c r="CE45" s="29">
        <f>((AS42+AR49)/(AR42+AS49))/10</f>
        <v>0.08</v>
      </c>
      <c r="CF45" s="29">
        <f>((AR40+AR46)/(AS40+AS46))/10</f>
        <v>0.1</v>
      </c>
      <c r="CG45" s="29">
        <f>((AR40+AR49)/(AS40+AS49))/10</f>
        <v>0.2</v>
      </c>
      <c r="CH45" s="29">
        <f>((AR46+AR49)/(AS46+AS49))/10</f>
        <v>0.08</v>
      </c>
      <c r="CJ45" s="32"/>
      <c r="CK45" s="32"/>
      <c r="CL45" s="32"/>
      <c r="CM45" s="32"/>
      <c r="CN45" s="32"/>
      <c r="CO45" s="32"/>
      <c r="CP45" s="32"/>
      <c r="CQ45" s="32"/>
      <c r="CR45" s="199"/>
      <c r="CS45" s="199"/>
      <c r="CT45" s="199"/>
      <c r="CV45" s="199"/>
      <c r="CW45" s="216"/>
      <c r="CY45" s="199"/>
      <c r="DA45" s="216"/>
      <c r="DB45" s="199"/>
    </row>
    <row r="46" spans="1:106" ht="12.6" customHeight="1" x14ac:dyDescent="0.25">
      <c r="A46" s="66"/>
      <c r="B46" s="217"/>
      <c r="C46" s="218"/>
      <c r="D46" s="81" t="s">
        <v>43</v>
      </c>
      <c r="E46" s="225" t="str">
        <f>IF(AS36&gt;AR36,BT36,BU36)</f>
        <v>1 : 3</v>
      </c>
      <c r="F46" s="226"/>
      <c r="G46" s="227"/>
      <c r="H46" s="228" t="str">
        <f>IF(AS42&gt;AR42,BT42,BU42)</f>
        <v>1 : 3</v>
      </c>
      <c r="I46" s="226"/>
      <c r="J46" s="227"/>
      <c r="K46" s="228" t="str">
        <f>IF(AR40&gt;AS40,BT40,BU40)</f>
        <v>-1, 1, 1, 1</v>
      </c>
      <c r="L46" s="226"/>
      <c r="M46" s="227"/>
      <c r="N46" s="228" t="str">
        <f>IF(AR46&gt;AS46,BT46,BU46)</f>
        <v>1 : 3</v>
      </c>
      <c r="O46" s="226"/>
      <c r="P46" s="227"/>
      <c r="Q46" s="220"/>
      <c r="R46" s="221"/>
      <c r="S46" s="222"/>
      <c r="T46" s="228" t="str">
        <f>IF(AR49&gt;AS49,BT49,BU49)</f>
        <v>-1, 1, 1, -1, 1</v>
      </c>
      <c r="U46" s="226"/>
      <c r="V46" s="226"/>
      <c r="W46" s="223"/>
      <c r="X46" s="224"/>
      <c r="Y46" s="217"/>
      <c r="Z46" s="50"/>
      <c r="AA46" s="212"/>
      <c r="AC46" s="213"/>
      <c r="AD46" s="213"/>
      <c r="AE46" s="72" t="str">
        <f>IF(C45=0," ","5-4")</f>
        <v>5-4</v>
      </c>
      <c r="AF46" s="178" t="str">
        <f>IF(C45=0," ",CONCATENATE(D45,"-",D43))</f>
        <v>ASM-ЖАЛЫН</v>
      </c>
      <c r="AG46" s="26">
        <v>2</v>
      </c>
      <c r="AH46" s="27">
        <v>1</v>
      </c>
      <c r="AI46" s="26">
        <v>1</v>
      </c>
      <c r="AJ46" s="27">
        <v>2</v>
      </c>
      <c r="AK46" s="26">
        <v>1</v>
      </c>
      <c r="AL46" s="27">
        <v>2</v>
      </c>
      <c r="AM46" s="26">
        <v>1</v>
      </c>
      <c r="AN46" s="27">
        <v>2</v>
      </c>
      <c r="AO46" s="26"/>
      <c r="AP46" s="28"/>
      <c r="AQ46" s="17"/>
      <c r="AR46" s="18">
        <f t="shared" si="95"/>
        <v>1</v>
      </c>
      <c r="AS46" s="18">
        <f t="shared" si="96"/>
        <v>3</v>
      </c>
      <c r="AT46" s="19">
        <f t="shared" si="97"/>
        <v>1</v>
      </c>
      <c r="AU46" s="19">
        <f t="shared" si="98"/>
        <v>0</v>
      </c>
      <c r="AV46" s="19">
        <f t="shared" si="99"/>
        <v>0</v>
      </c>
      <c r="AW46" s="19">
        <f t="shared" si="100"/>
        <v>0</v>
      </c>
      <c r="AX46" s="19">
        <f t="shared" si="101"/>
        <v>0</v>
      </c>
      <c r="AY46" s="20"/>
      <c r="AZ46" s="19">
        <f t="shared" si="102"/>
        <v>0</v>
      </c>
      <c r="BA46" s="19">
        <f t="shared" si="103"/>
        <v>1</v>
      </c>
      <c r="BB46" s="19">
        <f t="shared" si="104"/>
        <v>1</v>
      </c>
      <c r="BC46" s="19">
        <f t="shared" si="105"/>
        <v>1</v>
      </c>
      <c r="BD46" s="19">
        <f t="shared" si="106"/>
        <v>0</v>
      </c>
      <c r="BE46" s="20"/>
      <c r="BF46" s="19">
        <f t="shared" si="107"/>
        <v>1</v>
      </c>
      <c r="BG46" s="19" t="str">
        <f t="shared" si="108"/>
        <v>, -1</v>
      </c>
      <c r="BH46" s="19" t="str">
        <f t="shared" si="109"/>
        <v>, -1</v>
      </c>
      <c r="BI46" s="19" t="str">
        <f t="shared" si="110"/>
        <v>, -1</v>
      </c>
      <c r="BJ46" s="19" t="str">
        <f t="shared" si="111"/>
        <v/>
      </c>
      <c r="BK46" s="20"/>
      <c r="BL46" s="19">
        <f t="shared" si="112"/>
        <v>-1</v>
      </c>
      <c r="BM46" s="19" t="str">
        <f t="shared" si="113"/>
        <v>, 1</v>
      </c>
      <c r="BN46" s="19" t="str">
        <f t="shared" si="114"/>
        <v>, 1</v>
      </c>
      <c r="BO46" s="19" t="str">
        <f t="shared" si="115"/>
        <v>, 1</v>
      </c>
      <c r="BP46" s="19" t="str">
        <f t="shared" si="116"/>
        <v/>
      </c>
      <c r="BQ46" s="20"/>
      <c r="BR46" s="21" t="str">
        <f t="shared" si="117"/>
        <v>1, -1, -1, -1</v>
      </c>
      <c r="BS46" s="21" t="str">
        <f t="shared" si="118"/>
        <v>-1, 1, 1, 1</v>
      </c>
      <c r="BT46" s="21" t="str">
        <f t="shared" si="119"/>
        <v>-1, 1, 1, 1</v>
      </c>
      <c r="BU46" s="2" t="str">
        <f t="shared" si="120"/>
        <v>1 : 3</v>
      </c>
      <c r="BV46" s="236"/>
      <c r="BX46" s="22">
        <v>6</v>
      </c>
      <c r="BY46" s="23" t="s">
        <v>38</v>
      </c>
      <c r="BZ46" s="23" t="s">
        <v>34</v>
      </c>
      <c r="CA46" s="23" t="s">
        <v>35</v>
      </c>
      <c r="CB46" s="23" t="s">
        <v>36</v>
      </c>
      <c r="CC46" s="23" t="s">
        <v>17</v>
      </c>
      <c r="CD46" s="23" t="s">
        <v>18</v>
      </c>
      <c r="CE46" s="23" t="s">
        <v>19</v>
      </c>
      <c r="CF46" s="23" t="s">
        <v>21</v>
      </c>
      <c r="CG46" s="23" t="s">
        <v>22</v>
      </c>
      <c r="CH46" s="23" t="s">
        <v>24</v>
      </c>
      <c r="CJ46" s="32"/>
      <c r="CK46" s="24"/>
      <c r="CL46" s="24"/>
      <c r="CM46" s="24"/>
      <c r="CN46" s="24"/>
      <c r="CO46" s="24"/>
      <c r="CP46" s="24"/>
      <c r="CQ46" s="24"/>
      <c r="CR46" s="198">
        <f>W47</f>
        <v>7</v>
      </c>
      <c r="CS46" s="198">
        <f>IF(AND(CR46=CR36,CR46=CR38),BY47,(IF(AND(CR46=CR36,CR46=CR40),BZ47,(IF(AND(CR46=CR36,CR46=CR42),CA47,(IF(AND(CR46=CR36,CR46=CR44),CB47,(IF(AND(CR46=CR38,CR46=CR40),CC47,(IF(AND(CR46=CR38,CR46=CR42),CD47,(IF(AND(CR46=CR38,CR46=CR44),CE47,(IF(AND(CR46=CR40,CR46=CR42),CF47,(IF(AND(CR46=CR40,CR46=CR44),CG47,(IF(AND(CR46=CR42,CR46=CR44),CH47,999)))))))))))))))))))</f>
        <v>999</v>
      </c>
      <c r="CT46" s="198">
        <f t="shared" ref="CT46" si="138">IF(CY46=1,CR46+CS46,CS46)</f>
        <v>999</v>
      </c>
      <c r="CV46" s="198">
        <f>CR46</f>
        <v>7</v>
      </c>
      <c r="CW46" s="215">
        <f>IF(CV46=CV36,CK41,(IF(CV46=CV38,CL41,(IF(CV46=CV40,CM41,(IF(CV46=CV42,CN41,(IF(CV46=CV44,CO41,999)))))))))</f>
        <v>6.9</v>
      </c>
      <c r="CY46" s="198">
        <f t="shared" ref="CY46" si="139">IF(CS46&lt;&gt;999,1,0)</f>
        <v>0</v>
      </c>
      <c r="DA46" s="215">
        <f t="shared" ref="DA46" si="140">IF(CY46=11,CT46,CW46)</f>
        <v>6.9</v>
      </c>
      <c r="DB46" s="198">
        <f t="shared" ref="DB46" si="141">IF(DA46&lt;&gt;999,DA46,CV46)</f>
        <v>6.9</v>
      </c>
    </row>
    <row r="47" spans="1:106" ht="12.6" customHeight="1" x14ac:dyDescent="0.25">
      <c r="A47" s="66"/>
      <c r="B47" s="200" t="s">
        <v>32</v>
      </c>
      <c r="C47" s="202">
        <f>[1]Лист3!$A$56</f>
        <v>137</v>
      </c>
      <c r="D47" s="82" t="s">
        <v>46</v>
      </c>
      <c r="E47" s="38"/>
      <c r="F47" s="39">
        <f>IF(AR45&gt;AS45,2,$AG$2)</f>
        <v>1</v>
      </c>
      <c r="G47" s="40"/>
      <c r="H47" s="41"/>
      <c r="I47" s="39">
        <f>IF(AR39&gt;AS39,2,$AG$2)</f>
        <v>1</v>
      </c>
      <c r="J47" s="40"/>
      <c r="K47" s="41"/>
      <c r="L47" s="39">
        <f>IF(AS37&gt;AR37,2,$AG$2)</f>
        <v>2</v>
      </c>
      <c r="M47" s="40"/>
      <c r="N47" s="41"/>
      <c r="O47" s="39">
        <f>IF(AS43&gt;AR43,2,$AG$2)</f>
        <v>2</v>
      </c>
      <c r="P47" s="40"/>
      <c r="Q47" s="41"/>
      <c r="R47" s="39">
        <f>IF(AS49&gt;AR49,2,$AG$2)</f>
        <v>1</v>
      </c>
      <c r="S47" s="40"/>
      <c r="T47" s="204"/>
      <c r="U47" s="205"/>
      <c r="V47" s="205"/>
      <c r="W47" s="208">
        <f>SUM(F47,I47,L47,O47,R47,U47)</f>
        <v>7</v>
      </c>
      <c r="X47" s="210">
        <f t="shared" ref="X47" si="142">IF(($AG$2=1),IF(CY46=1,CS46*10,0),0)</f>
        <v>0</v>
      </c>
      <c r="Y47" s="200" t="s">
        <v>30</v>
      </c>
      <c r="Z47" s="50"/>
      <c r="AA47" s="212">
        <f>IF(C47="","",VLOOKUP(C47,'[2]Список участников'!A:L,8,FALSE))</f>
        <v>0</v>
      </c>
      <c r="AC47" s="213">
        <f>IF(C47&gt;0,1,0)</f>
        <v>1</v>
      </c>
      <c r="AD47" s="213"/>
      <c r="AE47" s="72" t="s">
        <v>38</v>
      </c>
      <c r="AF47" s="52" t="str">
        <f>CONCATENATE(D37,"-",D39)</f>
        <v xml:space="preserve">АРЫСТАН-"ЭКИБАСТУЗ" </v>
      </c>
      <c r="AG47" s="26">
        <v>2</v>
      </c>
      <c r="AH47" s="27">
        <v>1</v>
      </c>
      <c r="AI47" s="26">
        <v>1</v>
      </c>
      <c r="AJ47" s="27">
        <v>2</v>
      </c>
      <c r="AK47" s="26">
        <v>2</v>
      </c>
      <c r="AL47" s="27">
        <v>1</v>
      </c>
      <c r="AM47" s="26">
        <v>1</v>
      </c>
      <c r="AN47" s="27">
        <v>2</v>
      </c>
      <c r="AO47" s="26">
        <v>2</v>
      </c>
      <c r="AP47" s="28">
        <v>1</v>
      </c>
      <c r="AQ47" s="17"/>
      <c r="AR47" s="18">
        <f t="shared" si="95"/>
        <v>3</v>
      </c>
      <c r="AS47" s="18">
        <f t="shared" si="96"/>
        <v>2</v>
      </c>
      <c r="AT47" s="19">
        <f t="shared" si="97"/>
        <v>1</v>
      </c>
      <c r="AU47" s="19">
        <f t="shared" si="98"/>
        <v>0</v>
      </c>
      <c r="AV47" s="19">
        <f t="shared" si="99"/>
        <v>1</v>
      </c>
      <c r="AW47" s="19">
        <f t="shared" si="100"/>
        <v>0</v>
      </c>
      <c r="AX47" s="19">
        <f t="shared" si="101"/>
        <v>1</v>
      </c>
      <c r="AY47" s="20"/>
      <c r="AZ47" s="19">
        <f t="shared" si="102"/>
        <v>0</v>
      </c>
      <c r="BA47" s="19">
        <f t="shared" si="103"/>
        <v>1</v>
      </c>
      <c r="BB47" s="19">
        <f t="shared" si="104"/>
        <v>0</v>
      </c>
      <c r="BC47" s="19">
        <f t="shared" si="105"/>
        <v>1</v>
      </c>
      <c r="BD47" s="19">
        <f t="shared" si="106"/>
        <v>0</v>
      </c>
      <c r="BE47" s="20"/>
      <c r="BF47" s="19">
        <f t="shared" si="107"/>
        <v>1</v>
      </c>
      <c r="BG47" s="19" t="str">
        <f t="shared" si="108"/>
        <v>, -1</v>
      </c>
      <c r="BH47" s="19" t="str">
        <f t="shared" si="109"/>
        <v>, 1</v>
      </c>
      <c r="BI47" s="19" t="str">
        <f t="shared" si="110"/>
        <v>, -1</v>
      </c>
      <c r="BJ47" s="19" t="str">
        <f t="shared" si="111"/>
        <v>, 1</v>
      </c>
      <c r="BK47" s="20"/>
      <c r="BL47" s="19">
        <f t="shared" si="112"/>
        <v>-1</v>
      </c>
      <c r="BM47" s="19" t="str">
        <f t="shared" si="113"/>
        <v>, 1</v>
      </c>
      <c r="BN47" s="19" t="str">
        <f t="shared" si="114"/>
        <v>, -1</v>
      </c>
      <c r="BO47" s="19" t="str">
        <f t="shared" si="115"/>
        <v>, 1</v>
      </c>
      <c r="BP47" s="19" t="str">
        <f t="shared" si="116"/>
        <v>, -1</v>
      </c>
      <c r="BQ47" s="20"/>
      <c r="BR47" s="21" t="str">
        <f t="shared" si="117"/>
        <v>1, -1, 1, -1, 1</v>
      </c>
      <c r="BS47" s="21" t="str">
        <f t="shared" si="118"/>
        <v>-1, 1, -1, 1, -1</v>
      </c>
      <c r="BT47" s="21" t="str">
        <f t="shared" si="119"/>
        <v>1, -1, 1, -1, 1</v>
      </c>
      <c r="BU47" s="2" t="str">
        <f t="shared" si="120"/>
        <v>2 : 3</v>
      </c>
      <c r="BV47" s="236"/>
      <c r="BX47" s="22"/>
      <c r="BY47" s="29">
        <f>((AR45+AR39)/(AS45+AS39))/10</f>
        <v>3.3333333333333333E-2</v>
      </c>
      <c r="BZ47" s="29">
        <f>((AR45+AS37)/(AS45+AR37))/10</f>
        <v>0.06</v>
      </c>
      <c r="CA47" s="29">
        <f>((AR45+AS43)/(AS45+AR43))/10</f>
        <v>0.06</v>
      </c>
      <c r="CB47" s="29">
        <f>((AR45+AS49)/(AS45+AR49))/10</f>
        <v>3.3333333333333333E-2</v>
      </c>
      <c r="CC47" s="29">
        <f>((AR39+AS37)/(AS39+AR37))/10</f>
        <v>0.1</v>
      </c>
      <c r="CD47" s="29">
        <f>((AR39+AS43)/(AS39+AR43))/10</f>
        <v>0.1</v>
      </c>
      <c r="CE47" s="29">
        <f>((AR39+AS49)/(AS39+AR49))/10</f>
        <v>6.6666666666666666E-2</v>
      </c>
      <c r="CF47" s="29">
        <f>((AS37+AS43)/(AR37+AR43))/10</f>
        <v>0.15</v>
      </c>
      <c r="CG47" s="29">
        <f>((AS37+AS49)/(AR37+AR49))/10</f>
        <v>0.1</v>
      </c>
      <c r="CH47" s="29">
        <f>((AS43+AS49)/(AR43+AR49))/10</f>
        <v>0.1</v>
      </c>
      <c r="CJ47" s="32"/>
      <c r="CK47" s="32"/>
      <c r="CL47" s="32"/>
      <c r="CM47" s="32"/>
      <c r="CN47" s="32"/>
      <c r="CO47" s="32"/>
      <c r="CP47" s="32"/>
      <c r="CQ47" s="32"/>
      <c r="CR47" s="199"/>
      <c r="CS47" s="199"/>
      <c r="CT47" s="199"/>
      <c r="CV47" s="199"/>
      <c r="CW47" s="216"/>
      <c r="CY47" s="199"/>
      <c r="DA47" s="216"/>
      <c r="DB47" s="199"/>
    </row>
    <row r="48" spans="1:106" ht="12.6" customHeight="1" thickBot="1" x14ac:dyDescent="0.3">
      <c r="A48" s="66"/>
      <c r="B48" s="201"/>
      <c r="C48" s="203"/>
      <c r="D48" s="81" t="s">
        <v>42</v>
      </c>
      <c r="E48" s="214" t="str">
        <f>IF(AR45&gt;AS45,BT45,BU45)</f>
        <v>0 : 3</v>
      </c>
      <c r="F48" s="194"/>
      <c r="G48" s="195"/>
      <c r="H48" s="193" t="str">
        <f>IF(AR39&gt;AS39,BT39,BU39)</f>
        <v>2 : 3</v>
      </c>
      <c r="I48" s="194"/>
      <c r="J48" s="195"/>
      <c r="K48" s="193" t="str">
        <f>IF(AS37&gt;AR37,BT37,BU37)</f>
        <v>-1, 1, 1, -1, 1</v>
      </c>
      <c r="L48" s="194"/>
      <c r="M48" s="195"/>
      <c r="N48" s="193" t="str">
        <f>IF(AS43&gt;AR43,BT43,BU43)</f>
        <v>1, -1, 1, -1, 1</v>
      </c>
      <c r="O48" s="194"/>
      <c r="P48" s="195"/>
      <c r="Q48" s="193" t="str">
        <f>IF(AS49&gt;AR49,BT49,BU49)</f>
        <v>2 : 3</v>
      </c>
      <c r="R48" s="194"/>
      <c r="S48" s="195"/>
      <c r="T48" s="206"/>
      <c r="U48" s="207"/>
      <c r="V48" s="207"/>
      <c r="W48" s="209"/>
      <c r="X48" s="211"/>
      <c r="Y48" s="201"/>
      <c r="Z48" s="50"/>
      <c r="AA48" s="212"/>
      <c r="AC48" s="213"/>
      <c r="AD48" s="213"/>
      <c r="AE48" s="72" t="str">
        <f>IF(C43=0," ","3-4")</f>
        <v>3-4</v>
      </c>
      <c r="AF48" s="52" t="str">
        <f>IF(C43=0," ",CONCATENATE(D41,"-",D43))</f>
        <v>DEAF-ЖАЛЫН</v>
      </c>
      <c r="AG48" s="26">
        <v>2</v>
      </c>
      <c r="AH48" s="27">
        <v>1</v>
      </c>
      <c r="AI48" s="26">
        <v>1</v>
      </c>
      <c r="AJ48" s="27">
        <v>2</v>
      </c>
      <c r="AK48" s="26">
        <v>2</v>
      </c>
      <c r="AL48" s="27">
        <v>1</v>
      </c>
      <c r="AM48" s="26">
        <v>2</v>
      </c>
      <c r="AN48" s="27">
        <v>1</v>
      </c>
      <c r="AO48" s="26"/>
      <c r="AP48" s="28"/>
      <c r="AQ48" s="17"/>
      <c r="AR48" s="18">
        <f t="shared" si="95"/>
        <v>3</v>
      </c>
      <c r="AS48" s="18">
        <f t="shared" si="96"/>
        <v>1</v>
      </c>
      <c r="AT48" s="19">
        <f t="shared" si="97"/>
        <v>1</v>
      </c>
      <c r="AU48" s="19">
        <f t="shared" si="98"/>
        <v>0</v>
      </c>
      <c r="AV48" s="19">
        <f t="shared" si="99"/>
        <v>1</v>
      </c>
      <c r="AW48" s="19">
        <f t="shared" si="100"/>
        <v>1</v>
      </c>
      <c r="AX48" s="19">
        <f t="shared" si="101"/>
        <v>0</v>
      </c>
      <c r="AY48" s="20"/>
      <c r="AZ48" s="19">
        <f t="shared" si="102"/>
        <v>0</v>
      </c>
      <c r="BA48" s="19">
        <f t="shared" si="103"/>
        <v>1</v>
      </c>
      <c r="BB48" s="19">
        <f t="shared" si="104"/>
        <v>0</v>
      </c>
      <c r="BC48" s="19">
        <f t="shared" si="105"/>
        <v>0</v>
      </c>
      <c r="BD48" s="19">
        <f t="shared" si="106"/>
        <v>0</v>
      </c>
      <c r="BE48" s="20"/>
      <c r="BF48" s="19">
        <f t="shared" si="107"/>
        <v>1</v>
      </c>
      <c r="BG48" s="19" t="str">
        <f t="shared" si="108"/>
        <v>, -1</v>
      </c>
      <c r="BH48" s="19" t="str">
        <f t="shared" si="109"/>
        <v>, 1</v>
      </c>
      <c r="BI48" s="19" t="str">
        <f t="shared" si="110"/>
        <v>, 1</v>
      </c>
      <c r="BJ48" s="19" t="str">
        <f t="shared" si="111"/>
        <v/>
      </c>
      <c r="BK48" s="20"/>
      <c r="BL48" s="19">
        <f t="shared" si="112"/>
        <v>-1</v>
      </c>
      <c r="BM48" s="19" t="str">
        <f t="shared" si="113"/>
        <v>, 1</v>
      </c>
      <c r="BN48" s="19" t="str">
        <f t="shared" si="114"/>
        <v>, -1</v>
      </c>
      <c r="BO48" s="19" t="str">
        <f t="shared" si="115"/>
        <v>, -1</v>
      </c>
      <c r="BP48" s="19" t="str">
        <f t="shared" si="116"/>
        <v/>
      </c>
      <c r="BQ48" s="20"/>
      <c r="BR48" s="21" t="str">
        <f t="shared" si="117"/>
        <v>1, -1, 1, 1</v>
      </c>
      <c r="BS48" s="21" t="str">
        <f t="shared" si="118"/>
        <v>-1, 1, -1, -1</v>
      </c>
      <c r="BT48" s="21" t="str">
        <f t="shared" si="119"/>
        <v>1, -1, 1, 1</v>
      </c>
      <c r="BU48" s="2" t="str">
        <f t="shared" si="120"/>
        <v>1 : 3</v>
      </c>
      <c r="BV48" s="236"/>
    </row>
    <row r="49" spans="1:108" ht="12.6" customHeight="1" thickTop="1" thickBot="1" x14ac:dyDescent="0.3">
      <c r="A49" s="66"/>
      <c r="B49" s="42"/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14"/>
      <c r="Z49" s="44"/>
      <c r="AE49" s="73" t="str">
        <f>IF(C47=0," ","5-6")</f>
        <v>5-6</v>
      </c>
      <c r="AF49" s="53" t="str">
        <f>IF(C47=0," ",CONCATENATE(D45,"-",D47))</f>
        <v>ASM-ОСДЮСШОР-3</v>
      </c>
      <c r="AG49" s="26">
        <v>1</v>
      </c>
      <c r="AH49" s="27">
        <v>2</v>
      </c>
      <c r="AI49" s="26">
        <v>2</v>
      </c>
      <c r="AJ49" s="27">
        <v>1</v>
      </c>
      <c r="AK49" s="26">
        <v>2</v>
      </c>
      <c r="AL49" s="27">
        <v>1</v>
      </c>
      <c r="AM49" s="26">
        <v>1</v>
      </c>
      <c r="AN49" s="27">
        <v>2</v>
      </c>
      <c r="AO49" s="26">
        <v>2</v>
      </c>
      <c r="AP49" s="28">
        <v>1</v>
      </c>
      <c r="AQ49" s="17"/>
      <c r="AR49" s="18">
        <f t="shared" si="95"/>
        <v>3</v>
      </c>
      <c r="AS49" s="18">
        <f t="shared" si="96"/>
        <v>2</v>
      </c>
      <c r="AT49" s="19">
        <f t="shared" si="97"/>
        <v>0</v>
      </c>
      <c r="AU49" s="19">
        <f t="shared" si="98"/>
        <v>1</v>
      </c>
      <c r="AV49" s="19">
        <f t="shared" si="99"/>
        <v>1</v>
      </c>
      <c r="AW49" s="19">
        <f t="shared" si="100"/>
        <v>0</v>
      </c>
      <c r="AX49" s="19">
        <f t="shared" si="101"/>
        <v>1</v>
      </c>
      <c r="AY49" s="20"/>
      <c r="AZ49" s="19">
        <f t="shared" si="102"/>
        <v>1</v>
      </c>
      <c r="BA49" s="19">
        <f t="shared" si="103"/>
        <v>0</v>
      </c>
      <c r="BB49" s="19">
        <f t="shared" si="104"/>
        <v>0</v>
      </c>
      <c r="BC49" s="19">
        <f t="shared" si="105"/>
        <v>1</v>
      </c>
      <c r="BD49" s="19">
        <f t="shared" si="106"/>
        <v>0</v>
      </c>
      <c r="BE49" s="20"/>
      <c r="BF49" s="19">
        <f t="shared" si="107"/>
        <v>-1</v>
      </c>
      <c r="BG49" s="19" t="str">
        <f t="shared" si="108"/>
        <v>, 1</v>
      </c>
      <c r="BH49" s="19" t="str">
        <f t="shared" si="109"/>
        <v>, 1</v>
      </c>
      <c r="BI49" s="19" t="str">
        <f t="shared" si="110"/>
        <v>, -1</v>
      </c>
      <c r="BJ49" s="19" t="str">
        <f t="shared" si="111"/>
        <v>, 1</v>
      </c>
      <c r="BK49" s="20"/>
      <c r="BL49" s="19">
        <f t="shared" si="112"/>
        <v>1</v>
      </c>
      <c r="BM49" s="19" t="str">
        <f t="shared" si="113"/>
        <v>, -1</v>
      </c>
      <c r="BN49" s="19" t="str">
        <f t="shared" si="114"/>
        <v>, -1</v>
      </c>
      <c r="BO49" s="19" t="str">
        <f t="shared" si="115"/>
        <v>, 1</v>
      </c>
      <c r="BP49" s="19" t="str">
        <f t="shared" si="116"/>
        <v>, -1</v>
      </c>
      <c r="BQ49" s="20"/>
      <c r="BR49" s="21" t="str">
        <f t="shared" si="117"/>
        <v>-1, 1, 1, -1, 1</v>
      </c>
      <c r="BS49" s="21" t="str">
        <f t="shared" si="118"/>
        <v>1, -1, -1, 1, -1</v>
      </c>
      <c r="BT49" s="21" t="str">
        <f t="shared" si="119"/>
        <v>-1, 1, 1, -1, 1</v>
      </c>
      <c r="BU49" s="2" t="str">
        <f t="shared" si="120"/>
        <v>2 : 3</v>
      </c>
      <c r="BV49" s="237"/>
      <c r="DD49" s="79"/>
    </row>
    <row r="50" spans="1:108" ht="12.6" customHeight="1" thickBot="1" x14ac:dyDescent="0.3">
      <c r="A50" s="66"/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76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 t="s">
        <v>73</v>
      </c>
      <c r="X50" s="14"/>
      <c r="Y50" s="14"/>
      <c r="Z50" s="16"/>
      <c r="AE50" s="70" t="str">
        <f>IF(C58=0," ","2-4")</f>
        <v>2-4</v>
      </c>
      <c r="AF50" s="71" t="str">
        <f>IF(C58=0," ",CONCATENATE(D54,"-",D58))</f>
        <v>ВКО-1-АК-АЛТЫН</v>
      </c>
      <c r="AG50" s="54">
        <v>2</v>
      </c>
      <c r="AH50" s="55">
        <v>1</v>
      </c>
      <c r="AI50" s="54">
        <v>2</v>
      </c>
      <c r="AJ50" s="55">
        <v>1</v>
      </c>
      <c r="AK50" s="54">
        <v>1</v>
      </c>
      <c r="AL50" s="55">
        <v>2</v>
      </c>
      <c r="AM50" s="54">
        <v>2</v>
      </c>
      <c r="AN50" s="55">
        <v>1</v>
      </c>
      <c r="AO50" s="54"/>
      <c r="AP50" s="56"/>
      <c r="AQ50" s="57"/>
      <c r="AR50" s="58">
        <f>IF(AG50+AH50&lt;&gt;0,SUM(AT50:AX50),"")</f>
        <v>3</v>
      </c>
      <c r="AS50" s="58">
        <f>IF(AG50+AH50&lt;&gt;0,SUM(AZ50:BD50),"")</f>
        <v>1</v>
      </c>
      <c r="AT50" s="59">
        <f>IF(AG50&gt;AH50,1,0)</f>
        <v>1</v>
      </c>
      <c r="AU50" s="59">
        <f>IF(AI50&gt;AJ50,1,0)</f>
        <v>1</v>
      </c>
      <c r="AV50" s="59">
        <f>IF(AK50&gt;AL50,1,0)</f>
        <v>0</v>
      </c>
      <c r="AW50" s="59">
        <f>IF(AM50&gt;AN50,1,0)</f>
        <v>1</v>
      </c>
      <c r="AX50" s="59">
        <f>IF(AO50&gt;AP50,1,0)</f>
        <v>0</v>
      </c>
      <c r="AY50" s="60"/>
      <c r="AZ50" s="59">
        <f>IF(AH50&gt;AG50,1,0)</f>
        <v>0</v>
      </c>
      <c r="BA50" s="59">
        <f>IF(AJ50&gt;AI50,1,0)</f>
        <v>0</v>
      </c>
      <c r="BB50" s="59">
        <f>IF(AL50&gt;AK50,1,0)</f>
        <v>1</v>
      </c>
      <c r="BC50" s="59">
        <f>IF(AN50&gt;AM50,1,0)</f>
        <v>0</v>
      </c>
      <c r="BD50" s="59">
        <f>IF(AP50&gt;AO50,1,0)</f>
        <v>0</v>
      </c>
      <c r="BE50" s="60"/>
      <c r="BF50" s="59">
        <f>IF(AG50&gt;AH50,AH50,IF(AH50&gt;AG50,-AG50,""))</f>
        <v>1</v>
      </c>
      <c r="BG50" s="59" t="str">
        <f>IF(AI50&gt;AJ50,", "&amp;AJ50,IF(AJ50&gt;AI50,", "&amp;-AI50,""))</f>
        <v>, 1</v>
      </c>
      <c r="BH50" s="59" t="str">
        <f>IF(AK50&gt;AL50,", "&amp;AL50,IF(AL50&gt;AK50,", "&amp;-AK50,""))</f>
        <v>, -1</v>
      </c>
      <c r="BI50" s="59" t="str">
        <f>IF(AM50&gt;AN50,", "&amp;AN50,IF(AN50&gt;AM50,", "&amp;-AM50,""))</f>
        <v>, 1</v>
      </c>
      <c r="BJ50" s="59" t="str">
        <f>IF(AO50&gt;AP50,", "&amp;AP50,IF(AP50&gt;AO50,", "&amp;-AO50,""))</f>
        <v/>
      </c>
      <c r="BK50" s="60"/>
      <c r="BL50" s="59">
        <f>IF(AH50&gt;AG50,AG50,IF(AG50&gt;AH50,-AH50,""))</f>
        <v>-1</v>
      </c>
      <c r="BM50" s="59" t="str">
        <f>IF(AJ50&gt;AI50,", "&amp;AI50,IF(AI50&gt;AJ50,", "&amp;-AJ50,""))</f>
        <v>, -1</v>
      </c>
      <c r="BN50" s="59" t="str">
        <f>IF(AL50&gt;AK50,", "&amp;AK50,IF(AK50&gt;AL50,", "&amp;-AL50,""))</f>
        <v>, 1</v>
      </c>
      <c r="BO50" s="59" t="str">
        <f>IF(AN50&gt;AM50,", "&amp;AM50,IF(AM50&gt;AN50,", "&amp;-AN50,""))</f>
        <v>, -1</v>
      </c>
      <c r="BP50" s="59" t="str">
        <f>IF(AP50&gt;AO50,", "&amp;AO50,IF(AO50&gt;AP50,", "&amp;-AP50,""))</f>
        <v/>
      </c>
      <c r="BQ50" s="60"/>
      <c r="BR50" s="61" t="str">
        <f>CONCATENATE(,BF50,BG50,BH50,BI50,BJ50,)</f>
        <v>1, 1, -1, 1</v>
      </c>
      <c r="BS50" s="61" t="str">
        <f>CONCATENATE(,BL50,BM50,BN50,BO50,BP50,)</f>
        <v>-1, -1, 1, -1</v>
      </c>
      <c r="BT50" s="61" t="str">
        <f>IF(AR50&gt;AS50,BR50,IF(AS50&gt;AR50,BS50,""))</f>
        <v>1, 1, -1, 1</v>
      </c>
      <c r="BU50" s="2" t="str">
        <f>IF(AR50&gt;AS50,AS50&amp;" : "&amp;AR50,IF(AS50&gt;AR50,AR50&amp;" : "&amp;AS50,""))</f>
        <v>1 : 3</v>
      </c>
      <c r="BV50" s="235" t="str">
        <f>W50</f>
        <v>За 7-12места</v>
      </c>
      <c r="BX50" s="62"/>
      <c r="BY50" s="63" t="s">
        <v>17</v>
      </c>
      <c r="BZ50" s="63" t="s">
        <v>18</v>
      </c>
      <c r="CA50" s="63" t="s">
        <v>19</v>
      </c>
      <c r="CB50" s="63" t="s">
        <v>20</v>
      </c>
      <c r="CC50" s="63" t="s">
        <v>21</v>
      </c>
      <c r="CD50" s="63" t="s">
        <v>22</v>
      </c>
      <c r="CE50" s="63" t="s">
        <v>23</v>
      </c>
      <c r="CF50" s="63" t="s">
        <v>24</v>
      </c>
      <c r="CG50" s="63" t="s">
        <v>25</v>
      </c>
      <c r="CH50" s="63" t="s">
        <v>26</v>
      </c>
      <c r="CJ50" s="62"/>
      <c r="CK50" s="63" t="s">
        <v>27</v>
      </c>
      <c r="CL50" s="63" t="s">
        <v>28</v>
      </c>
      <c r="CM50" s="63" t="s">
        <v>29</v>
      </c>
      <c r="CN50" s="63" t="s">
        <v>30</v>
      </c>
      <c r="CO50" s="63" t="s">
        <v>31</v>
      </c>
      <c r="CP50" s="63" t="s">
        <v>32</v>
      </c>
      <c r="CQ50" s="24"/>
      <c r="CR50" s="64" t="s">
        <v>4</v>
      </c>
      <c r="CS50" s="64" t="s">
        <v>5</v>
      </c>
      <c r="CT50" s="64"/>
      <c r="CV50" s="64" t="s">
        <v>4</v>
      </c>
      <c r="CW50" s="64" t="s">
        <v>5</v>
      </c>
      <c r="CY50" s="65"/>
      <c r="DA50" s="65"/>
      <c r="DB50" s="65"/>
      <c r="DD50" s="79"/>
    </row>
    <row r="51" spans="1:108" ht="12.6" customHeight="1" thickTop="1" thickBot="1" x14ac:dyDescent="0.3">
      <c r="A51" s="66"/>
      <c r="B51" s="25" t="s">
        <v>1</v>
      </c>
      <c r="C51" s="48"/>
      <c r="D51" s="25" t="s">
        <v>33</v>
      </c>
      <c r="E51" s="238">
        <v>1</v>
      </c>
      <c r="F51" s="238"/>
      <c r="G51" s="238"/>
      <c r="H51" s="238">
        <v>2</v>
      </c>
      <c r="I51" s="238"/>
      <c r="J51" s="238"/>
      <c r="K51" s="238">
        <v>3</v>
      </c>
      <c r="L51" s="238"/>
      <c r="M51" s="238"/>
      <c r="N51" s="238">
        <v>4</v>
      </c>
      <c r="O51" s="238"/>
      <c r="P51" s="238"/>
      <c r="Q51" s="238">
        <v>5</v>
      </c>
      <c r="R51" s="238"/>
      <c r="S51" s="238"/>
      <c r="T51" s="238">
        <v>6</v>
      </c>
      <c r="U51" s="238"/>
      <c r="V51" s="238"/>
      <c r="W51" s="25" t="s">
        <v>4</v>
      </c>
      <c r="X51" s="25" t="s">
        <v>0</v>
      </c>
      <c r="Y51" s="25" t="s">
        <v>5</v>
      </c>
      <c r="Z51" s="49"/>
      <c r="AE51" s="72" t="str">
        <f>IF(C60=0," ","1-5")</f>
        <v>1-5</v>
      </c>
      <c r="AF51" s="52" t="str">
        <f>IF(C60=0," ",CONCATENATE(D52,"-",D60))</f>
        <v>KEZAR-AURORA</v>
      </c>
      <c r="AG51" s="26">
        <v>2</v>
      </c>
      <c r="AH51" s="27">
        <v>1</v>
      </c>
      <c r="AI51" s="26">
        <v>2</v>
      </c>
      <c r="AJ51" s="27">
        <v>1</v>
      </c>
      <c r="AK51" s="26">
        <v>2</v>
      </c>
      <c r="AL51" s="27">
        <v>1</v>
      </c>
      <c r="AM51" s="26"/>
      <c r="AN51" s="27"/>
      <c r="AO51" s="26"/>
      <c r="AP51" s="28"/>
      <c r="AQ51" s="17"/>
      <c r="AR51" s="18">
        <f t="shared" ref="AR51:AR64" si="143">IF(AG51+AH51&lt;&gt;0,SUM(AT51:AX51),"")</f>
        <v>3</v>
      </c>
      <c r="AS51" s="18">
        <f t="shared" ref="AS51:AS64" si="144">IF(AG51+AH51&lt;&gt;0,SUM(AZ51:BD51),"")</f>
        <v>0</v>
      </c>
      <c r="AT51" s="19">
        <f t="shared" ref="AT51:AT64" si="145">IF(AG51&gt;AH51,1,0)</f>
        <v>1</v>
      </c>
      <c r="AU51" s="19">
        <f t="shared" ref="AU51:AU64" si="146">IF(AI51&gt;AJ51,1,0)</f>
        <v>1</v>
      </c>
      <c r="AV51" s="19">
        <f t="shared" ref="AV51:AV64" si="147">IF(AK51&gt;AL51,1,0)</f>
        <v>1</v>
      </c>
      <c r="AW51" s="19">
        <f t="shared" ref="AW51:AW64" si="148">IF(AM51&gt;AN51,1,0)</f>
        <v>0</v>
      </c>
      <c r="AX51" s="19">
        <f t="shared" ref="AX51:AX64" si="149">IF(AO51&gt;AP51,1,0)</f>
        <v>0</v>
      </c>
      <c r="AY51" s="20"/>
      <c r="AZ51" s="19">
        <f t="shared" ref="AZ51:AZ64" si="150">IF(AH51&gt;AG51,1,0)</f>
        <v>0</v>
      </c>
      <c r="BA51" s="19">
        <f t="shared" ref="BA51:BA64" si="151">IF(AJ51&gt;AI51,1,0)</f>
        <v>0</v>
      </c>
      <c r="BB51" s="19">
        <f t="shared" ref="BB51:BB64" si="152">IF(AL51&gt;AK51,1,0)</f>
        <v>0</v>
      </c>
      <c r="BC51" s="19">
        <f t="shared" ref="BC51:BC64" si="153">IF(AN51&gt;AM51,1,0)</f>
        <v>0</v>
      </c>
      <c r="BD51" s="19">
        <f t="shared" ref="BD51:BD64" si="154">IF(AP51&gt;AO51,1,0)</f>
        <v>0</v>
      </c>
      <c r="BE51" s="20"/>
      <c r="BF51" s="19">
        <f t="shared" ref="BF51:BF64" si="155">IF(AG51&gt;AH51,AH51,IF(AH51&gt;AG51,-AG51,""))</f>
        <v>1</v>
      </c>
      <c r="BG51" s="19" t="str">
        <f t="shared" ref="BG51:BG64" si="156">IF(AI51&gt;AJ51,", "&amp;AJ51,IF(AJ51&gt;AI51,", "&amp;-AI51,""))</f>
        <v>, 1</v>
      </c>
      <c r="BH51" s="19" t="str">
        <f t="shared" ref="BH51:BH64" si="157">IF(AK51&gt;AL51,", "&amp;AL51,IF(AL51&gt;AK51,", "&amp;-AK51,""))</f>
        <v>, 1</v>
      </c>
      <c r="BI51" s="19" t="str">
        <f t="shared" ref="BI51:BI64" si="158">IF(AM51&gt;AN51,", "&amp;AN51,IF(AN51&gt;AM51,", "&amp;-AM51,""))</f>
        <v/>
      </c>
      <c r="BJ51" s="19" t="str">
        <f t="shared" ref="BJ51:BJ64" si="159">IF(AO51&gt;AP51,", "&amp;AP51,IF(AP51&gt;AO51,", "&amp;-AO51,""))</f>
        <v/>
      </c>
      <c r="BK51" s="20"/>
      <c r="BL51" s="19">
        <f t="shared" ref="BL51:BL64" si="160">IF(AH51&gt;AG51,AG51,IF(AG51&gt;AH51,-AH51,""))</f>
        <v>-1</v>
      </c>
      <c r="BM51" s="19" t="str">
        <f t="shared" ref="BM51:BM64" si="161">IF(AJ51&gt;AI51,", "&amp;AI51,IF(AI51&gt;AJ51,", "&amp;-AJ51,""))</f>
        <v>, -1</v>
      </c>
      <c r="BN51" s="19" t="str">
        <f t="shared" ref="BN51:BN64" si="162">IF(AL51&gt;AK51,", "&amp;AK51,IF(AK51&gt;AL51,", "&amp;-AL51,""))</f>
        <v>, -1</v>
      </c>
      <c r="BO51" s="19" t="str">
        <f t="shared" ref="BO51:BO64" si="163">IF(AN51&gt;AM51,", "&amp;AM51,IF(AM51&gt;AN51,", "&amp;-AN51,""))</f>
        <v/>
      </c>
      <c r="BP51" s="19" t="str">
        <f t="shared" ref="BP51:BP64" si="164">IF(AP51&gt;AO51,", "&amp;AO51,IF(AO51&gt;AP51,", "&amp;-AP51,""))</f>
        <v/>
      </c>
      <c r="BQ51" s="20"/>
      <c r="BR51" s="21" t="str">
        <f t="shared" ref="BR51:BR64" si="165">CONCATENATE(,BF51,BG51,BH51,BI51,BJ51,)</f>
        <v>1, 1, 1</v>
      </c>
      <c r="BS51" s="21" t="str">
        <f t="shared" ref="BS51:BS64" si="166">CONCATENATE(,BL51,BM51,BN51,BO51,BP51,)</f>
        <v>-1, -1, -1</v>
      </c>
      <c r="BT51" s="21" t="str">
        <f t="shared" ref="BT51:BT64" si="167">IF(AR51&gt;AS51,BR51,IF(AS51&gt;AR51,BS51,""))</f>
        <v>1, 1, 1</v>
      </c>
      <c r="BU51" s="2" t="str">
        <f t="shared" ref="BU51:BU64" si="168">IF(AR51&gt;AS51,AS51&amp;" : "&amp;AR51,IF(AS51&gt;AR51,AR51&amp;" : "&amp;AS51,""))</f>
        <v>0 : 3</v>
      </c>
      <c r="BV51" s="236"/>
      <c r="BX51" s="22">
        <v>1</v>
      </c>
      <c r="BY51" s="29">
        <f>((AR62+AR56)/(AS62+AS56))/10</f>
        <v>0.3</v>
      </c>
      <c r="BZ51" s="29">
        <f>((AR62+AS53)/(AS62+AR53))/10</f>
        <v>0.2</v>
      </c>
      <c r="CA51" s="29">
        <f>((AR62+AR51)/(AS62+AS51))/10</f>
        <v>0.6</v>
      </c>
      <c r="CB51" s="29" t="e">
        <f>((AR62+AS60)/(AS62+AR60))/10</f>
        <v>#VALUE!</v>
      </c>
      <c r="CC51" s="29">
        <f>((AR56+AS53)/(AS56+AR53))/10</f>
        <v>0.2</v>
      </c>
      <c r="CD51" s="29">
        <f>((AR56+AR51)/(AS56+AS51))/10</f>
        <v>0.6</v>
      </c>
      <c r="CE51" s="29" t="e">
        <f>((AR56+AS60)/(AR60+AS56))/10</f>
        <v>#VALUE!</v>
      </c>
      <c r="CF51" s="29">
        <f>((AS53+AR51)/(AR53+AS51))/10</f>
        <v>0.3</v>
      </c>
      <c r="CG51" s="29" t="e">
        <f>((AS53+AS60)/(AR53+AR60))/10</f>
        <v>#VALUE!</v>
      </c>
      <c r="CH51" s="29" t="e">
        <f>((AR51+AS60)/(AS51+AR60))/10</f>
        <v>#VALUE!</v>
      </c>
      <c r="CJ51" s="22">
        <v>1</v>
      </c>
      <c r="CK51" s="30"/>
      <c r="CL51" s="31">
        <f>IF(AR62&gt;AS62,CR51+0.1,CR51-0.1)</f>
        <v>8.1</v>
      </c>
      <c r="CM51" s="31">
        <f>IF(AR56&gt;AS56,CR51+0.1,CR51-0.1)</f>
        <v>8.1</v>
      </c>
      <c r="CN51" s="31">
        <f>IF(AS53&gt;AR53,CR51+0.1,CR51-0.1)</f>
        <v>8.1</v>
      </c>
      <c r="CO51" s="31">
        <f>IF(AR51&gt;AS51,CR51+0.1,CR51-0.1)</f>
        <v>8.1</v>
      </c>
      <c r="CP51" s="31">
        <f>IF(AS60&gt;AR60,CR51+0.1,CR51-0.1)</f>
        <v>7.9</v>
      </c>
      <c r="CQ51" s="32"/>
      <c r="CR51" s="198">
        <f>W52</f>
        <v>8</v>
      </c>
      <c r="CS51" s="198">
        <f>IF(AND(CR51=CR53,CR51=CR55),BY51,(IF(AND(CR51=CR53,CR51=CR57),BZ51,(IF(AND(CR51=CR53,CR51=CR59),CA51,(IF(AND(CR51=CR53,CR51=CR61),CB51,(IF(AND(CR51=CR55,CR51=CR57),CC51,(IF(AND(CR51=CR55,CR51=CR59),CD51,(IF(AND(CR51=CR55,CR51=CR61),CE51,(IF(AND(CR51=CR57,CR51=CR59),CF51,(IF(AND(CR51=CR57,CR51=CR61),CG51,(IF(AND(CR51=CR59,CR51=CR61),CH51,999)))))))))))))))))))</f>
        <v>999</v>
      </c>
      <c r="CT51" s="198">
        <f>IF(CY51=1,CR51+CS51,CS51)</f>
        <v>999</v>
      </c>
      <c r="CV51" s="198">
        <f>CR51</f>
        <v>8</v>
      </c>
      <c r="CW51" s="215">
        <f>IF(CV51=CV53,CL51,(IF(CV51=CV55,CM51,(IF(CV51=CV57,CN51,(IF(CV51=CV59,CO51,(IF(CV51=CV61,CP51,999)))))))))</f>
        <v>999</v>
      </c>
      <c r="CY51" s="198">
        <f>IF(CS51&lt;&gt;999,1,0)</f>
        <v>0</v>
      </c>
      <c r="DA51" s="215">
        <f>IF(CY51=1,CT51,CW51)</f>
        <v>999</v>
      </c>
      <c r="DB51" s="198">
        <f>IF(DA51&lt;&gt;999,DA51,CV51)</f>
        <v>8</v>
      </c>
      <c r="DD51" s="79"/>
    </row>
    <row r="52" spans="1:108" ht="12.6" customHeight="1" thickTop="1" x14ac:dyDescent="0.25">
      <c r="A52" s="66"/>
      <c r="B52" s="229">
        <v>1</v>
      </c>
      <c r="C52" s="230">
        <f>[1]Лист3!$A$51</f>
        <v>8</v>
      </c>
      <c r="D52" s="82" t="s">
        <v>12</v>
      </c>
      <c r="E52" s="231"/>
      <c r="F52" s="231"/>
      <c r="G52" s="232"/>
      <c r="H52" s="33"/>
      <c r="I52" s="34">
        <f>IF(AR62&gt;AS62,2,$AG$2)</f>
        <v>2</v>
      </c>
      <c r="J52" s="35"/>
      <c r="K52" s="33"/>
      <c r="L52" s="34">
        <f>IF(AR56&gt;AS56,2,$AG$2)</f>
        <v>2</v>
      </c>
      <c r="M52" s="35"/>
      <c r="N52" s="33"/>
      <c r="O52" s="34">
        <f>IF(AS53&gt;AR53,2,$AG$2)</f>
        <v>2</v>
      </c>
      <c r="P52" s="35"/>
      <c r="Q52" s="33"/>
      <c r="R52" s="34">
        <f>IF(AR51&gt;AS51,2,$AG$2)</f>
        <v>2</v>
      </c>
      <c r="S52" s="35"/>
      <c r="T52" s="33"/>
      <c r="U52" s="34"/>
      <c r="V52" s="36"/>
      <c r="W52" s="233">
        <f>SUM(F52,I52,L52,O52,R52,U52)</f>
        <v>8</v>
      </c>
      <c r="X52" s="234">
        <f t="shared" ref="X52" si="169">IF(($AG$2=1),IF(CY51=1,CS51*10,0),0)</f>
        <v>0</v>
      </c>
      <c r="Y52" s="229" t="s">
        <v>89</v>
      </c>
      <c r="Z52" s="50"/>
      <c r="AA52" s="212">
        <f>IF(C52="","",VLOOKUP(C52,'[2]Список участников'!A:L,8,FALSE))</f>
        <v>0</v>
      </c>
      <c r="AC52" s="213">
        <f>IF(C52&gt;0,1,0)</f>
        <v>1</v>
      </c>
      <c r="AD52" s="213">
        <f>SUM(AC52:AC63)</f>
        <v>6</v>
      </c>
      <c r="AE52" s="72" t="str">
        <f>IF(C62=0," ","3-6")</f>
        <v>3-6</v>
      </c>
      <c r="AF52" s="52" t="str">
        <f>IF(C62=0," ",CONCATENATE(D56,"-",D62))</f>
        <v>TTPRIME-ТОПЖАРГАН</v>
      </c>
      <c r="AG52" s="26"/>
      <c r="AH52" s="27"/>
      <c r="AI52" s="26"/>
      <c r="AJ52" s="27"/>
      <c r="AK52" s="26"/>
      <c r="AL52" s="27"/>
      <c r="AM52" s="26"/>
      <c r="AN52" s="27"/>
      <c r="AO52" s="26"/>
      <c r="AP52" s="28"/>
      <c r="AQ52" s="17"/>
      <c r="AR52" s="18" t="str">
        <f t="shared" si="143"/>
        <v/>
      </c>
      <c r="AS52" s="18" t="str">
        <f t="shared" si="144"/>
        <v/>
      </c>
      <c r="AT52" s="19">
        <f t="shared" si="145"/>
        <v>0</v>
      </c>
      <c r="AU52" s="19">
        <f t="shared" si="146"/>
        <v>0</v>
      </c>
      <c r="AV52" s="19">
        <f t="shared" si="147"/>
        <v>0</v>
      </c>
      <c r="AW52" s="19">
        <f t="shared" si="148"/>
        <v>0</v>
      </c>
      <c r="AX52" s="19">
        <f t="shared" si="149"/>
        <v>0</v>
      </c>
      <c r="AY52" s="20"/>
      <c r="AZ52" s="19">
        <f t="shared" si="150"/>
        <v>0</v>
      </c>
      <c r="BA52" s="19">
        <f t="shared" si="151"/>
        <v>0</v>
      </c>
      <c r="BB52" s="19">
        <f t="shared" si="152"/>
        <v>0</v>
      </c>
      <c r="BC52" s="19">
        <f t="shared" si="153"/>
        <v>0</v>
      </c>
      <c r="BD52" s="19">
        <f t="shared" si="154"/>
        <v>0</v>
      </c>
      <c r="BE52" s="20"/>
      <c r="BF52" s="19" t="str">
        <f t="shared" si="155"/>
        <v/>
      </c>
      <c r="BG52" s="19" t="str">
        <f t="shared" si="156"/>
        <v/>
      </c>
      <c r="BH52" s="19" t="str">
        <f t="shared" si="157"/>
        <v/>
      </c>
      <c r="BI52" s="19" t="str">
        <f t="shared" si="158"/>
        <v/>
      </c>
      <c r="BJ52" s="19" t="str">
        <f t="shared" si="159"/>
        <v/>
      </c>
      <c r="BK52" s="20"/>
      <c r="BL52" s="19" t="str">
        <f t="shared" si="160"/>
        <v/>
      </c>
      <c r="BM52" s="19" t="str">
        <f t="shared" si="161"/>
        <v/>
      </c>
      <c r="BN52" s="19" t="str">
        <f t="shared" si="162"/>
        <v/>
      </c>
      <c r="BO52" s="19" t="str">
        <f t="shared" si="163"/>
        <v/>
      </c>
      <c r="BP52" s="19" t="str">
        <f t="shared" si="164"/>
        <v/>
      </c>
      <c r="BQ52" s="20"/>
      <c r="BR52" s="21" t="str">
        <f t="shared" si="165"/>
        <v/>
      </c>
      <c r="BS52" s="21" t="str">
        <f t="shared" si="166"/>
        <v/>
      </c>
      <c r="BT52" s="21" t="str">
        <f t="shared" si="167"/>
        <v/>
      </c>
      <c r="BU52" s="2" t="str">
        <f t="shared" si="168"/>
        <v/>
      </c>
      <c r="BV52" s="236"/>
      <c r="BX52" s="22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J52" s="22">
        <v>2</v>
      </c>
      <c r="CK52" s="31">
        <f>IF(AS62&gt;AR62,CR53+0.1,CR53-0.1)</f>
        <v>5.9</v>
      </c>
      <c r="CL52" s="30"/>
      <c r="CM52" s="31">
        <f>IF(AS59&gt;AR59,CR53+0.1,CR53-0.1)</f>
        <v>6.1</v>
      </c>
      <c r="CN52" s="31">
        <f>IF(AR50&gt;AS50,CR53+0.1,CR53-0.1)</f>
        <v>6.1</v>
      </c>
      <c r="CO52" s="31">
        <f>IF(AR57&gt;AS57,CR53+0.1,CR53-0.1)</f>
        <v>5.9</v>
      </c>
      <c r="CP52" s="31">
        <f>IF(AS54&gt;AR54,CR53,CR53-0.1)</f>
        <v>5.9</v>
      </c>
      <c r="CQ52" s="32"/>
      <c r="CR52" s="199"/>
      <c r="CS52" s="199"/>
      <c r="CT52" s="199"/>
      <c r="CV52" s="199"/>
      <c r="CW52" s="216"/>
      <c r="CY52" s="199"/>
      <c r="DA52" s="216"/>
      <c r="DB52" s="199"/>
      <c r="DD52" s="79"/>
    </row>
    <row r="53" spans="1:108" ht="12.6" customHeight="1" x14ac:dyDescent="0.25">
      <c r="A53" s="66"/>
      <c r="B53" s="217"/>
      <c r="C53" s="218"/>
      <c r="D53" s="81" t="s">
        <v>11</v>
      </c>
      <c r="E53" s="221"/>
      <c r="F53" s="221"/>
      <c r="G53" s="222"/>
      <c r="H53" s="228" t="str">
        <f>IF(AR62&gt;AS62,BT62,BU62)</f>
        <v>-1, 1, 1, 1</v>
      </c>
      <c r="I53" s="226"/>
      <c r="J53" s="227"/>
      <c r="K53" s="228" t="str">
        <f>IF(AR56&gt;AS56,BT56,BU56)</f>
        <v>1, -1, 1, 1</v>
      </c>
      <c r="L53" s="226"/>
      <c r="M53" s="227"/>
      <c r="N53" s="228" t="str">
        <f>IF(AS53&gt;AR53,BT53,BU53)</f>
        <v>-1, -1, 1, 1, 1</v>
      </c>
      <c r="O53" s="226"/>
      <c r="P53" s="227"/>
      <c r="Q53" s="228" t="str">
        <f>IF(AR51&gt;AS51,BT51,BU51)</f>
        <v>1, 1, 1</v>
      </c>
      <c r="R53" s="226"/>
      <c r="S53" s="227"/>
      <c r="T53" s="228"/>
      <c r="U53" s="226"/>
      <c r="V53" s="226"/>
      <c r="W53" s="223"/>
      <c r="X53" s="224"/>
      <c r="Y53" s="217"/>
      <c r="Z53" s="50"/>
      <c r="AA53" s="212"/>
      <c r="AC53" s="213"/>
      <c r="AD53" s="213"/>
      <c r="AE53" s="72" t="str">
        <f>IF(C58=0," ","4-1")</f>
        <v>4-1</v>
      </c>
      <c r="AF53" s="178" t="str">
        <f>IF(C58=0," ",CONCATENATE(D58,"-",D52))</f>
        <v>АК-АЛТЫН-KEZAR</v>
      </c>
      <c r="AG53" s="26">
        <v>2</v>
      </c>
      <c r="AH53" s="27">
        <v>1</v>
      </c>
      <c r="AI53" s="26">
        <v>2</v>
      </c>
      <c r="AJ53" s="27">
        <v>1</v>
      </c>
      <c r="AK53" s="26">
        <v>1</v>
      </c>
      <c r="AL53" s="27">
        <v>2</v>
      </c>
      <c r="AM53" s="26">
        <v>1</v>
      </c>
      <c r="AN53" s="27">
        <v>2</v>
      </c>
      <c r="AO53" s="26">
        <v>1</v>
      </c>
      <c r="AP53" s="28">
        <v>2</v>
      </c>
      <c r="AQ53" s="17"/>
      <c r="AR53" s="18">
        <f t="shared" si="143"/>
        <v>2</v>
      </c>
      <c r="AS53" s="18">
        <f t="shared" si="144"/>
        <v>3</v>
      </c>
      <c r="AT53" s="19">
        <f t="shared" si="145"/>
        <v>1</v>
      </c>
      <c r="AU53" s="19">
        <f t="shared" si="146"/>
        <v>1</v>
      </c>
      <c r="AV53" s="19">
        <f t="shared" si="147"/>
        <v>0</v>
      </c>
      <c r="AW53" s="19">
        <f t="shared" si="148"/>
        <v>0</v>
      </c>
      <c r="AX53" s="19">
        <f t="shared" si="149"/>
        <v>0</v>
      </c>
      <c r="AY53" s="20"/>
      <c r="AZ53" s="19">
        <f t="shared" si="150"/>
        <v>0</v>
      </c>
      <c r="BA53" s="19">
        <f t="shared" si="151"/>
        <v>0</v>
      </c>
      <c r="BB53" s="19">
        <f t="shared" si="152"/>
        <v>1</v>
      </c>
      <c r="BC53" s="19">
        <f t="shared" si="153"/>
        <v>1</v>
      </c>
      <c r="BD53" s="19">
        <f t="shared" si="154"/>
        <v>1</v>
      </c>
      <c r="BE53" s="20"/>
      <c r="BF53" s="19">
        <f t="shared" si="155"/>
        <v>1</v>
      </c>
      <c r="BG53" s="19" t="str">
        <f t="shared" si="156"/>
        <v>, 1</v>
      </c>
      <c r="BH53" s="19" t="str">
        <f t="shared" si="157"/>
        <v>, -1</v>
      </c>
      <c r="BI53" s="19" t="str">
        <f t="shared" si="158"/>
        <v>, -1</v>
      </c>
      <c r="BJ53" s="19" t="str">
        <f t="shared" si="159"/>
        <v>, -1</v>
      </c>
      <c r="BK53" s="20"/>
      <c r="BL53" s="19">
        <f t="shared" si="160"/>
        <v>-1</v>
      </c>
      <c r="BM53" s="19" t="str">
        <f t="shared" si="161"/>
        <v>, -1</v>
      </c>
      <c r="BN53" s="19" t="str">
        <f t="shared" si="162"/>
        <v>, 1</v>
      </c>
      <c r="BO53" s="19" t="str">
        <f t="shared" si="163"/>
        <v>, 1</v>
      </c>
      <c r="BP53" s="19" t="str">
        <f t="shared" si="164"/>
        <v>, 1</v>
      </c>
      <c r="BQ53" s="20"/>
      <c r="BR53" s="21" t="str">
        <f t="shared" si="165"/>
        <v>1, 1, -1, -1, -1</v>
      </c>
      <c r="BS53" s="21" t="str">
        <f t="shared" si="166"/>
        <v>-1, -1, 1, 1, 1</v>
      </c>
      <c r="BT53" s="21" t="str">
        <f t="shared" si="167"/>
        <v>-1, -1, 1, 1, 1</v>
      </c>
      <c r="BU53" s="2" t="str">
        <f t="shared" si="168"/>
        <v>2 : 3</v>
      </c>
      <c r="BV53" s="236"/>
      <c r="BX53" s="22">
        <v>2</v>
      </c>
      <c r="BY53" s="23" t="s">
        <v>34</v>
      </c>
      <c r="BZ53" s="23" t="s">
        <v>35</v>
      </c>
      <c r="CA53" s="23" t="s">
        <v>36</v>
      </c>
      <c r="CB53" s="23" t="s">
        <v>37</v>
      </c>
      <c r="CC53" s="23" t="s">
        <v>21</v>
      </c>
      <c r="CD53" s="23" t="s">
        <v>22</v>
      </c>
      <c r="CE53" s="23" t="s">
        <v>23</v>
      </c>
      <c r="CF53" s="23" t="s">
        <v>24</v>
      </c>
      <c r="CG53" s="23" t="s">
        <v>25</v>
      </c>
      <c r="CH53" s="23" t="s">
        <v>26</v>
      </c>
      <c r="CJ53" s="22">
        <v>3</v>
      </c>
      <c r="CK53" s="31">
        <f>IF(AS56&gt;AR56,CR55+0.1,CR55-0.1)</f>
        <v>3.9</v>
      </c>
      <c r="CL53" s="31">
        <f>IF(AR59&gt;AS59,CR55+0.1,CR55-0.1)</f>
        <v>3.9</v>
      </c>
      <c r="CM53" s="37"/>
      <c r="CN53" s="31">
        <f>IF(AR63&gt;AS63,CR55+0.1,CR55-0.1)</f>
        <v>3.9</v>
      </c>
      <c r="CO53" s="31">
        <f>IF(AS55&gt;AR55,CR55+0.1,CR55-0.1)</f>
        <v>3.9</v>
      </c>
      <c r="CP53" s="31">
        <f>IF(AR52&gt;AS52,CR55+0.1,CR55-0.1)</f>
        <v>3.9</v>
      </c>
      <c r="CQ53" s="24"/>
      <c r="CR53" s="198">
        <f>W54</f>
        <v>6</v>
      </c>
      <c r="CS53" s="198">
        <f>IF(AND(CR53=CR51,CR53=CR55),BY54,(IF(AND(CR53=CR51,CR53=CR57),BZ54,(IF(AND(CR53=CR51,CR53=CR59),CA54,(IF(AND(CR53=CR51,CR53=CR61),CB54,(IF(AND(CR53=CR55,CR53=CR57),CC54,(IF(AND(CR53=CR55,CR53=CR59),CD54,(IF(AND(CR53=CR55,CR53=CR61),CE54,(IF(AND(CR53=CR57,CR53=CR59),CF54,(IF(AND(CR53=CR57,CR53=CR61),CG54,(IF(AND(CR53=CR59,CR53=CR61),CH54,999)))))))))))))))))))</f>
        <v>0.125</v>
      </c>
      <c r="CT53" s="198">
        <f t="shared" ref="CT53" si="170">IF(CY53=1,CR53+CS53,CS53)</f>
        <v>6.125</v>
      </c>
      <c r="CV53" s="198">
        <f>CR53</f>
        <v>6</v>
      </c>
      <c r="CW53" s="215">
        <f>IF(CV53=CV51,CK52,(IF(CV53=CV55,CM52,(IF(CV53=CV57,CN52,(IF(CV53=CV59,CO52,(IF(CV53=CV61,CP52,999)))))))))</f>
        <v>6.1</v>
      </c>
      <c r="CY53" s="198">
        <f t="shared" ref="CY53" si="171">IF(CS53&lt;&gt;999,1,0)</f>
        <v>1</v>
      </c>
      <c r="DA53" s="215">
        <f>IF(CY53=1,CT53,CW53)</f>
        <v>6.125</v>
      </c>
      <c r="DB53" s="198">
        <f t="shared" ref="DB53" si="172">IF(DA53&lt;&gt;999,DA53,CV53)</f>
        <v>6.125</v>
      </c>
      <c r="DD53" s="79"/>
    </row>
    <row r="54" spans="1:108" ht="12.6" customHeight="1" x14ac:dyDescent="0.25">
      <c r="A54" s="66"/>
      <c r="B54" s="200">
        <v>2</v>
      </c>
      <c r="C54" s="202">
        <f>[1]Лист3!$A$52</f>
        <v>40</v>
      </c>
      <c r="D54" s="82" t="s">
        <v>59</v>
      </c>
      <c r="E54" s="38"/>
      <c r="F54" s="39">
        <f>IF(AS62&gt;AR62,2,$AG$2)</f>
        <v>1</v>
      </c>
      <c r="G54" s="40"/>
      <c r="H54" s="204"/>
      <c r="I54" s="205"/>
      <c r="J54" s="219"/>
      <c r="K54" s="41"/>
      <c r="L54" s="39">
        <f>IF(AS59&gt;AR59,2,$AG$2)</f>
        <v>2</v>
      </c>
      <c r="M54" s="40"/>
      <c r="N54" s="41"/>
      <c r="O54" s="39">
        <f>IF(AR50&gt;AS50,2,$AG$2)</f>
        <v>2</v>
      </c>
      <c r="P54" s="40"/>
      <c r="Q54" s="41"/>
      <c r="R54" s="39">
        <f>IF(AR57&gt;AS57,2,$AG$2)</f>
        <v>1</v>
      </c>
      <c r="S54" s="40"/>
      <c r="T54" s="41"/>
      <c r="U54" s="39"/>
      <c r="V54" s="38"/>
      <c r="W54" s="208">
        <f>SUM(F54,I54,L54,O54,R54,U54)</f>
        <v>6</v>
      </c>
      <c r="X54" s="210">
        <f t="shared" ref="X54" si="173">IF(($AG$2=1),IF(CY53=1,CS53*10,0),0)</f>
        <v>1.25</v>
      </c>
      <c r="Y54" s="200" t="s">
        <v>90</v>
      </c>
      <c r="Z54" s="50"/>
      <c r="AA54" s="212">
        <f>IF(C54="","",VLOOKUP(C54,'[2]Список участников'!A:L,8,FALSE))</f>
        <v>0</v>
      </c>
      <c r="AC54" s="213">
        <f>IF(C54&gt;0,1,0)</f>
        <v>1</v>
      </c>
      <c r="AD54" s="213"/>
      <c r="AE54" s="72" t="str">
        <f>IF(C62=0," ","6-2")</f>
        <v>6-2</v>
      </c>
      <c r="AF54" s="178" t="str">
        <f>IF(C62=0," ",CONCATENATE(D62,"-",D54))</f>
        <v>ТОПЖАРГАН-ВКО-1</v>
      </c>
      <c r="AG54" s="26"/>
      <c r="AH54" s="27"/>
      <c r="AI54" s="26"/>
      <c r="AJ54" s="27"/>
      <c r="AK54" s="26"/>
      <c r="AL54" s="27"/>
      <c r="AM54" s="26"/>
      <c r="AN54" s="27"/>
      <c r="AO54" s="26"/>
      <c r="AP54" s="28"/>
      <c r="AQ54" s="17"/>
      <c r="AR54" s="18" t="str">
        <f t="shared" si="143"/>
        <v/>
      </c>
      <c r="AS54" s="18" t="str">
        <f t="shared" si="144"/>
        <v/>
      </c>
      <c r="AT54" s="19">
        <f t="shared" si="145"/>
        <v>0</v>
      </c>
      <c r="AU54" s="19">
        <f t="shared" si="146"/>
        <v>0</v>
      </c>
      <c r="AV54" s="19">
        <f t="shared" si="147"/>
        <v>0</v>
      </c>
      <c r="AW54" s="19">
        <f t="shared" si="148"/>
        <v>0</v>
      </c>
      <c r="AX54" s="19">
        <f t="shared" si="149"/>
        <v>0</v>
      </c>
      <c r="AY54" s="20"/>
      <c r="AZ54" s="19">
        <f t="shared" si="150"/>
        <v>0</v>
      </c>
      <c r="BA54" s="19">
        <f t="shared" si="151"/>
        <v>0</v>
      </c>
      <c r="BB54" s="19">
        <f t="shared" si="152"/>
        <v>0</v>
      </c>
      <c r="BC54" s="19">
        <f t="shared" si="153"/>
        <v>0</v>
      </c>
      <c r="BD54" s="19">
        <f t="shared" si="154"/>
        <v>0</v>
      </c>
      <c r="BE54" s="20"/>
      <c r="BF54" s="19" t="str">
        <f t="shared" si="155"/>
        <v/>
      </c>
      <c r="BG54" s="19" t="str">
        <f t="shared" si="156"/>
        <v/>
      </c>
      <c r="BH54" s="19" t="str">
        <f t="shared" si="157"/>
        <v/>
      </c>
      <c r="BI54" s="19" t="str">
        <f t="shared" si="158"/>
        <v/>
      </c>
      <c r="BJ54" s="19" t="str">
        <f t="shared" si="159"/>
        <v/>
      </c>
      <c r="BK54" s="20"/>
      <c r="BL54" s="19" t="str">
        <f t="shared" si="160"/>
        <v/>
      </c>
      <c r="BM54" s="19" t="str">
        <f t="shared" si="161"/>
        <v/>
      </c>
      <c r="BN54" s="19" t="str">
        <f t="shared" si="162"/>
        <v/>
      </c>
      <c r="BO54" s="19" t="str">
        <f t="shared" si="163"/>
        <v/>
      </c>
      <c r="BP54" s="19" t="str">
        <f t="shared" si="164"/>
        <v/>
      </c>
      <c r="BQ54" s="20"/>
      <c r="BR54" s="21" t="str">
        <f t="shared" si="165"/>
        <v/>
      </c>
      <c r="BS54" s="21" t="str">
        <f t="shared" si="166"/>
        <v/>
      </c>
      <c r="BT54" s="21" t="str">
        <f t="shared" si="167"/>
        <v/>
      </c>
      <c r="BU54" s="2" t="str">
        <f t="shared" si="168"/>
        <v/>
      </c>
      <c r="BV54" s="236"/>
      <c r="BX54" s="22"/>
      <c r="BY54" s="29">
        <f>((AS62+AS59)/(AR62+AR59))/10</f>
        <v>0.1</v>
      </c>
      <c r="BZ54" s="29">
        <f>((AS62+AR50)/(AR62+AS50))/10</f>
        <v>0.1</v>
      </c>
      <c r="CA54" s="29">
        <f>((AS62+AR57)/(AR62+AS57))/10</f>
        <v>0.05</v>
      </c>
      <c r="CB54" s="29" t="e">
        <f>((AS62+AS54)/(AR62+AR54))/10</f>
        <v>#VALUE!</v>
      </c>
      <c r="CC54" s="29">
        <f>((AS59+AR50)/(AR59+AS50))/10</f>
        <v>0.3</v>
      </c>
      <c r="CD54" s="29">
        <f>((AS59+AR57)/(AR59+AS57))/10</f>
        <v>0.125</v>
      </c>
      <c r="CE54" s="29" t="e">
        <f>((AS59+AS54)/(AR59+AR54))/10</f>
        <v>#VALUE!</v>
      </c>
      <c r="CF54" s="29">
        <f>((AR50+AR57)/(AS50+AS57))/10</f>
        <v>0.125</v>
      </c>
      <c r="CG54" s="29" t="e">
        <f>((AR50+AS54)/(AS50+AR54))/10</f>
        <v>#VALUE!</v>
      </c>
      <c r="CH54" s="29" t="e">
        <f>((AR57+AS57)/(AS54+AR54))/10</f>
        <v>#VALUE!</v>
      </c>
      <c r="CJ54" s="22">
        <v>4</v>
      </c>
      <c r="CK54" s="31">
        <f>IF(AR53&gt;AS53,CR57+0.1,CR57-0.1)</f>
        <v>5.9</v>
      </c>
      <c r="CL54" s="31">
        <f>IF(AS50&gt;AR50,CR57+0.1,CR57-0.1)</f>
        <v>5.9</v>
      </c>
      <c r="CM54" s="31" t="e">
        <f>IF(#REF!&gt;#REF!,CR57+0.1,CR57-0.1)</f>
        <v>#REF!</v>
      </c>
      <c r="CN54" s="30"/>
      <c r="CO54" s="31">
        <f>IF(AS61&gt;AR61,CR57+0.1,CR57-0.1)</f>
        <v>6.1</v>
      </c>
      <c r="CP54" s="31">
        <f>IF(AR58&gt;AS58,CR57+0.1,CR57-0.1)</f>
        <v>5.9</v>
      </c>
      <c r="CQ54" s="32"/>
      <c r="CR54" s="199"/>
      <c r="CS54" s="199"/>
      <c r="CT54" s="199"/>
      <c r="CV54" s="199"/>
      <c r="CW54" s="216"/>
      <c r="CY54" s="199"/>
      <c r="DA54" s="216"/>
      <c r="DB54" s="199"/>
      <c r="DD54" s="79"/>
    </row>
    <row r="55" spans="1:108" ht="12.6" customHeight="1" x14ac:dyDescent="0.25">
      <c r="A55" s="66"/>
      <c r="B55" s="217"/>
      <c r="C55" s="218"/>
      <c r="D55" s="81" t="s">
        <v>9</v>
      </c>
      <c r="E55" s="225" t="str">
        <f>IF(AS62&gt;AR62,BT62,BU62)</f>
        <v>1 : 3</v>
      </c>
      <c r="F55" s="226"/>
      <c r="G55" s="227"/>
      <c r="H55" s="220"/>
      <c r="I55" s="221"/>
      <c r="J55" s="222"/>
      <c r="K55" s="228" t="str">
        <f>IF(AS59&gt;AR59,BT59,BU59)</f>
        <v>1, 1, -1, 1</v>
      </c>
      <c r="L55" s="226"/>
      <c r="M55" s="227"/>
      <c r="N55" s="228" t="str">
        <f>IF(AR50&gt;AS50,BT50,BU50)</f>
        <v>1, 1, -1, 1</v>
      </c>
      <c r="O55" s="226"/>
      <c r="P55" s="227"/>
      <c r="Q55" s="228" t="str">
        <f>IF(AR57&gt;AS57,BT57,BU57)</f>
        <v>2 : 3</v>
      </c>
      <c r="R55" s="226"/>
      <c r="S55" s="227"/>
      <c r="T55" s="228"/>
      <c r="U55" s="226"/>
      <c r="V55" s="226"/>
      <c r="W55" s="223"/>
      <c r="X55" s="224"/>
      <c r="Y55" s="217"/>
      <c r="Z55" s="50"/>
      <c r="AA55" s="212"/>
      <c r="AC55" s="213"/>
      <c r="AD55" s="213"/>
      <c r="AE55" s="72" t="str">
        <f>IF(C60=0," ","5-3")</f>
        <v>5-3</v>
      </c>
      <c r="AF55" s="178" t="str">
        <f>IF(C60=0," ",CONCATENATE(D60,"-",D56))</f>
        <v>AURORA-TTPRIME</v>
      </c>
      <c r="AG55" s="26">
        <v>2</v>
      </c>
      <c r="AH55" s="27">
        <v>1</v>
      </c>
      <c r="AI55" s="26">
        <v>2</v>
      </c>
      <c r="AJ55" s="27">
        <v>1</v>
      </c>
      <c r="AK55" s="26">
        <v>1</v>
      </c>
      <c r="AL55" s="27">
        <v>2</v>
      </c>
      <c r="AM55" s="26">
        <v>2</v>
      </c>
      <c r="AN55" s="27">
        <v>1</v>
      </c>
      <c r="AO55" s="26"/>
      <c r="AP55" s="28"/>
      <c r="AQ55" s="17"/>
      <c r="AR55" s="18">
        <f t="shared" si="143"/>
        <v>3</v>
      </c>
      <c r="AS55" s="18">
        <f t="shared" si="144"/>
        <v>1</v>
      </c>
      <c r="AT55" s="19">
        <f t="shared" si="145"/>
        <v>1</v>
      </c>
      <c r="AU55" s="19">
        <f t="shared" si="146"/>
        <v>1</v>
      </c>
      <c r="AV55" s="19">
        <f t="shared" si="147"/>
        <v>0</v>
      </c>
      <c r="AW55" s="19">
        <f t="shared" si="148"/>
        <v>1</v>
      </c>
      <c r="AX55" s="19">
        <f t="shared" si="149"/>
        <v>0</v>
      </c>
      <c r="AY55" s="20"/>
      <c r="AZ55" s="19">
        <f t="shared" si="150"/>
        <v>0</v>
      </c>
      <c r="BA55" s="19">
        <f t="shared" si="151"/>
        <v>0</v>
      </c>
      <c r="BB55" s="19">
        <f t="shared" si="152"/>
        <v>1</v>
      </c>
      <c r="BC55" s="19">
        <f t="shared" si="153"/>
        <v>0</v>
      </c>
      <c r="BD55" s="19">
        <f t="shared" si="154"/>
        <v>0</v>
      </c>
      <c r="BE55" s="20"/>
      <c r="BF55" s="19">
        <f t="shared" si="155"/>
        <v>1</v>
      </c>
      <c r="BG55" s="19" t="str">
        <f t="shared" si="156"/>
        <v>, 1</v>
      </c>
      <c r="BH55" s="19" t="str">
        <f t="shared" si="157"/>
        <v>, -1</v>
      </c>
      <c r="BI55" s="19" t="str">
        <f t="shared" si="158"/>
        <v>, 1</v>
      </c>
      <c r="BJ55" s="19" t="str">
        <f t="shared" si="159"/>
        <v/>
      </c>
      <c r="BK55" s="20"/>
      <c r="BL55" s="19">
        <f t="shared" si="160"/>
        <v>-1</v>
      </c>
      <c r="BM55" s="19" t="str">
        <f t="shared" si="161"/>
        <v>, -1</v>
      </c>
      <c r="BN55" s="19" t="str">
        <f t="shared" si="162"/>
        <v>, 1</v>
      </c>
      <c r="BO55" s="19" t="str">
        <f t="shared" si="163"/>
        <v>, -1</v>
      </c>
      <c r="BP55" s="19" t="str">
        <f t="shared" si="164"/>
        <v/>
      </c>
      <c r="BQ55" s="20"/>
      <c r="BR55" s="21" t="str">
        <f t="shared" si="165"/>
        <v>1, 1, -1, 1</v>
      </c>
      <c r="BS55" s="21" t="str">
        <f t="shared" si="166"/>
        <v>-1, -1, 1, -1</v>
      </c>
      <c r="BT55" s="21" t="str">
        <f t="shared" si="167"/>
        <v>1, 1, -1, 1</v>
      </c>
      <c r="BU55" s="2" t="str">
        <f t="shared" si="168"/>
        <v>1 : 3</v>
      </c>
      <c r="BV55" s="236"/>
      <c r="BX55" s="22">
        <v>3</v>
      </c>
      <c r="BY55" s="23" t="s">
        <v>38</v>
      </c>
      <c r="BZ55" s="23" t="s">
        <v>35</v>
      </c>
      <c r="CA55" s="23" t="s">
        <v>36</v>
      </c>
      <c r="CB55" s="23" t="s">
        <v>37</v>
      </c>
      <c r="CC55" s="23" t="s">
        <v>18</v>
      </c>
      <c r="CD55" s="23" t="s">
        <v>19</v>
      </c>
      <c r="CE55" s="23" t="s">
        <v>20</v>
      </c>
      <c r="CF55" s="23" t="s">
        <v>24</v>
      </c>
      <c r="CG55" s="23" t="s">
        <v>25</v>
      </c>
      <c r="CH55" s="23" t="s">
        <v>26</v>
      </c>
      <c r="CJ55" s="22">
        <v>5</v>
      </c>
      <c r="CK55" s="31">
        <f>IF(AS51&gt;AR51,CR59+0.1,CR59-0.1)</f>
        <v>5.9</v>
      </c>
      <c r="CL55" s="31">
        <f>IF(AS57&gt;AR57,CR59+0.1,CR59-0.1)</f>
        <v>6.1</v>
      </c>
      <c r="CM55" s="31">
        <f>IF(AR55&gt;AS55,CR59+0.1,CR59-0.1)</f>
        <v>6.1</v>
      </c>
      <c r="CN55" s="31">
        <f>IF(AR61&gt;AS61,CR59+0.1,CR59-0.1)</f>
        <v>5.9</v>
      </c>
      <c r="CO55" s="37"/>
      <c r="CP55" s="31">
        <f>IF(AR64&gt;AS64,CR59+0.1,CR59-0.1)</f>
        <v>5.9</v>
      </c>
      <c r="CQ55" s="24"/>
      <c r="CR55" s="198">
        <f>W56</f>
        <v>4</v>
      </c>
      <c r="CS55" s="198">
        <f>IF(AND(CR55=CR51,CR55=CR53),BY56,(IF(AND(CR55=CR51,CR55=CR57),BZ56,(IF(AND(CR55=CR51,CR55=CR59),CA56,(IF(AND(CR55=CR51,CR55=CR61),CB56,(IF(AND(CR55=CR53,CR55=CR57),CC56,(IF(AND(CR55=CR53,CR55=CR59),CD56,(IF(AND(CR55=CR53,CR55=CR61),CE56,(IF(AND(CR55=CR57,CR55=CR59),CF56,(IF(AND(CR55=CR57,CR55=CR61),CG56,(IF(AND(CR55=CR59,CR55=CR61),CH56,999)))))))))))))))))))</f>
        <v>999</v>
      </c>
      <c r="CT55" s="198">
        <f t="shared" ref="CT55" si="174">IF(CY55=1,CR55+CS55,CS55)</f>
        <v>999</v>
      </c>
      <c r="CV55" s="198">
        <f>CR55</f>
        <v>4</v>
      </c>
      <c r="CW55" s="215">
        <f>IF(CV55=CV51,CK53,(IF(CV55=CV53,CL53,(IF(CV55=CV57,CN53,(IF(CV55=CV59,CO53,(IF(CV55=CV61,CP53,999)))))))))</f>
        <v>999</v>
      </c>
      <c r="CY55" s="198">
        <f t="shared" ref="CY55" si="175">IF(CS55&lt;&gt;999,1,0)</f>
        <v>0</v>
      </c>
      <c r="DA55" s="215">
        <f>IF(CY55=1,CT55,CW55)</f>
        <v>999</v>
      </c>
      <c r="DB55" s="198">
        <f t="shared" ref="DB55" si="176">IF(DA55&lt;&gt;999,DA55,CV55)</f>
        <v>4</v>
      </c>
      <c r="DD55" s="79"/>
    </row>
    <row r="56" spans="1:108" ht="12.6" customHeight="1" x14ac:dyDescent="0.25">
      <c r="A56" s="66"/>
      <c r="B56" s="200">
        <v>3</v>
      </c>
      <c r="C56" s="202">
        <f>[1]Лист3!$A$53</f>
        <v>56</v>
      </c>
      <c r="D56" s="82" t="s">
        <v>49</v>
      </c>
      <c r="E56" s="38"/>
      <c r="F56" s="39">
        <f>IF(AS56&gt;AR56,2,$AG$2)</f>
        <v>1</v>
      </c>
      <c r="G56" s="40"/>
      <c r="H56" s="41"/>
      <c r="I56" s="39">
        <f>IF(AR59&gt;AS59,2,$AG$2)</f>
        <v>1</v>
      </c>
      <c r="J56" s="40"/>
      <c r="K56" s="204"/>
      <c r="L56" s="205"/>
      <c r="M56" s="219"/>
      <c r="N56" s="41"/>
      <c r="O56" s="39">
        <f>IF(AR63&gt;AS63,2,$AG$2)</f>
        <v>1</v>
      </c>
      <c r="P56" s="40"/>
      <c r="Q56" s="41"/>
      <c r="R56" s="39">
        <f>IF(AS55&gt;AR55,2,$AG$2)</f>
        <v>1</v>
      </c>
      <c r="S56" s="40"/>
      <c r="T56" s="41"/>
      <c r="U56" s="39"/>
      <c r="V56" s="38"/>
      <c r="W56" s="208">
        <f>SUM(F56,I56,L56,O56,R56,U56)</f>
        <v>4</v>
      </c>
      <c r="X56" s="210">
        <f t="shared" ref="X56" si="177">IF(($AG$2=1),IF(CY55=1,CS55*10,0),0)</f>
        <v>0</v>
      </c>
      <c r="Y56" s="200" t="s">
        <v>91</v>
      </c>
      <c r="Z56" s="50"/>
      <c r="AA56" s="212">
        <f>IF(C56="","",VLOOKUP(C56,'[2]Список участников'!A:L,8,FALSE))</f>
        <v>0</v>
      </c>
      <c r="AC56" s="213">
        <f>IF(C56&gt;0,1,0)</f>
        <v>1</v>
      </c>
      <c r="AD56" s="213"/>
      <c r="AE56" s="72" t="s">
        <v>34</v>
      </c>
      <c r="AF56" s="52" t="str">
        <f>IF(C56=0," ",CONCATENATE(D52,"-",D56))</f>
        <v>KEZAR-TTPRIME</v>
      </c>
      <c r="AG56" s="54">
        <v>2</v>
      </c>
      <c r="AH56" s="55">
        <v>1</v>
      </c>
      <c r="AI56" s="54">
        <v>1</v>
      </c>
      <c r="AJ56" s="55">
        <v>2</v>
      </c>
      <c r="AK56" s="54">
        <v>2</v>
      </c>
      <c r="AL56" s="55">
        <v>1</v>
      </c>
      <c r="AM56" s="54">
        <v>2</v>
      </c>
      <c r="AN56" s="55">
        <v>1</v>
      </c>
      <c r="AO56" s="26"/>
      <c r="AP56" s="28"/>
      <c r="AQ56" s="17"/>
      <c r="AR56" s="18">
        <f t="shared" si="143"/>
        <v>3</v>
      </c>
      <c r="AS56" s="18">
        <f t="shared" si="144"/>
        <v>1</v>
      </c>
      <c r="AT56" s="19">
        <f t="shared" si="145"/>
        <v>1</v>
      </c>
      <c r="AU56" s="19">
        <f t="shared" si="146"/>
        <v>0</v>
      </c>
      <c r="AV56" s="19">
        <f t="shared" si="147"/>
        <v>1</v>
      </c>
      <c r="AW56" s="19">
        <f t="shared" si="148"/>
        <v>1</v>
      </c>
      <c r="AX56" s="19">
        <f t="shared" si="149"/>
        <v>0</v>
      </c>
      <c r="AY56" s="20"/>
      <c r="AZ56" s="19">
        <f t="shared" si="150"/>
        <v>0</v>
      </c>
      <c r="BA56" s="19">
        <f t="shared" si="151"/>
        <v>1</v>
      </c>
      <c r="BB56" s="19">
        <f t="shared" si="152"/>
        <v>0</v>
      </c>
      <c r="BC56" s="19">
        <f t="shared" si="153"/>
        <v>0</v>
      </c>
      <c r="BD56" s="19">
        <f t="shared" si="154"/>
        <v>0</v>
      </c>
      <c r="BE56" s="20"/>
      <c r="BF56" s="19">
        <f t="shared" si="155"/>
        <v>1</v>
      </c>
      <c r="BG56" s="19" t="str">
        <f t="shared" si="156"/>
        <v>, -1</v>
      </c>
      <c r="BH56" s="19" t="str">
        <f t="shared" si="157"/>
        <v>, 1</v>
      </c>
      <c r="BI56" s="19" t="str">
        <f t="shared" si="158"/>
        <v>, 1</v>
      </c>
      <c r="BJ56" s="19" t="str">
        <f t="shared" si="159"/>
        <v/>
      </c>
      <c r="BK56" s="20"/>
      <c r="BL56" s="19">
        <f t="shared" si="160"/>
        <v>-1</v>
      </c>
      <c r="BM56" s="19" t="str">
        <f t="shared" si="161"/>
        <v>, 1</v>
      </c>
      <c r="BN56" s="19" t="str">
        <f t="shared" si="162"/>
        <v>, -1</v>
      </c>
      <c r="BO56" s="19" t="str">
        <f t="shared" si="163"/>
        <v>, -1</v>
      </c>
      <c r="BP56" s="19" t="str">
        <f t="shared" si="164"/>
        <v/>
      </c>
      <c r="BQ56" s="20"/>
      <c r="BR56" s="21" t="str">
        <f t="shared" si="165"/>
        <v>1, -1, 1, 1</v>
      </c>
      <c r="BS56" s="21" t="str">
        <f t="shared" si="166"/>
        <v>-1, 1, -1, -1</v>
      </c>
      <c r="BT56" s="21" t="str">
        <f t="shared" si="167"/>
        <v>1, -1, 1, 1</v>
      </c>
      <c r="BU56" s="2" t="str">
        <f t="shared" si="168"/>
        <v>1 : 3</v>
      </c>
      <c r="BV56" s="236"/>
      <c r="BX56" s="22"/>
      <c r="BY56" s="29">
        <f>((AS56+AR59)/(AR56+AS59))/10</f>
        <v>3.3333333333333333E-2</v>
      </c>
      <c r="BZ56" s="29">
        <f>((AS56+AR63)/(AR56+AS63))/10</f>
        <v>0.05</v>
      </c>
      <c r="CA56" s="29">
        <f>((AS56+AS55)/(AR56+AR55))/10</f>
        <v>3.3333333333333333E-2</v>
      </c>
      <c r="CB56" s="29" t="e">
        <f>((AS56+AR52)/(AR56+AS52))/10</f>
        <v>#VALUE!</v>
      </c>
      <c r="CC56" s="29">
        <f>((AR59+AR63)/(AS59+AS63))/10</f>
        <v>0.05</v>
      </c>
      <c r="CD56" s="29">
        <f>((AR59+AS55)/(AS59+AR55))/10</f>
        <v>3.3333333333333333E-2</v>
      </c>
      <c r="CE56" s="29" t="e">
        <f>((AR59+AR52)/(AS59+AS52))/10</f>
        <v>#VALUE!</v>
      </c>
      <c r="CF56" s="29">
        <f>((AR63+AS55)/(AS63+AR55))/10</f>
        <v>0.05</v>
      </c>
      <c r="CG56" s="29" t="e">
        <f>((AR63+AR52)/(AS63+AS52))/10</f>
        <v>#VALUE!</v>
      </c>
      <c r="CH56" s="29" t="e">
        <f>((AS55+AR52)/(AR55+AS52))/10</f>
        <v>#VALUE!</v>
      </c>
      <c r="CJ56" s="22">
        <v>6</v>
      </c>
      <c r="CK56" s="31">
        <f>IF(AR60&gt;AS60,CR61+0.1,CR61-0.1)</f>
        <v>-0.1</v>
      </c>
      <c r="CL56" s="31">
        <f>IF(AR54&gt;AS54,CR61+0.1,CR61-0.1)</f>
        <v>-0.1</v>
      </c>
      <c r="CM56" s="31">
        <f>IF(AS52&gt;AR52,CR61+0.1,CR61-0.1)</f>
        <v>-0.1</v>
      </c>
      <c r="CN56" s="31">
        <f>IF(AS58&gt;AR58,CR61+0.1,CR61-0.1)</f>
        <v>-0.1</v>
      </c>
      <c r="CO56" s="31">
        <f>IF(AS64&gt;AR64,CR61+0.1,CR61-0.1)</f>
        <v>-0.1</v>
      </c>
      <c r="CP56" s="30"/>
      <c r="CQ56" s="32"/>
      <c r="CR56" s="199"/>
      <c r="CS56" s="199"/>
      <c r="CT56" s="199"/>
      <c r="CV56" s="199"/>
      <c r="CW56" s="216"/>
      <c r="CY56" s="199"/>
      <c r="DA56" s="216"/>
      <c r="DB56" s="199"/>
      <c r="DD56" s="79"/>
    </row>
    <row r="57" spans="1:108" ht="12.6" customHeight="1" x14ac:dyDescent="0.25">
      <c r="A57" s="66"/>
      <c r="B57" s="217"/>
      <c r="C57" s="218"/>
      <c r="D57" s="81" t="s">
        <v>42</v>
      </c>
      <c r="E57" s="225" t="str">
        <f>IF(AS56&gt;AR56,BT56,BU56)</f>
        <v>1 : 3</v>
      </c>
      <c r="F57" s="226"/>
      <c r="G57" s="227"/>
      <c r="H57" s="228" t="str">
        <f>IF(AR59&gt;AS59,BT59,BU59)</f>
        <v>1 : 3</v>
      </c>
      <c r="I57" s="226"/>
      <c r="J57" s="227"/>
      <c r="K57" s="220"/>
      <c r="L57" s="221"/>
      <c r="M57" s="222"/>
      <c r="N57" s="228" t="str">
        <f>IF(AR63&gt;AS63,BT63,BU63)</f>
        <v>2 : 3</v>
      </c>
      <c r="O57" s="226"/>
      <c r="P57" s="227"/>
      <c r="Q57" s="228" t="str">
        <f>IF(AS55&gt;AR55,BT55,BU55)</f>
        <v>1 : 3</v>
      </c>
      <c r="R57" s="226"/>
      <c r="S57" s="227"/>
      <c r="T57" s="228"/>
      <c r="U57" s="226"/>
      <c r="V57" s="226"/>
      <c r="W57" s="223"/>
      <c r="X57" s="224"/>
      <c r="Y57" s="217"/>
      <c r="Z57" s="50"/>
      <c r="AA57" s="212"/>
      <c r="AC57" s="213"/>
      <c r="AD57" s="213"/>
      <c r="AE57" s="72" t="str">
        <f>IF(C60=0," ","2-5")</f>
        <v>2-5</v>
      </c>
      <c r="AF57" s="52" t="str">
        <f>IF(C60=0," ",CONCATENATE(D54,"-",D60))</f>
        <v>ВКО-1-AURORA</v>
      </c>
      <c r="AG57" s="26">
        <v>1</v>
      </c>
      <c r="AH57" s="27">
        <v>2</v>
      </c>
      <c r="AI57" s="26">
        <v>2</v>
      </c>
      <c r="AJ57" s="27">
        <v>1</v>
      </c>
      <c r="AK57" s="26">
        <v>1</v>
      </c>
      <c r="AL57" s="27">
        <v>2</v>
      </c>
      <c r="AM57" s="26">
        <v>2</v>
      </c>
      <c r="AN57" s="27">
        <v>1</v>
      </c>
      <c r="AO57" s="26">
        <v>1</v>
      </c>
      <c r="AP57" s="28">
        <v>2</v>
      </c>
      <c r="AQ57" s="17"/>
      <c r="AR57" s="18">
        <f t="shared" si="143"/>
        <v>2</v>
      </c>
      <c r="AS57" s="18">
        <f t="shared" si="144"/>
        <v>3</v>
      </c>
      <c r="AT57" s="19">
        <f t="shared" si="145"/>
        <v>0</v>
      </c>
      <c r="AU57" s="19">
        <f t="shared" si="146"/>
        <v>1</v>
      </c>
      <c r="AV57" s="19">
        <f t="shared" si="147"/>
        <v>0</v>
      </c>
      <c r="AW57" s="19">
        <f t="shared" si="148"/>
        <v>1</v>
      </c>
      <c r="AX57" s="19">
        <f t="shared" si="149"/>
        <v>0</v>
      </c>
      <c r="AY57" s="20"/>
      <c r="AZ57" s="19">
        <f t="shared" si="150"/>
        <v>1</v>
      </c>
      <c r="BA57" s="19">
        <f t="shared" si="151"/>
        <v>0</v>
      </c>
      <c r="BB57" s="19">
        <f t="shared" si="152"/>
        <v>1</v>
      </c>
      <c r="BC57" s="19">
        <f t="shared" si="153"/>
        <v>0</v>
      </c>
      <c r="BD57" s="19">
        <f t="shared" si="154"/>
        <v>1</v>
      </c>
      <c r="BE57" s="20"/>
      <c r="BF57" s="19">
        <f t="shared" si="155"/>
        <v>-1</v>
      </c>
      <c r="BG57" s="19" t="str">
        <f t="shared" si="156"/>
        <v>, 1</v>
      </c>
      <c r="BH57" s="19" t="str">
        <f t="shared" si="157"/>
        <v>, -1</v>
      </c>
      <c r="BI57" s="19" t="str">
        <f t="shared" si="158"/>
        <v>, 1</v>
      </c>
      <c r="BJ57" s="19" t="str">
        <f t="shared" si="159"/>
        <v>, -1</v>
      </c>
      <c r="BK57" s="20"/>
      <c r="BL57" s="19">
        <f t="shared" si="160"/>
        <v>1</v>
      </c>
      <c r="BM57" s="19" t="str">
        <f t="shared" si="161"/>
        <v>, -1</v>
      </c>
      <c r="BN57" s="19" t="str">
        <f t="shared" si="162"/>
        <v>, 1</v>
      </c>
      <c r="BO57" s="19" t="str">
        <f t="shared" si="163"/>
        <v>, -1</v>
      </c>
      <c r="BP57" s="19" t="str">
        <f t="shared" si="164"/>
        <v>, 1</v>
      </c>
      <c r="BQ57" s="20"/>
      <c r="BR57" s="21" t="str">
        <f t="shared" si="165"/>
        <v>-1, 1, -1, 1, -1</v>
      </c>
      <c r="BS57" s="21" t="str">
        <f t="shared" si="166"/>
        <v>1, -1, 1, -1, 1</v>
      </c>
      <c r="BT57" s="21" t="str">
        <f t="shared" si="167"/>
        <v>1, -1, 1, -1, 1</v>
      </c>
      <c r="BU57" s="2" t="str">
        <f t="shared" si="168"/>
        <v>2 : 3</v>
      </c>
      <c r="BV57" s="236"/>
      <c r="BX57" s="22">
        <v>4</v>
      </c>
      <c r="BY57" s="23" t="s">
        <v>38</v>
      </c>
      <c r="BZ57" s="23" t="s">
        <v>34</v>
      </c>
      <c r="CA57" s="23" t="s">
        <v>36</v>
      </c>
      <c r="CB57" s="23" t="s">
        <v>37</v>
      </c>
      <c r="CC57" s="23" t="s">
        <v>17</v>
      </c>
      <c r="CD57" s="23" t="s">
        <v>19</v>
      </c>
      <c r="CE57" s="23" t="s">
        <v>20</v>
      </c>
      <c r="CF57" s="23" t="s">
        <v>22</v>
      </c>
      <c r="CG57" s="23" t="s">
        <v>23</v>
      </c>
      <c r="CH57" s="23" t="s">
        <v>26</v>
      </c>
      <c r="CJ57" s="32"/>
      <c r="CK57" s="24"/>
      <c r="CL57" s="24"/>
      <c r="CM57" s="24"/>
      <c r="CN57" s="24"/>
      <c r="CO57" s="24"/>
      <c r="CP57" s="24"/>
      <c r="CQ57" s="24"/>
      <c r="CR57" s="198">
        <f>W58</f>
        <v>6</v>
      </c>
      <c r="CS57" s="198">
        <f>IF(AND(CR57=CR51,CR57=CR53),BY58,(IF(AND(CR57=CR51,CR57=CR55),BZ58,(IF(AND(CR57=CR51,CR57=CR59),CA58,(IF(AND(CR57=CR51,CR57=CR61),CB58,(IF(AND(CR57=CR53,CR57=CR55),CC58,(IF(AND(CR57=CR53,CR57=CR59),CD58,(IF(AND(CR57=CR53,CR57=CR61),CE58,(IF(AND(CR57=CR55,CR57=CR59),CF58,(IF(AND(CR57=CR55,CR57=CR61),CG58,(IF(AND(CR57=CR59,CR57=CR61),CH58,999)))))))))))))))))))</f>
        <v>0.08</v>
      </c>
      <c r="CT57" s="198">
        <f t="shared" ref="CT57" si="178">IF(CY57=1,CR57+CS57,CS57)</f>
        <v>6.08</v>
      </c>
      <c r="CV57" s="198">
        <f>CR57</f>
        <v>6</v>
      </c>
      <c r="CW57" s="215">
        <f>IF(CV57=CV51,CK54,(IF(CV57=CV53,CL54,(IF(CV57=CV55,CM54,(IF(CV57=CV59,CO54,(IF(CV57=CV61,CP54,999)))))))))</f>
        <v>5.9</v>
      </c>
      <c r="CY57" s="198">
        <f t="shared" ref="CY57" si="179">IF(CS57&lt;&gt;999,1,0)</f>
        <v>1</v>
      </c>
      <c r="DA57" s="215">
        <f>IF(CY57=1,CT57,CW57)</f>
        <v>6.08</v>
      </c>
      <c r="DB57" s="198">
        <f t="shared" ref="DB57" si="180">IF(DA57&lt;&gt;999,DA57,CV57)</f>
        <v>6.08</v>
      </c>
      <c r="DD57" s="79"/>
    </row>
    <row r="58" spans="1:108" ht="12.6" customHeight="1" x14ac:dyDescent="0.25">
      <c r="A58" s="66"/>
      <c r="B58" s="200">
        <v>4</v>
      </c>
      <c r="C58" s="202">
        <f>[1]Лист3!$A$54</f>
        <v>89</v>
      </c>
      <c r="D58" s="83" t="s">
        <v>58</v>
      </c>
      <c r="E58" s="38"/>
      <c r="F58" s="39">
        <f>IF(AR53&gt;AS53,2,$AG$2)</f>
        <v>1</v>
      </c>
      <c r="G58" s="40"/>
      <c r="H58" s="41"/>
      <c r="I58" s="39">
        <f>IF(AS50&gt;AR50,2,$AG$2)</f>
        <v>1</v>
      </c>
      <c r="J58" s="40"/>
      <c r="K58" s="41"/>
      <c r="L58" s="39">
        <f>IF(AS63&gt;AR63,2,$AG$2)</f>
        <v>2</v>
      </c>
      <c r="M58" s="40"/>
      <c r="N58" s="204"/>
      <c r="O58" s="205"/>
      <c r="P58" s="219"/>
      <c r="Q58" s="41"/>
      <c r="R58" s="39">
        <f>IF(AS61&gt;AR61,2,$AG$2)</f>
        <v>2</v>
      </c>
      <c r="S58" s="40"/>
      <c r="T58" s="41"/>
      <c r="U58" s="39"/>
      <c r="V58" s="38"/>
      <c r="W58" s="208">
        <f>SUM(F58,I58,L58,O58,R58,U58)</f>
        <v>6</v>
      </c>
      <c r="X58" s="210">
        <f t="shared" ref="X58" si="181">IF(($AG$2=1),IF(CY57=1,CS57*10,0),0)</f>
        <v>0.8</v>
      </c>
      <c r="Y58" s="200" t="s">
        <v>92</v>
      </c>
      <c r="Z58" s="50"/>
      <c r="AA58" s="212">
        <f>IF(C58="","",VLOOKUP(C58,'[2]Список участников'!A:L,8,FALSE))</f>
        <v>0</v>
      </c>
      <c r="AC58" s="213">
        <f>IF(C58&gt;0,1,0)</f>
        <v>1</v>
      </c>
      <c r="AD58" s="213"/>
      <c r="AE58" s="72" t="str">
        <f>IF(C62=0," ","4-6")</f>
        <v>4-6</v>
      </c>
      <c r="AF58" s="52" t="str">
        <f>IF(C62=0," ",CONCATENATE(D58,"-",D62))</f>
        <v>АК-АЛТЫН-ТОПЖАРГАН</v>
      </c>
      <c r="AG58" s="26"/>
      <c r="AH58" s="27"/>
      <c r="AI58" s="26"/>
      <c r="AJ58" s="27"/>
      <c r="AK58" s="26"/>
      <c r="AL58" s="27"/>
      <c r="AM58" s="26"/>
      <c r="AN58" s="27"/>
      <c r="AO58" s="26"/>
      <c r="AP58" s="28"/>
      <c r="AQ58" s="17"/>
      <c r="AR58" s="18" t="str">
        <f t="shared" si="143"/>
        <v/>
      </c>
      <c r="AS58" s="18" t="str">
        <f t="shared" si="144"/>
        <v/>
      </c>
      <c r="AT58" s="19">
        <f t="shared" si="145"/>
        <v>0</v>
      </c>
      <c r="AU58" s="19">
        <f t="shared" si="146"/>
        <v>0</v>
      </c>
      <c r="AV58" s="19">
        <f t="shared" si="147"/>
        <v>0</v>
      </c>
      <c r="AW58" s="19">
        <f t="shared" si="148"/>
        <v>0</v>
      </c>
      <c r="AX58" s="19">
        <f t="shared" si="149"/>
        <v>0</v>
      </c>
      <c r="AY58" s="20"/>
      <c r="AZ58" s="19">
        <f t="shared" si="150"/>
        <v>0</v>
      </c>
      <c r="BA58" s="19">
        <f t="shared" si="151"/>
        <v>0</v>
      </c>
      <c r="BB58" s="19">
        <f t="shared" si="152"/>
        <v>0</v>
      </c>
      <c r="BC58" s="19">
        <f t="shared" si="153"/>
        <v>0</v>
      </c>
      <c r="BD58" s="19">
        <f t="shared" si="154"/>
        <v>0</v>
      </c>
      <c r="BE58" s="20"/>
      <c r="BF58" s="19" t="str">
        <f t="shared" si="155"/>
        <v/>
      </c>
      <c r="BG58" s="19" t="str">
        <f t="shared" si="156"/>
        <v/>
      </c>
      <c r="BH58" s="19" t="str">
        <f t="shared" si="157"/>
        <v/>
      </c>
      <c r="BI58" s="19" t="str">
        <f t="shared" si="158"/>
        <v/>
      </c>
      <c r="BJ58" s="19" t="str">
        <f t="shared" si="159"/>
        <v/>
      </c>
      <c r="BK58" s="20"/>
      <c r="BL58" s="19" t="str">
        <f t="shared" si="160"/>
        <v/>
      </c>
      <c r="BM58" s="19" t="str">
        <f t="shared" si="161"/>
        <v/>
      </c>
      <c r="BN58" s="19" t="str">
        <f t="shared" si="162"/>
        <v/>
      </c>
      <c r="BO58" s="19" t="str">
        <f t="shared" si="163"/>
        <v/>
      </c>
      <c r="BP58" s="19" t="str">
        <f t="shared" si="164"/>
        <v/>
      </c>
      <c r="BQ58" s="20"/>
      <c r="BR58" s="21" t="str">
        <f t="shared" si="165"/>
        <v/>
      </c>
      <c r="BS58" s="21" t="str">
        <f t="shared" si="166"/>
        <v/>
      </c>
      <c r="BT58" s="21" t="str">
        <f t="shared" si="167"/>
        <v/>
      </c>
      <c r="BU58" s="2" t="str">
        <f t="shared" si="168"/>
        <v/>
      </c>
      <c r="BV58" s="236"/>
      <c r="BX58" s="22"/>
      <c r="BY58" s="29">
        <f>((AR53+AS50)/(AS53+AR50))/10</f>
        <v>0.05</v>
      </c>
      <c r="BZ58" s="29">
        <f>((AR53+AS63)/(AS53+AR63))/10</f>
        <v>0.1</v>
      </c>
      <c r="CA58" s="29">
        <f>((AR53+AS61)/(AS53+AR61))/10</f>
        <v>0.1</v>
      </c>
      <c r="CB58" s="29" t="e">
        <f>((AR53+AR58)/(AS53+AS58))/10</f>
        <v>#VALUE!</v>
      </c>
      <c r="CC58" s="29">
        <f>((AS50+AS63)/(AR50+AR63))/10</f>
        <v>0.08</v>
      </c>
      <c r="CD58" s="29">
        <f>((AS50+AS61)/(AR50+AR61))/10</f>
        <v>0.08</v>
      </c>
      <c r="CE58" s="29" t="e">
        <f>((AS50+AR58)/(AR50+AS58))/10</f>
        <v>#VALUE!</v>
      </c>
      <c r="CF58" s="29">
        <f>((AS63+AS61)/(AR63+AR61))/10</f>
        <v>0.15</v>
      </c>
      <c r="CG58" s="29" t="e">
        <f>((AS63+AR58)/(AR63+AS58))/10</f>
        <v>#VALUE!</v>
      </c>
      <c r="CH58" s="29" t="e">
        <f>((AS61+AR58)/(AR61+AS58))/10</f>
        <v>#VALUE!</v>
      </c>
      <c r="CJ58" s="32"/>
      <c r="CK58" s="32"/>
      <c r="CL58" s="32"/>
      <c r="CM58" s="32"/>
      <c r="CN58" s="32"/>
      <c r="CO58" s="32"/>
      <c r="CP58" s="32"/>
      <c r="CQ58" s="32"/>
      <c r="CR58" s="199"/>
      <c r="CS58" s="199"/>
      <c r="CT58" s="199"/>
      <c r="CV58" s="199"/>
      <c r="CW58" s="216"/>
      <c r="CY58" s="199"/>
      <c r="DA58" s="216"/>
      <c r="DB58" s="199"/>
      <c r="DD58" s="79"/>
    </row>
    <row r="59" spans="1:108" ht="12.6" customHeight="1" x14ac:dyDescent="0.25">
      <c r="A59" s="66"/>
      <c r="B59" s="217"/>
      <c r="C59" s="218"/>
      <c r="D59" s="81" t="s">
        <v>60</v>
      </c>
      <c r="E59" s="225" t="str">
        <f>IF(AR53&gt;AS53,BT53,BU53)</f>
        <v>2 : 3</v>
      </c>
      <c r="F59" s="226"/>
      <c r="G59" s="227"/>
      <c r="H59" s="228" t="str">
        <f>IF(AS50&gt;AR50,BT50,BU50)</f>
        <v>1 : 3</v>
      </c>
      <c r="I59" s="226"/>
      <c r="J59" s="227"/>
      <c r="K59" s="228" t="str">
        <f>IF(AS63&gt;AR63,BT63,BU63)</f>
        <v>1, 1, -1, -1, 1</v>
      </c>
      <c r="L59" s="226"/>
      <c r="M59" s="227"/>
      <c r="N59" s="220"/>
      <c r="O59" s="221"/>
      <c r="P59" s="222"/>
      <c r="Q59" s="228" t="str">
        <f>IF(AS61&gt;AR61,BT61,BU61)</f>
        <v>-1, 1, 1, -1, 1</v>
      </c>
      <c r="R59" s="226"/>
      <c r="S59" s="227"/>
      <c r="T59" s="228"/>
      <c r="U59" s="226"/>
      <c r="V59" s="226"/>
      <c r="W59" s="223"/>
      <c r="X59" s="224"/>
      <c r="Y59" s="217"/>
      <c r="Z59" s="50"/>
      <c r="AA59" s="212"/>
      <c r="AC59" s="213"/>
      <c r="AD59" s="213"/>
      <c r="AE59" s="72" t="s">
        <v>39</v>
      </c>
      <c r="AF59" s="178" t="str">
        <f>CONCATENATE(D56,"-",D54)</f>
        <v>TTPRIME-ВКО-1</v>
      </c>
      <c r="AG59" s="26">
        <v>1</v>
      </c>
      <c r="AH59" s="27">
        <v>2</v>
      </c>
      <c r="AI59" s="26">
        <v>1</v>
      </c>
      <c r="AJ59" s="27">
        <v>2</v>
      </c>
      <c r="AK59" s="26">
        <v>2</v>
      </c>
      <c r="AL59" s="27">
        <v>1</v>
      </c>
      <c r="AM59" s="26">
        <v>1</v>
      </c>
      <c r="AN59" s="27">
        <v>2</v>
      </c>
      <c r="AO59" s="26"/>
      <c r="AP59" s="28"/>
      <c r="AQ59" s="17"/>
      <c r="AR59" s="18">
        <f t="shared" si="143"/>
        <v>1</v>
      </c>
      <c r="AS59" s="18">
        <f t="shared" si="144"/>
        <v>3</v>
      </c>
      <c r="AT59" s="19">
        <f t="shared" si="145"/>
        <v>0</v>
      </c>
      <c r="AU59" s="19">
        <f t="shared" si="146"/>
        <v>0</v>
      </c>
      <c r="AV59" s="19">
        <f t="shared" si="147"/>
        <v>1</v>
      </c>
      <c r="AW59" s="19">
        <f t="shared" si="148"/>
        <v>0</v>
      </c>
      <c r="AX59" s="19">
        <f t="shared" si="149"/>
        <v>0</v>
      </c>
      <c r="AY59" s="20"/>
      <c r="AZ59" s="19">
        <f t="shared" si="150"/>
        <v>1</v>
      </c>
      <c r="BA59" s="19">
        <f t="shared" si="151"/>
        <v>1</v>
      </c>
      <c r="BB59" s="19">
        <f t="shared" si="152"/>
        <v>0</v>
      </c>
      <c r="BC59" s="19">
        <f t="shared" si="153"/>
        <v>1</v>
      </c>
      <c r="BD59" s="19">
        <f t="shared" si="154"/>
        <v>0</v>
      </c>
      <c r="BE59" s="20"/>
      <c r="BF59" s="19">
        <f t="shared" si="155"/>
        <v>-1</v>
      </c>
      <c r="BG59" s="19" t="str">
        <f t="shared" si="156"/>
        <v>, -1</v>
      </c>
      <c r="BH59" s="19" t="str">
        <f t="shared" si="157"/>
        <v>, 1</v>
      </c>
      <c r="BI59" s="19" t="str">
        <f t="shared" si="158"/>
        <v>, -1</v>
      </c>
      <c r="BJ59" s="19" t="str">
        <f t="shared" si="159"/>
        <v/>
      </c>
      <c r="BK59" s="20"/>
      <c r="BL59" s="19">
        <f t="shared" si="160"/>
        <v>1</v>
      </c>
      <c r="BM59" s="19" t="str">
        <f t="shared" si="161"/>
        <v>, 1</v>
      </c>
      <c r="BN59" s="19" t="str">
        <f t="shared" si="162"/>
        <v>, -1</v>
      </c>
      <c r="BO59" s="19" t="str">
        <f t="shared" si="163"/>
        <v>, 1</v>
      </c>
      <c r="BP59" s="19" t="str">
        <f t="shared" si="164"/>
        <v/>
      </c>
      <c r="BQ59" s="20"/>
      <c r="BR59" s="21" t="str">
        <f t="shared" si="165"/>
        <v>-1, -1, 1, -1</v>
      </c>
      <c r="BS59" s="21" t="str">
        <f t="shared" si="166"/>
        <v>1, 1, -1, 1</v>
      </c>
      <c r="BT59" s="21" t="str">
        <f t="shared" si="167"/>
        <v>1, 1, -1, 1</v>
      </c>
      <c r="BU59" s="2" t="str">
        <f t="shared" si="168"/>
        <v>1 : 3</v>
      </c>
      <c r="BV59" s="236"/>
      <c r="BX59" s="22">
        <v>5</v>
      </c>
      <c r="BY59" s="23" t="s">
        <v>38</v>
      </c>
      <c r="BZ59" s="23" t="s">
        <v>34</v>
      </c>
      <c r="CA59" s="23" t="s">
        <v>35</v>
      </c>
      <c r="CB59" s="23" t="s">
        <v>37</v>
      </c>
      <c r="CC59" s="23" t="s">
        <v>17</v>
      </c>
      <c r="CD59" s="23" t="s">
        <v>18</v>
      </c>
      <c r="CE59" s="23" t="s">
        <v>20</v>
      </c>
      <c r="CF59" s="23" t="s">
        <v>21</v>
      </c>
      <c r="CG59" s="23" t="s">
        <v>23</v>
      </c>
      <c r="CH59" s="23" t="s">
        <v>25</v>
      </c>
      <c r="CJ59" s="32"/>
      <c r="CK59" s="24"/>
      <c r="CL59" s="24"/>
      <c r="CM59" s="24"/>
      <c r="CN59" s="24"/>
      <c r="CO59" s="24"/>
      <c r="CP59" s="24"/>
      <c r="CQ59" s="24"/>
      <c r="CR59" s="198">
        <f>W60</f>
        <v>6</v>
      </c>
      <c r="CS59" s="198">
        <f>IF(AND(CR59=CR51,CR59=CR53),BY60,(IF(AND(CR59=CR51,CR59=CR55),BZ60,(IF(AND(CR59=CR51,CR59=CR57),CA60,(IF(AND(CR59=CR51,CR59=CR61),CB60,(IF(AND(CR59=CR53,CR59=CR55),CC60,(IF(AND(CR59=CR53,CR59=CR57),CD60,(IF(AND(CR59=CR53,CR59=CR61),CE60,(IF(AND(CR59=CR55,CR59=CR57),CF60,(IF(AND(CR59=CR55,CR59=CR61),CG60,(IF(AND(CR59=CR57,CR59=CR61),CH60,999)))))))))))))))))))</f>
        <v>0.1</v>
      </c>
      <c r="CT59" s="198">
        <f t="shared" ref="CT59" si="182">IF(CY59=1,CR59+CS59,CS59)</f>
        <v>6.1</v>
      </c>
      <c r="CV59" s="198">
        <f>CR59</f>
        <v>6</v>
      </c>
      <c r="CW59" s="215">
        <f>IF(CV59=CV51,CK55,(IF(CV59=CV53,CL55,(IF(CV59=CV55,CM55,(IF(CV59=CV57,CN55,(IF(CV59=CV61,CP55,999)))))))))</f>
        <v>6.1</v>
      </c>
      <c r="CY59" s="198">
        <f t="shared" ref="CY59" si="183">IF(CS59&lt;&gt;999,1,0)</f>
        <v>1</v>
      </c>
      <c r="DA59" s="215">
        <f>IF(CY59=1,CT59,CW59)</f>
        <v>6.1</v>
      </c>
      <c r="DB59" s="198">
        <f t="shared" ref="DB59" si="184">IF(DA59&lt;&gt;999,DA59,CV59)</f>
        <v>6.1</v>
      </c>
      <c r="DD59" s="79"/>
    </row>
    <row r="60" spans="1:108" ht="12.6" customHeight="1" x14ac:dyDescent="0.25">
      <c r="A60" s="66"/>
      <c r="B60" s="200">
        <v>5</v>
      </c>
      <c r="C60" s="202">
        <f>[1]Лист3!$A$55</f>
        <v>104</v>
      </c>
      <c r="D60" s="83" t="s">
        <v>48</v>
      </c>
      <c r="E60" s="38"/>
      <c r="F60" s="39">
        <f>IF(AS51&gt;AR51,2,$AG$2)</f>
        <v>1</v>
      </c>
      <c r="G60" s="40"/>
      <c r="H60" s="41"/>
      <c r="I60" s="39">
        <f>IF(AS57&gt;AR57,2,$AG$2)</f>
        <v>2</v>
      </c>
      <c r="J60" s="40"/>
      <c r="K60" s="41"/>
      <c r="L60" s="39">
        <f>IF(AR55&gt;AS55,2,$AG$2)</f>
        <v>2</v>
      </c>
      <c r="M60" s="40"/>
      <c r="N60" s="41"/>
      <c r="O60" s="39">
        <f>IF(AR61&gt;AS61,2,$AG$2)</f>
        <v>1</v>
      </c>
      <c r="P60" s="40"/>
      <c r="Q60" s="204"/>
      <c r="R60" s="205"/>
      <c r="S60" s="219"/>
      <c r="T60" s="41"/>
      <c r="U60" s="39"/>
      <c r="V60" s="38"/>
      <c r="W60" s="208">
        <f>SUM(F60,I60,L60,O60,R60,U60)</f>
        <v>6</v>
      </c>
      <c r="X60" s="210">
        <f t="shared" ref="X60" si="185">IF(($AG$2=1),IF(CY59=1,CS59*10,0),0)</f>
        <v>1</v>
      </c>
      <c r="Y60" s="200" t="s">
        <v>93</v>
      </c>
      <c r="Z60" s="50"/>
      <c r="AA60" s="212">
        <f>IF(C60="","",VLOOKUP(C60,'[2]Список участников'!A:L,8,FALSE))</f>
        <v>0</v>
      </c>
      <c r="AC60" s="213">
        <f>IF(C60&gt;0,1,0)</f>
        <v>1</v>
      </c>
      <c r="AD60" s="213"/>
      <c r="AE60" s="72" t="str">
        <f>IF(C62=0," ","6-1")</f>
        <v>6-1</v>
      </c>
      <c r="AF60" s="178" t="str">
        <f>IF(C62=0," ",CONCATENATE(D62,"-",D52))</f>
        <v>ТОПЖАРГАН-KEZAR</v>
      </c>
      <c r="AG60" s="26"/>
      <c r="AH60" s="27"/>
      <c r="AI60" s="26"/>
      <c r="AJ60" s="27"/>
      <c r="AK60" s="26"/>
      <c r="AL60" s="27"/>
      <c r="AM60" s="26"/>
      <c r="AN60" s="27"/>
      <c r="AO60" s="26"/>
      <c r="AP60" s="28"/>
      <c r="AQ60" s="17"/>
      <c r="AR60" s="18" t="str">
        <f t="shared" si="143"/>
        <v/>
      </c>
      <c r="AS60" s="18" t="str">
        <f t="shared" si="144"/>
        <v/>
      </c>
      <c r="AT60" s="19">
        <f t="shared" si="145"/>
        <v>0</v>
      </c>
      <c r="AU60" s="19">
        <f t="shared" si="146"/>
        <v>0</v>
      </c>
      <c r="AV60" s="19">
        <f t="shared" si="147"/>
        <v>0</v>
      </c>
      <c r="AW60" s="19">
        <f t="shared" si="148"/>
        <v>0</v>
      </c>
      <c r="AX60" s="19">
        <f t="shared" si="149"/>
        <v>0</v>
      </c>
      <c r="AY60" s="20"/>
      <c r="AZ60" s="19">
        <f t="shared" si="150"/>
        <v>0</v>
      </c>
      <c r="BA60" s="19">
        <f t="shared" si="151"/>
        <v>0</v>
      </c>
      <c r="BB60" s="19">
        <f t="shared" si="152"/>
        <v>0</v>
      </c>
      <c r="BC60" s="19">
        <f t="shared" si="153"/>
        <v>0</v>
      </c>
      <c r="BD60" s="19">
        <f t="shared" si="154"/>
        <v>0</v>
      </c>
      <c r="BE60" s="20"/>
      <c r="BF60" s="19" t="str">
        <f t="shared" si="155"/>
        <v/>
      </c>
      <c r="BG60" s="19" t="str">
        <f t="shared" si="156"/>
        <v/>
      </c>
      <c r="BH60" s="19" t="str">
        <f t="shared" si="157"/>
        <v/>
      </c>
      <c r="BI60" s="19" t="str">
        <f t="shared" si="158"/>
        <v/>
      </c>
      <c r="BJ60" s="19" t="str">
        <f t="shared" si="159"/>
        <v/>
      </c>
      <c r="BK60" s="20"/>
      <c r="BL60" s="19" t="str">
        <f t="shared" si="160"/>
        <v/>
      </c>
      <c r="BM60" s="19" t="str">
        <f t="shared" si="161"/>
        <v/>
      </c>
      <c r="BN60" s="19" t="str">
        <f t="shared" si="162"/>
        <v/>
      </c>
      <c r="BO60" s="19" t="str">
        <f t="shared" si="163"/>
        <v/>
      </c>
      <c r="BP60" s="19" t="str">
        <f t="shared" si="164"/>
        <v/>
      </c>
      <c r="BQ60" s="20"/>
      <c r="BR60" s="21" t="str">
        <f t="shared" si="165"/>
        <v/>
      </c>
      <c r="BS60" s="21" t="str">
        <f t="shared" si="166"/>
        <v/>
      </c>
      <c r="BT60" s="21" t="str">
        <f t="shared" si="167"/>
        <v/>
      </c>
      <c r="BU60" s="2" t="str">
        <f t="shared" si="168"/>
        <v/>
      </c>
      <c r="BV60" s="236"/>
      <c r="BX60" s="22"/>
      <c r="BY60" s="29">
        <f>((AS51+AS57)/(AR51+AR57))/10</f>
        <v>0.06</v>
      </c>
      <c r="BZ60" s="29">
        <f>((AS51+AR55)/(AR51+AS55))/10</f>
        <v>7.4999999999999997E-2</v>
      </c>
      <c r="CA60" s="29">
        <f>((AS51+AR61)/(AR51+AS61))/10</f>
        <v>3.3333333333333333E-2</v>
      </c>
      <c r="CB60" s="29" t="e">
        <f>((AS51+AR64)/(AR51+AS64))/10</f>
        <v>#VALUE!</v>
      </c>
      <c r="CC60" s="29">
        <f>((AS57+AR55)/(AR57+AS55))/10</f>
        <v>0.2</v>
      </c>
      <c r="CD60" s="29">
        <f>((AS57+AR61)/(AR57+AS61))/10</f>
        <v>0.1</v>
      </c>
      <c r="CE60" s="29" t="e">
        <f>((AS57+AR64)/(AR57+AS64))/10</f>
        <v>#VALUE!</v>
      </c>
      <c r="CF60" s="29">
        <f>((AR55+AR61)/(AS55+AS61))/10</f>
        <v>0.125</v>
      </c>
      <c r="CG60" s="29" t="e">
        <f>((AR55+AR64)/(AS55+AS64))/10</f>
        <v>#VALUE!</v>
      </c>
      <c r="CH60" s="29" t="e">
        <f>((AR61+AR64)/(AS61+AS64))/10</f>
        <v>#VALUE!</v>
      </c>
      <c r="CJ60" s="32"/>
      <c r="CK60" s="32"/>
      <c r="CL60" s="32"/>
      <c r="CM60" s="32"/>
      <c r="CN60" s="32"/>
      <c r="CO60" s="32"/>
      <c r="CP60" s="32"/>
      <c r="CQ60" s="32"/>
      <c r="CR60" s="199"/>
      <c r="CS60" s="199"/>
      <c r="CT60" s="199"/>
      <c r="CV60" s="199"/>
      <c r="CW60" s="216"/>
      <c r="CY60" s="199"/>
      <c r="DA60" s="216"/>
      <c r="DB60" s="199"/>
      <c r="DD60" s="79"/>
    </row>
    <row r="61" spans="1:108" ht="12.6" customHeight="1" x14ac:dyDescent="0.25">
      <c r="A61" s="66"/>
      <c r="B61" s="217"/>
      <c r="C61" s="218"/>
      <c r="D61" s="81" t="s">
        <v>57</v>
      </c>
      <c r="E61" s="225" t="str">
        <f>IF(AS51&gt;AR51,BT51,BU51)</f>
        <v>0 : 3</v>
      </c>
      <c r="F61" s="226"/>
      <c r="G61" s="227"/>
      <c r="H61" s="228" t="str">
        <f>IF(AS57&gt;AR57,BT57,BU57)</f>
        <v>1, -1, 1, -1, 1</v>
      </c>
      <c r="I61" s="226"/>
      <c r="J61" s="227"/>
      <c r="K61" s="228" t="str">
        <f>IF(AR55&gt;AS55,BT55,BU55)</f>
        <v>1, 1, -1, 1</v>
      </c>
      <c r="L61" s="226"/>
      <c r="M61" s="227"/>
      <c r="N61" s="228" t="str">
        <f>IF(AR61&gt;AS61,BT61,BU61)</f>
        <v>2 : 3</v>
      </c>
      <c r="O61" s="226"/>
      <c r="P61" s="227"/>
      <c r="Q61" s="220"/>
      <c r="R61" s="221"/>
      <c r="S61" s="222"/>
      <c r="T61" s="228"/>
      <c r="U61" s="226"/>
      <c r="V61" s="226"/>
      <c r="W61" s="223"/>
      <c r="X61" s="224"/>
      <c r="Y61" s="217"/>
      <c r="Z61" s="50"/>
      <c r="AA61" s="212"/>
      <c r="AC61" s="213"/>
      <c r="AD61" s="213"/>
      <c r="AE61" s="72" t="str">
        <f>IF(C60=0," ","5-4")</f>
        <v>5-4</v>
      </c>
      <c r="AF61" s="178" t="str">
        <f>IF(C60=0," ",CONCATENATE(D60,"-",D58))</f>
        <v>AURORA-АК-АЛТЫН</v>
      </c>
      <c r="AG61" s="26">
        <v>2</v>
      </c>
      <c r="AH61" s="27">
        <v>1</v>
      </c>
      <c r="AI61" s="26">
        <v>1</v>
      </c>
      <c r="AJ61" s="27">
        <v>2</v>
      </c>
      <c r="AK61" s="26">
        <v>1</v>
      </c>
      <c r="AL61" s="27">
        <v>2</v>
      </c>
      <c r="AM61" s="26">
        <v>2</v>
      </c>
      <c r="AN61" s="27">
        <v>1</v>
      </c>
      <c r="AO61" s="26">
        <v>1</v>
      </c>
      <c r="AP61" s="28">
        <v>2</v>
      </c>
      <c r="AQ61" s="17"/>
      <c r="AR61" s="18">
        <f t="shared" si="143"/>
        <v>2</v>
      </c>
      <c r="AS61" s="18">
        <f t="shared" si="144"/>
        <v>3</v>
      </c>
      <c r="AT61" s="19">
        <f t="shared" si="145"/>
        <v>1</v>
      </c>
      <c r="AU61" s="19">
        <f t="shared" si="146"/>
        <v>0</v>
      </c>
      <c r="AV61" s="19">
        <f t="shared" si="147"/>
        <v>0</v>
      </c>
      <c r="AW61" s="19">
        <f t="shared" si="148"/>
        <v>1</v>
      </c>
      <c r="AX61" s="19">
        <f t="shared" si="149"/>
        <v>0</v>
      </c>
      <c r="AY61" s="20"/>
      <c r="AZ61" s="19">
        <f t="shared" si="150"/>
        <v>0</v>
      </c>
      <c r="BA61" s="19">
        <f t="shared" si="151"/>
        <v>1</v>
      </c>
      <c r="BB61" s="19">
        <f t="shared" si="152"/>
        <v>1</v>
      </c>
      <c r="BC61" s="19">
        <f t="shared" si="153"/>
        <v>0</v>
      </c>
      <c r="BD61" s="19">
        <f t="shared" si="154"/>
        <v>1</v>
      </c>
      <c r="BE61" s="20"/>
      <c r="BF61" s="19">
        <f t="shared" si="155"/>
        <v>1</v>
      </c>
      <c r="BG61" s="19" t="str">
        <f t="shared" si="156"/>
        <v>, -1</v>
      </c>
      <c r="BH61" s="19" t="str">
        <f t="shared" si="157"/>
        <v>, -1</v>
      </c>
      <c r="BI61" s="19" t="str">
        <f t="shared" si="158"/>
        <v>, 1</v>
      </c>
      <c r="BJ61" s="19" t="str">
        <f t="shared" si="159"/>
        <v>, -1</v>
      </c>
      <c r="BK61" s="20"/>
      <c r="BL61" s="19">
        <f t="shared" si="160"/>
        <v>-1</v>
      </c>
      <c r="BM61" s="19" t="str">
        <f t="shared" si="161"/>
        <v>, 1</v>
      </c>
      <c r="BN61" s="19" t="str">
        <f t="shared" si="162"/>
        <v>, 1</v>
      </c>
      <c r="BO61" s="19" t="str">
        <f t="shared" si="163"/>
        <v>, -1</v>
      </c>
      <c r="BP61" s="19" t="str">
        <f t="shared" si="164"/>
        <v>, 1</v>
      </c>
      <c r="BQ61" s="20"/>
      <c r="BR61" s="21" t="str">
        <f t="shared" si="165"/>
        <v>1, -1, -1, 1, -1</v>
      </c>
      <c r="BS61" s="21" t="str">
        <f t="shared" si="166"/>
        <v>-1, 1, 1, -1, 1</v>
      </c>
      <c r="BT61" s="21" t="str">
        <f t="shared" si="167"/>
        <v>-1, 1, 1, -1, 1</v>
      </c>
      <c r="BU61" s="2" t="str">
        <f t="shared" si="168"/>
        <v>2 : 3</v>
      </c>
      <c r="BV61" s="236"/>
      <c r="BX61" s="22">
        <v>6</v>
      </c>
      <c r="BY61" s="23" t="s">
        <v>38</v>
      </c>
      <c r="BZ61" s="23" t="s">
        <v>34</v>
      </c>
      <c r="CA61" s="23" t="s">
        <v>35</v>
      </c>
      <c r="CB61" s="23" t="s">
        <v>36</v>
      </c>
      <c r="CC61" s="23" t="s">
        <v>17</v>
      </c>
      <c r="CD61" s="23" t="s">
        <v>18</v>
      </c>
      <c r="CE61" s="23" t="s">
        <v>19</v>
      </c>
      <c r="CF61" s="23" t="s">
        <v>21</v>
      </c>
      <c r="CG61" s="23" t="s">
        <v>22</v>
      </c>
      <c r="CH61" s="23" t="s">
        <v>24</v>
      </c>
      <c r="CJ61" s="32"/>
      <c r="CK61" s="24"/>
      <c r="CL61" s="24"/>
      <c r="CM61" s="24"/>
      <c r="CN61" s="24"/>
      <c r="CO61" s="24"/>
      <c r="CP61" s="24"/>
      <c r="CQ61" s="24"/>
      <c r="CR61" s="198">
        <f>W62</f>
        <v>0</v>
      </c>
      <c r="CS61" s="198">
        <f>IF(AND(CR61=CR51,CR61=CR53),BY62,(IF(AND(CR61=CR51,CR61=CR55),BZ62,(IF(AND(CR61=CR51,CR61=CR57),CA62,(IF(AND(CR61=CR51,CR61=CR59),CB62,(IF(AND(CR61=CR53,CR61=CR55),CC62,(IF(AND(CR61=CR53,CR61=CR57),CD62,(IF(AND(CR61=CR53,CR61=CR59),CE62,(IF(AND(CR61=CR55,CR61=CR57),CF62,(IF(AND(CR61=CR55,CR61=CR59),CG62,(IF(AND(CR61=CR57,CR61=CR59),CH62,999)))))))))))))))))))</f>
        <v>999</v>
      </c>
      <c r="CT61" s="198">
        <f t="shared" ref="CT61" si="186">IF(CY61=1,CR61+CS61,CS61)</f>
        <v>999</v>
      </c>
      <c r="CV61" s="198">
        <f>CR61</f>
        <v>0</v>
      </c>
      <c r="CW61" s="215">
        <f>IF(CV61=CV51,CK56,(IF(CV61=CV53,CL56,(IF(CV61=CV55,CM56,(IF(CV61=CV57,CN56,(IF(CV61=CV59,CO56,999)))))))))</f>
        <v>999</v>
      </c>
      <c r="CY61" s="198">
        <f t="shared" ref="CY61" si="187">IF(CS61&lt;&gt;999,1,0)</f>
        <v>0</v>
      </c>
      <c r="DA61" s="215">
        <f t="shared" ref="DA61" si="188">IF(CY61=11,CT61,CW61)</f>
        <v>999</v>
      </c>
      <c r="DB61" s="198">
        <f t="shared" ref="DB61" si="189">IF(DA61&lt;&gt;999,DA61,CV61)</f>
        <v>0</v>
      </c>
      <c r="DD61" s="78"/>
    </row>
    <row r="62" spans="1:108" ht="12.6" customHeight="1" x14ac:dyDescent="0.25">
      <c r="A62" s="66"/>
      <c r="B62" s="200" t="s">
        <v>32</v>
      </c>
      <c r="C62" s="202">
        <f>[1]Лист3!$A$56</f>
        <v>137</v>
      </c>
      <c r="D62" s="82" t="s">
        <v>44</v>
      </c>
      <c r="E62" s="38"/>
      <c r="F62" s="39"/>
      <c r="G62" s="40"/>
      <c r="H62" s="41"/>
      <c r="I62" s="39"/>
      <c r="J62" s="40"/>
      <c r="K62" s="41"/>
      <c r="L62" s="39"/>
      <c r="M62" s="40"/>
      <c r="N62" s="41"/>
      <c r="O62" s="39"/>
      <c r="P62" s="40"/>
      <c r="Q62" s="41"/>
      <c r="R62" s="39"/>
      <c r="S62" s="40"/>
      <c r="T62" s="204"/>
      <c r="U62" s="205"/>
      <c r="V62" s="205"/>
      <c r="W62" s="208"/>
      <c r="X62" s="210"/>
      <c r="Y62" s="200"/>
      <c r="Z62" s="50"/>
      <c r="AA62" s="212">
        <f>IF(C62="","",VLOOKUP(C62,'[2]Список участников'!A:L,8,FALSE))</f>
        <v>0</v>
      </c>
      <c r="AC62" s="213">
        <f>IF(C62&gt;0,1,0)</f>
        <v>1</v>
      </c>
      <c r="AD62" s="213"/>
      <c r="AE62" s="72" t="s">
        <v>38</v>
      </c>
      <c r="AF62" s="52" t="str">
        <f>CONCATENATE(D52,"-",D54)</f>
        <v>KEZAR-ВКО-1</v>
      </c>
      <c r="AG62" s="26">
        <v>1</v>
      </c>
      <c r="AH62" s="27">
        <v>2</v>
      </c>
      <c r="AI62" s="26">
        <v>2</v>
      </c>
      <c r="AJ62" s="27">
        <v>1</v>
      </c>
      <c r="AK62" s="26">
        <v>2</v>
      </c>
      <c r="AL62" s="27">
        <v>1</v>
      </c>
      <c r="AM62" s="26">
        <v>2</v>
      </c>
      <c r="AN62" s="27">
        <v>1</v>
      </c>
      <c r="AO62" s="26"/>
      <c r="AP62" s="28"/>
      <c r="AQ62" s="17"/>
      <c r="AR62" s="18">
        <f t="shared" si="143"/>
        <v>3</v>
      </c>
      <c r="AS62" s="18">
        <f t="shared" si="144"/>
        <v>1</v>
      </c>
      <c r="AT62" s="19">
        <f t="shared" si="145"/>
        <v>0</v>
      </c>
      <c r="AU62" s="19">
        <f t="shared" si="146"/>
        <v>1</v>
      </c>
      <c r="AV62" s="19">
        <f t="shared" si="147"/>
        <v>1</v>
      </c>
      <c r="AW62" s="19">
        <f t="shared" si="148"/>
        <v>1</v>
      </c>
      <c r="AX62" s="19">
        <f t="shared" si="149"/>
        <v>0</v>
      </c>
      <c r="AY62" s="20"/>
      <c r="AZ62" s="19">
        <f t="shared" si="150"/>
        <v>1</v>
      </c>
      <c r="BA62" s="19">
        <f t="shared" si="151"/>
        <v>0</v>
      </c>
      <c r="BB62" s="19">
        <f t="shared" si="152"/>
        <v>0</v>
      </c>
      <c r="BC62" s="19">
        <f t="shared" si="153"/>
        <v>0</v>
      </c>
      <c r="BD62" s="19">
        <f t="shared" si="154"/>
        <v>0</v>
      </c>
      <c r="BE62" s="20"/>
      <c r="BF62" s="19">
        <f t="shared" si="155"/>
        <v>-1</v>
      </c>
      <c r="BG62" s="19" t="str">
        <f t="shared" si="156"/>
        <v>, 1</v>
      </c>
      <c r="BH62" s="19" t="str">
        <f t="shared" si="157"/>
        <v>, 1</v>
      </c>
      <c r="BI62" s="19" t="str">
        <f t="shared" si="158"/>
        <v>, 1</v>
      </c>
      <c r="BJ62" s="19" t="str">
        <f t="shared" si="159"/>
        <v/>
      </c>
      <c r="BK62" s="20"/>
      <c r="BL62" s="19">
        <f t="shared" si="160"/>
        <v>1</v>
      </c>
      <c r="BM62" s="19" t="str">
        <f t="shared" si="161"/>
        <v>, -1</v>
      </c>
      <c r="BN62" s="19" t="str">
        <f t="shared" si="162"/>
        <v>, -1</v>
      </c>
      <c r="BO62" s="19" t="str">
        <f t="shared" si="163"/>
        <v>, -1</v>
      </c>
      <c r="BP62" s="19" t="str">
        <f t="shared" si="164"/>
        <v/>
      </c>
      <c r="BQ62" s="20"/>
      <c r="BR62" s="21" t="str">
        <f t="shared" si="165"/>
        <v>-1, 1, 1, 1</v>
      </c>
      <c r="BS62" s="21" t="str">
        <f t="shared" si="166"/>
        <v>1, -1, -1, -1</v>
      </c>
      <c r="BT62" s="21" t="str">
        <f t="shared" si="167"/>
        <v>-1, 1, 1, 1</v>
      </c>
      <c r="BU62" s="2" t="str">
        <f t="shared" si="168"/>
        <v>1 : 3</v>
      </c>
      <c r="BV62" s="236"/>
      <c r="BX62" s="22"/>
      <c r="BY62" s="29" t="e">
        <f>((AR60+AR54)/(AS60+AS54))/10</f>
        <v>#VALUE!</v>
      </c>
      <c r="BZ62" s="29" t="e">
        <f>((AR60+AS52)/(AS60+AR52))/10</f>
        <v>#VALUE!</v>
      </c>
      <c r="CA62" s="29" t="e">
        <f>((AR60+AS58)/(AS60+AR58))/10</f>
        <v>#VALUE!</v>
      </c>
      <c r="CB62" s="29" t="e">
        <f>((AR60+AS64)/(AS60+AR64))/10</f>
        <v>#VALUE!</v>
      </c>
      <c r="CC62" s="29" t="e">
        <f>((AR54+AS52)/(AS54+AR52))/10</f>
        <v>#VALUE!</v>
      </c>
      <c r="CD62" s="29" t="e">
        <f>((AR54+AS58)/(AS54+AR58))/10</f>
        <v>#VALUE!</v>
      </c>
      <c r="CE62" s="29" t="e">
        <f>((AR54+AS64)/(AS54+AR64))/10</f>
        <v>#VALUE!</v>
      </c>
      <c r="CF62" s="29" t="e">
        <f>((AS52+AS58)/(AR52+AR58))/10</f>
        <v>#VALUE!</v>
      </c>
      <c r="CG62" s="29" t="e">
        <f>((AS52+AS64)/(AR52+AR64))/10</f>
        <v>#VALUE!</v>
      </c>
      <c r="CH62" s="29" t="e">
        <f>((AS58+AS64)/(AR58+AR64))/10</f>
        <v>#VALUE!</v>
      </c>
      <c r="CJ62" s="32"/>
      <c r="CK62" s="32"/>
      <c r="CL62" s="32"/>
      <c r="CM62" s="32"/>
      <c r="CN62" s="32"/>
      <c r="CO62" s="32"/>
      <c r="CP62" s="32"/>
      <c r="CQ62" s="32"/>
      <c r="CR62" s="199"/>
      <c r="CS62" s="199"/>
      <c r="CT62" s="199"/>
      <c r="CV62" s="199"/>
      <c r="CW62" s="216"/>
      <c r="CY62" s="199"/>
      <c r="DA62" s="216"/>
      <c r="DB62" s="199"/>
    </row>
    <row r="63" spans="1:108" ht="12.6" customHeight="1" thickBot="1" x14ac:dyDescent="0.3">
      <c r="A63" s="66"/>
      <c r="B63" s="201"/>
      <c r="C63" s="203"/>
      <c r="D63" s="81" t="s">
        <v>13</v>
      </c>
      <c r="E63" s="214"/>
      <c r="F63" s="194"/>
      <c r="G63" s="195"/>
      <c r="H63" s="193"/>
      <c r="I63" s="194"/>
      <c r="J63" s="195"/>
      <c r="K63" s="193"/>
      <c r="L63" s="194"/>
      <c r="M63" s="195"/>
      <c r="N63" s="193"/>
      <c r="O63" s="194"/>
      <c r="P63" s="195"/>
      <c r="Q63" s="193"/>
      <c r="R63" s="194"/>
      <c r="S63" s="195"/>
      <c r="T63" s="206"/>
      <c r="U63" s="207"/>
      <c r="V63" s="207"/>
      <c r="W63" s="209"/>
      <c r="X63" s="211"/>
      <c r="Y63" s="201"/>
      <c r="Z63" s="50"/>
      <c r="AA63" s="212"/>
      <c r="AC63" s="213"/>
      <c r="AD63" s="213"/>
      <c r="AE63" s="72" t="str">
        <f>IF(C58=0," ","3-4")</f>
        <v>3-4</v>
      </c>
      <c r="AF63" s="52" t="str">
        <f>IF(C58=0," ",CONCATENATE(D56,"-",D58))</f>
        <v>TTPRIME-АК-АЛТЫН</v>
      </c>
      <c r="AG63" s="26">
        <v>1</v>
      </c>
      <c r="AH63" s="27">
        <v>2</v>
      </c>
      <c r="AI63" s="26">
        <v>1</v>
      </c>
      <c r="AJ63" s="27">
        <v>2</v>
      </c>
      <c r="AK63" s="26">
        <v>2</v>
      </c>
      <c r="AL63" s="27">
        <v>1</v>
      </c>
      <c r="AM63" s="26">
        <v>2</v>
      </c>
      <c r="AN63" s="27">
        <v>1</v>
      </c>
      <c r="AO63" s="26">
        <v>1</v>
      </c>
      <c r="AP63" s="28">
        <v>2</v>
      </c>
      <c r="AQ63" s="17"/>
      <c r="AR63" s="18">
        <f t="shared" si="143"/>
        <v>2</v>
      </c>
      <c r="AS63" s="18">
        <f t="shared" si="144"/>
        <v>3</v>
      </c>
      <c r="AT63" s="19">
        <f t="shared" si="145"/>
        <v>0</v>
      </c>
      <c r="AU63" s="19">
        <f t="shared" si="146"/>
        <v>0</v>
      </c>
      <c r="AV63" s="19">
        <f t="shared" si="147"/>
        <v>1</v>
      </c>
      <c r="AW63" s="19">
        <f t="shared" si="148"/>
        <v>1</v>
      </c>
      <c r="AX63" s="19">
        <f t="shared" si="149"/>
        <v>0</v>
      </c>
      <c r="AY63" s="20"/>
      <c r="AZ63" s="19">
        <f t="shared" si="150"/>
        <v>1</v>
      </c>
      <c r="BA63" s="19">
        <f t="shared" si="151"/>
        <v>1</v>
      </c>
      <c r="BB63" s="19">
        <f t="shared" si="152"/>
        <v>0</v>
      </c>
      <c r="BC63" s="19">
        <f t="shared" si="153"/>
        <v>0</v>
      </c>
      <c r="BD63" s="19">
        <f t="shared" si="154"/>
        <v>1</v>
      </c>
      <c r="BE63" s="20"/>
      <c r="BF63" s="19">
        <f t="shared" si="155"/>
        <v>-1</v>
      </c>
      <c r="BG63" s="19" t="str">
        <f t="shared" si="156"/>
        <v>, -1</v>
      </c>
      <c r="BH63" s="19" t="str">
        <f t="shared" si="157"/>
        <v>, 1</v>
      </c>
      <c r="BI63" s="19" t="str">
        <f t="shared" si="158"/>
        <v>, 1</v>
      </c>
      <c r="BJ63" s="19" t="str">
        <f t="shared" si="159"/>
        <v>, -1</v>
      </c>
      <c r="BK63" s="20"/>
      <c r="BL63" s="19">
        <f t="shared" si="160"/>
        <v>1</v>
      </c>
      <c r="BM63" s="19" t="str">
        <f t="shared" si="161"/>
        <v>, 1</v>
      </c>
      <c r="BN63" s="19" t="str">
        <f t="shared" si="162"/>
        <v>, -1</v>
      </c>
      <c r="BO63" s="19" t="str">
        <f t="shared" si="163"/>
        <v>, -1</v>
      </c>
      <c r="BP63" s="19" t="str">
        <f t="shared" si="164"/>
        <v>, 1</v>
      </c>
      <c r="BQ63" s="20"/>
      <c r="BR63" s="21" t="str">
        <f t="shared" si="165"/>
        <v>-1, -1, 1, 1, -1</v>
      </c>
      <c r="BS63" s="21" t="str">
        <f t="shared" si="166"/>
        <v>1, 1, -1, -1, 1</v>
      </c>
      <c r="BT63" s="21" t="str">
        <f t="shared" si="167"/>
        <v>1, 1, -1, -1, 1</v>
      </c>
      <c r="BU63" s="2" t="str">
        <f t="shared" si="168"/>
        <v>2 : 3</v>
      </c>
      <c r="BV63" s="236"/>
    </row>
    <row r="64" spans="1:108" ht="12.6" customHeight="1" thickTop="1" thickBot="1" x14ac:dyDescent="0.3">
      <c r="A64" s="66"/>
      <c r="B64" s="42"/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14"/>
      <c r="Z64" s="44"/>
      <c r="AE64" s="73" t="str">
        <f>IF(C62=0," ","5-6")</f>
        <v>5-6</v>
      </c>
      <c r="AF64" s="53" t="str">
        <f>IF(C62=0," ",CONCATENATE(D60,"-",D62))</f>
        <v>AURORA-ТОПЖАРГАН</v>
      </c>
      <c r="AG64" s="45"/>
      <c r="AH64" s="46"/>
      <c r="AI64" s="45"/>
      <c r="AJ64" s="46"/>
      <c r="AK64" s="45"/>
      <c r="AL64" s="46"/>
      <c r="AM64" s="45"/>
      <c r="AN64" s="46"/>
      <c r="AO64" s="45"/>
      <c r="AP64" s="47"/>
      <c r="AQ64" s="17"/>
      <c r="AR64" s="18" t="str">
        <f t="shared" si="143"/>
        <v/>
      </c>
      <c r="AS64" s="18" t="str">
        <f t="shared" si="144"/>
        <v/>
      </c>
      <c r="AT64" s="19">
        <f t="shared" si="145"/>
        <v>0</v>
      </c>
      <c r="AU64" s="19">
        <f t="shared" si="146"/>
        <v>0</v>
      </c>
      <c r="AV64" s="19">
        <f t="shared" si="147"/>
        <v>0</v>
      </c>
      <c r="AW64" s="19">
        <f t="shared" si="148"/>
        <v>0</v>
      </c>
      <c r="AX64" s="19">
        <f t="shared" si="149"/>
        <v>0</v>
      </c>
      <c r="AY64" s="20"/>
      <c r="AZ64" s="19">
        <f t="shared" si="150"/>
        <v>0</v>
      </c>
      <c r="BA64" s="19">
        <f t="shared" si="151"/>
        <v>0</v>
      </c>
      <c r="BB64" s="19">
        <f t="shared" si="152"/>
        <v>0</v>
      </c>
      <c r="BC64" s="19">
        <f t="shared" si="153"/>
        <v>0</v>
      </c>
      <c r="BD64" s="19">
        <f t="shared" si="154"/>
        <v>0</v>
      </c>
      <c r="BE64" s="20"/>
      <c r="BF64" s="19" t="str">
        <f t="shared" si="155"/>
        <v/>
      </c>
      <c r="BG64" s="19" t="str">
        <f t="shared" si="156"/>
        <v/>
      </c>
      <c r="BH64" s="19" t="str">
        <f t="shared" si="157"/>
        <v/>
      </c>
      <c r="BI64" s="19" t="str">
        <f t="shared" si="158"/>
        <v/>
      </c>
      <c r="BJ64" s="19" t="str">
        <f t="shared" si="159"/>
        <v/>
      </c>
      <c r="BK64" s="20"/>
      <c r="BL64" s="19" t="str">
        <f t="shared" si="160"/>
        <v/>
      </c>
      <c r="BM64" s="19" t="str">
        <f t="shared" si="161"/>
        <v/>
      </c>
      <c r="BN64" s="19" t="str">
        <f t="shared" si="162"/>
        <v/>
      </c>
      <c r="BO64" s="19" t="str">
        <f t="shared" si="163"/>
        <v/>
      </c>
      <c r="BP64" s="19" t="str">
        <f t="shared" si="164"/>
        <v/>
      </c>
      <c r="BQ64" s="20"/>
      <c r="BR64" s="21" t="str">
        <f t="shared" si="165"/>
        <v/>
      </c>
      <c r="BS64" s="21" t="str">
        <f t="shared" si="166"/>
        <v/>
      </c>
      <c r="BT64" s="21" t="str">
        <f t="shared" si="167"/>
        <v/>
      </c>
      <c r="BU64" s="2" t="str">
        <f t="shared" si="168"/>
        <v/>
      </c>
      <c r="BV64" s="237"/>
    </row>
    <row r="65" spans="1:26" ht="12.6" customHeight="1" x14ac:dyDescent="0.25">
      <c r="A65" s="66"/>
      <c r="B65" s="42"/>
      <c r="C65" s="43"/>
      <c r="D65" s="196" t="s">
        <v>94</v>
      </c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4"/>
      <c r="Z65" s="44"/>
    </row>
    <row r="66" spans="1:26" ht="12.6" customHeight="1" x14ac:dyDescent="0.25">
      <c r="A66" s="66"/>
      <c r="B66" s="42"/>
      <c r="C66" s="43"/>
      <c r="D66" s="197" t="s">
        <v>95</v>
      </c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4"/>
      <c r="Z66" s="44"/>
    </row>
  </sheetData>
  <mergeCells count="542">
    <mergeCell ref="B1:Y1"/>
    <mergeCell ref="B2:Y2"/>
    <mergeCell ref="B3:Y3"/>
    <mergeCell ref="I4:P4"/>
    <mergeCell ref="BV5:BV19"/>
    <mergeCell ref="E6:G6"/>
    <mergeCell ref="H6:J6"/>
    <mergeCell ref="K6:M6"/>
    <mergeCell ref="N6:P6"/>
    <mergeCell ref="Q6:S6"/>
    <mergeCell ref="CY6:CY7"/>
    <mergeCell ref="DA6:DA7"/>
    <mergeCell ref="DB6:DB7"/>
    <mergeCell ref="B7:B8"/>
    <mergeCell ref="C7:C8"/>
    <mergeCell ref="E7:G8"/>
    <mergeCell ref="W7:W8"/>
    <mergeCell ref="X7:X8"/>
    <mergeCell ref="Y7:Y8"/>
    <mergeCell ref="AA7:AA8"/>
    <mergeCell ref="T6:V6"/>
    <mergeCell ref="CR6:CR7"/>
    <mergeCell ref="CS6:CS7"/>
    <mergeCell ref="CT6:CT7"/>
    <mergeCell ref="CV6:CV7"/>
    <mergeCell ref="CW6:CW7"/>
    <mergeCell ref="AC7:AC8"/>
    <mergeCell ref="AD7:AD18"/>
    <mergeCell ref="CS8:CS9"/>
    <mergeCell ref="CT8:CT9"/>
    <mergeCell ref="CV8:CV9"/>
    <mergeCell ref="CW8:CW9"/>
    <mergeCell ref="CY8:CY9"/>
    <mergeCell ref="DA8:DA9"/>
    <mergeCell ref="DB8:DB9"/>
    <mergeCell ref="B9:B10"/>
    <mergeCell ref="C9:C10"/>
    <mergeCell ref="H9:J10"/>
    <mergeCell ref="W9:W10"/>
    <mergeCell ref="X9:X10"/>
    <mergeCell ref="H8:J8"/>
    <mergeCell ref="K8:M8"/>
    <mergeCell ref="N8:P8"/>
    <mergeCell ref="Q8:S8"/>
    <mergeCell ref="T8:V8"/>
    <mergeCell ref="CR8:CR9"/>
    <mergeCell ref="Y9:Y10"/>
    <mergeCell ref="AA9:AA10"/>
    <mergeCell ref="AC9:AC10"/>
    <mergeCell ref="DB10:DB11"/>
    <mergeCell ref="B11:B12"/>
    <mergeCell ref="C11:C12"/>
    <mergeCell ref="K11:M12"/>
    <mergeCell ref="W11:W12"/>
    <mergeCell ref="X11:X12"/>
    <mergeCell ref="Y11:Y12"/>
    <mergeCell ref="AA11:AA12"/>
    <mergeCell ref="AC11:AC12"/>
    <mergeCell ref="E12:G12"/>
    <mergeCell ref="CS10:CS11"/>
    <mergeCell ref="CT10:CT11"/>
    <mergeCell ref="CV10:CV11"/>
    <mergeCell ref="CW10:CW11"/>
    <mergeCell ref="CY10:CY11"/>
    <mergeCell ref="DA10:DA11"/>
    <mergeCell ref="E10:G10"/>
    <mergeCell ref="K10:M10"/>
    <mergeCell ref="N10:P10"/>
    <mergeCell ref="Q10:S10"/>
    <mergeCell ref="T10:V10"/>
    <mergeCell ref="CR10:CR11"/>
    <mergeCell ref="K14:M14"/>
    <mergeCell ref="Q14:S14"/>
    <mergeCell ref="CT12:CT13"/>
    <mergeCell ref="CV12:CV13"/>
    <mergeCell ref="CW12:CW13"/>
    <mergeCell ref="CY12:CY13"/>
    <mergeCell ref="DA12:DA13"/>
    <mergeCell ref="DB12:DB13"/>
    <mergeCell ref="H12:J12"/>
    <mergeCell ref="N12:P12"/>
    <mergeCell ref="Q12:S12"/>
    <mergeCell ref="T12:V12"/>
    <mergeCell ref="CR12:CR13"/>
    <mergeCell ref="CS12:CS13"/>
    <mergeCell ref="AA13:AA14"/>
    <mergeCell ref="AC13:AC14"/>
    <mergeCell ref="T14:V14"/>
    <mergeCell ref="CR14:CR15"/>
    <mergeCell ref="DB14:DB15"/>
    <mergeCell ref="B15:B16"/>
    <mergeCell ref="C15:C16"/>
    <mergeCell ref="Q15:S16"/>
    <mergeCell ref="W15:W16"/>
    <mergeCell ref="X15:X16"/>
    <mergeCell ref="Y15:Y16"/>
    <mergeCell ref="AA15:AA16"/>
    <mergeCell ref="AC15:AC16"/>
    <mergeCell ref="E16:G16"/>
    <mergeCell ref="CS14:CS15"/>
    <mergeCell ref="CT14:CT15"/>
    <mergeCell ref="CV14:CV15"/>
    <mergeCell ref="CW14:CW15"/>
    <mergeCell ref="CY14:CY15"/>
    <mergeCell ref="DA14:DA15"/>
    <mergeCell ref="B13:B14"/>
    <mergeCell ref="C13:C14"/>
    <mergeCell ref="N13:P14"/>
    <mergeCell ref="W13:W14"/>
    <mergeCell ref="X13:X14"/>
    <mergeCell ref="Y13:Y14"/>
    <mergeCell ref="E14:G14"/>
    <mergeCell ref="H14:J14"/>
    <mergeCell ref="CT16:CT17"/>
    <mergeCell ref="CV16:CV17"/>
    <mergeCell ref="CW16:CW17"/>
    <mergeCell ref="CY16:CY17"/>
    <mergeCell ref="DA16:DA17"/>
    <mergeCell ref="DB16:DB17"/>
    <mergeCell ref="H16:J16"/>
    <mergeCell ref="K16:M16"/>
    <mergeCell ref="N16:P16"/>
    <mergeCell ref="T16:V16"/>
    <mergeCell ref="CR16:CR17"/>
    <mergeCell ref="CS16:CS17"/>
    <mergeCell ref="AA17:AA18"/>
    <mergeCell ref="AC17:AC18"/>
    <mergeCell ref="Q18:S18"/>
    <mergeCell ref="B17:B18"/>
    <mergeCell ref="C17:C18"/>
    <mergeCell ref="T17:V18"/>
    <mergeCell ref="W17:W18"/>
    <mergeCell ref="X17:X18"/>
    <mergeCell ref="Y17:Y18"/>
    <mergeCell ref="E18:G18"/>
    <mergeCell ref="H18:J18"/>
    <mergeCell ref="K18:M18"/>
    <mergeCell ref="N18:P18"/>
    <mergeCell ref="DA21:DA22"/>
    <mergeCell ref="DB21:DB22"/>
    <mergeCell ref="B22:B23"/>
    <mergeCell ref="C22:C23"/>
    <mergeCell ref="E22:G23"/>
    <mergeCell ref="W22:W23"/>
    <mergeCell ref="X22:X23"/>
    <mergeCell ref="Y22:Y23"/>
    <mergeCell ref="AA22:AA23"/>
    <mergeCell ref="AC22:AC23"/>
    <mergeCell ref="CR21:CR22"/>
    <mergeCell ref="CS21:CS22"/>
    <mergeCell ref="CT21:CT22"/>
    <mergeCell ref="CV21:CV22"/>
    <mergeCell ref="CW21:CW22"/>
    <mergeCell ref="CY21:CY22"/>
    <mergeCell ref="BV20:BV34"/>
    <mergeCell ref="E21:G21"/>
    <mergeCell ref="H21:J21"/>
    <mergeCell ref="K21:M21"/>
    <mergeCell ref="N21:P21"/>
    <mergeCell ref="Q21:S21"/>
    <mergeCell ref="T21:V21"/>
    <mergeCell ref="AD22:AD33"/>
    <mergeCell ref="CV23:CV24"/>
    <mergeCell ref="CW23:CW24"/>
    <mergeCell ref="CY23:CY24"/>
    <mergeCell ref="DA23:DA24"/>
    <mergeCell ref="DB23:DB24"/>
    <mergeCell ref="B24:B25"/>
    <mergeCell ref="C24:C25"/>
    <mergeCell ref="H24:J25"/>
    <mergeCell ref="W24:W25"/>
    <mergeCell ref="X24:X25"/>
    <mergeCell ref="N23:P23"/>
    <mergeCell ref="Q23:S23"/>
    <mergeCell ref="T23:V23"/>
    <mergeCell ref="CR23:CR24"/>
    <mergeCell ref="CS23:CS24"/>
    <mergeCell ref="CT23:CT24"/>
    <mergeCell ref="Y24:Y25"/>
    <mergeCell ref="AA24:AA25"/>
    <mergeCell ref="AC24:AC25"/>
    <mergeCell ref="CS25:CS26"/>
    <mergeCell ref="H23:J23"/>
    <mergeCell ref="K23:M23"/>
    <mergeCell ref="N27:P27"/>
    <mergeCell ref="Q27:S27"/>
    <mergeCell ref="CT25:CT26"/>
    <mergeCell ref="CV25:CV26"/>
    <mergeCell ref="CW25:CW26"/>
    <mergeCell ref="CY25:CY26"/>
    <mergeCell ref="DA25:DA26"/>
    <mergeCell ref="DB25:DB26"/>
    <mergeCell ref="E25:G25"/>
    <mergeCell ref="K25:M25"/>
    <mergeCell ref="N25:P25"/>
    <mergeCell ref="Q25:S25"/>
    <mergeCell ref="T25:V25"/>
    <mergeCell ref="CR25:CR26"/>
    <mergeCell ref="AA26:AA27"/>
    <mergeCell ref="AC26:AC27"/>
    <mergeCell ref="T27:V27"/>
    <mergeCell ref="CR27:CR28"/>
    <mergeCell ref="DB27:DB28"/>
    <mergeCell ref="B28:B29"/>
    <mergeCell ref="C28:C29"/>
    <mergeCell ref="N28:P29"/>
    <mergeCell ref="W28:W29"/>
    <mergeCell ref="X28:X29"/>
    <mergeCell ref="Y28:Y29"/>
    <mergeCell ref="AA28:AA29"/>
    <mergeCell ref="AC28:AC29"/>
    <mergeCell ref="E29:G29"/>
    <mergeCell ref="CS27:CS28"/>
    <mergeCell ref="CT27:CT28"/>
    <mergeCell ref="CV27:CV28"/>
    <mergeCell ref="CW27:CW28"/>
    <mergeCell ref="CY27:CY28"/>
    <mergeCell ref="DA27:DA28"/>
    <mergeCell ref="B26:B27"/>
    <mergeCell ref="C26:C27"/>
    <mergeCell ref="K26:M27"/>
    <mergeCell ref="W26:W27"/>
    <mergeCell ref="X26:X27"/>
    <mergeCell ref="Y26:Y27"/>
    <mergeCell ref="E27:G27"/>
    <mergeCell ref="H27:J27"/>
    <mergeCell ref="K31:M31"/>
    <mergeCell ref="N31:P31"/>
    <mergeCell ref="CT29:CT30"/>
    <mergeCell ref="CV29:CV30"/>
    <mergeCell ref="CW29:CW30"/>
    <mergeCell ref="CY29:CY30"/>
    <mergeCell ref="DA29:DA30"/>
    <mergeCell ref="DB29:DB30"/>
    <mergeCell ref="H29:J29"/>
    <mergeCell ref="K29:M29"/>
    <mergeCell ref="Q29:S29"/>
    <mergeCell ref="T29:V29"/>
    <mergeCell ref="CR29:CR30"/>
    <mergeCell ref="CS29:CS30"/>
    <mergeCell ref="AA30:AA31"/>
    <mergeCell ref="AC30:AC31"/>
    <mergeCell ref="T31:V31"/>
    <mergeCell ref="CR31:CR32"/>
    <mergeCell ref="DB31:DB32"/>
    <mergeCell ref="B32:B33"/>
    <mergeCell ref="C32:C33"/>
    <mergeCell ref="T32:V33"/>
    <mergeCell ref="W32:W33"/>
    <mergeCell ref="X32:X33"/>
    <mergeCell ref="Y32:Y33"/>
    <mergeCell ref="AA32:AA33"/>
    <mergeCell ref="AC32:AC33"/>
    <mergeCell ref="E33:G33"/>
    <mergeCell ref="CS31:CS32"/>
    <mergeCell ref="CT31:CT32"/>
    <mergeCell ref="CV31:CV32"/>
    <mergeCell ref="CW31:CW32"/>
    <mergeCell ref="CY31:CY32"/>
    <mergeCell ref="DA31:DA32"/>
    <mergeCell ref="B30:B31"/>
    <mergeCell ref="C30:C31"/>
    <mergeCell ref="Q30:S31"/>
    <mergeCell ref="W30:W31"/>
    <mergeCell ref="X30:X31"/>
    <mergeCell ref="Y30:Y31"/>
    <mergeCell ref="E31:G31"/>
    <mergeCell ref="H31:J31"/>
    <mergeCell ref="H33:J33"/>
    <mergeCell ref="K33:M33"/>
    <mergeCell ref="N33:P33"/>
    <mergeCell ref="Q33:S33"/>
    <mergeCell ref="BV35:BV49"/>
    <mergeCell ref="E36:G36"/>
    <mergeCell ref="H36:J36"/>
    <mergeCell ref="K36:M36"/>
    <mergeCell ref="N36:P36"/>
    <mergeCell ref="Q36:S36"/>
    <mergeCell ref="CY36:CY37"/>
    <mergeCell ref="DA36:DA37"/>
    <mergeCell ref="DB36:DB37"/>
    <mergeCell ref="B37:B38"/>
    <mergeCell ref="C37:C38"/>
    <mergeCell ref="E37:G38"/>
    <mergeCell ref="W37:W38"/>
    <mergeCell ref="X37:X38"/>
    <mergeCell ref="Y37:Y38"/>
    <mergeCell ref="AA37:AA38"/>
    <mergeCell ref="T36:V36"/>
    <mergeCell ref="CR36:CR37"/>
    <mergeCell ref="CS36:CS37"/>
    <mergeCell ref="CT36:CT37"/>
    <mergeCell ref="CV36:CV37"/>
    <mergeCell ref="CW36:CW37"/>
    <mergeCell ref="AC37:AC38"/>
    <mergeCell ref="AD37:AD48"/>
    <mergeCell ref="CS38:CS39"/>
    <mergeCell ref="CT38:CT39"/>
    <mergeCell ref="CV38:CV39"/>
    <mergeCell ref="CW38:CW39"/>
    <mergeCell ref="CY38:CY39"/>
    <mergeCell ref="DA38:DA39"/>
    <mergeCell ref="DB38:DB39"/>
    <mergeCell ref="B39:B40"/>
    <mergeCell ref="C39:C40"/>
    <mergeCell ref="H39:J40"/>
    <mergeCell ref="W39:W40"/>
    <mergeCell ref="X39:X40"/>
    <mergeCell ref="H38:J38"/>
    <mergeCell ref="K38:M38"/>
    <mergeCell ref="N38:P38"/>
    <mergeCell ref="Q38:S38"/>
    <mergeCell ref="T38:V38"/>
    <mergeCell ref="CR38:CR39"/>
    <mergeCell ref="Y39:Y40"/>
    <mergeCell ref="AA39:AA40"/>
    <mergeCell ref="AC39:AC40"/>
    <mergeCell ref="DB40:DB41"/>
    <mergeCell ref="B41:B42"/>
    <mergeCell ref="C41:C42"/>
    <mergeCell ref="K41:M42"/>
    <mergeCell ref="W41:W42"/>
    <mergeCell ref="X41:X42"/>
    <mergeCell ref="Y41:Y42"/>
    <mergeCell ref="AA41:AA42"/>
    <mergeCell ref="AC41:AC42"/>
    <mergeCell ref="E42:G42"/>
    <mergeCell ref="CS40:CS41"/>
    <mergeCell ref="CT40:CT41"/>
    <mergeCell ref="CV40:CV41"/>
    <mergeCell ref="CW40:CW41"/>
    <mergeCell ref="CY40:CY41"/>
    <mergeCell ref="DA40:DA41"/>
    <mergeCell ref="E40:G40"/>
    <mergeCell ref="K40:M40"/>
    <mergeCell ref="N40:P40"/>
    <mergeCell ref="Q40:S40"/>
    <mergeCell ref="T40:V40"/>
    <mergeCell ref="CR40:CR41"/>
    <mergeCell ref="K44:M44"/>
    <mergeCell ref="Q44:S44"/>
    <mergeCell ref="CT42:CT43"/>
    <mergeCell ref="CV42:CV43"/>
    <mergeCell ref="CW42:CW43"/>
    <mergeCell ref="CY42:CY43"/>
    <mergeCell ref="DA42:DA43"/>
    <mergeCell ref="DB42:DB43"/>
    <mergeCell ref="H42:J42"/>
    <mergeCell ref="N42:P42"/>
    <mergeCell ref="Q42:S42"/>
    <mergeCell ref="T42:V42"/>
    <mergeCell ref="CR42:CR43"/>
    <mergeCell ref="CS42:CS43"/>
    <mergeCell ref="AA43:AA44"/>
    <mergeCell ref="AC43:AC44"/>
    <mergeCell ref="T44:V44"/>
    <mergeCell ref="CR44:CR45"/>
    <mergeCell ref="DB44:DB45"/>
    <mergeCell ref="B45:B46"/>
    <mergeCell ref="C45:C46"/>
    <mergeCell ref="Q45:S46"/>
    <mergeCell ref="W45:W46"/>
    <mergeCell ref="X45:X46"/>
    <mergeCell ref="Y45:Y46"/>
    <mergeCell ref="AA45:AA46"/>
    <mergeCell ref="AC45:AC46"/>
    <mergeCell ref="E46:G46"/>
    <mergeCell ref="CS44:CS45"/>
    <mergeCell ref="CT44:CT45"/>
    <mergeCell ref="CV44:CV45"/>
    <mergeCell ref="CW44:CW45"/>
    <mergeCell ref="CY44:CY45"/>
    <mergeCell ref="DA44:DA45"/>
    <mergeCell ref="B43:B44"/>
    <mergeCell ref="C43:C44"/>
    <mergeCell ref="N43:P44"/>
    <mergeCell ref="W43:W44"/>
    <mergeCell ref="X43:X44"/>
    <mergeCell ref="Y43:Y44"/>
    <mergeCell ref="E44:G44"/>
    <mergeCell ref="H44:J44"/>
    <mergeCell ref="CT46:CT47"/>
    <mergeCell ref="CV46:CV47"/>
    <mergeCell ref="CW46:CW47"/>
    <mergeCell ref="CY46:CY47"/>
    <mergeCell ref="DA46:DA47"/>
    <mergeCell ref="DB46:DB47"/>
    <mergeCell ref="H46:J46"/>
    <mergeCell ref="K46:M46"/>
    <mergeCell ref="N46:P46"/>
    <mergeCell ref="T46:V46"/>
    <mergeCell ref="CR46:CR47"/>
    <mergeCell ref="CS46:CS47"/>
    <mergeCell ref="AA47:AA48"/>
    <mergeCell ref="AC47:AC48"/>
    <mergeCell ref="Q48:S48"/>
    <mergeCell ref="B47:B48"/>
    <mergeCell ref="C47:C48"/>
    <mergeCell ref="T47:V48"/>
    <mergeCell ref="W47:W48"/>
    <mergeCell ref="X47:X48"/>
    <mergeCell ref="Y47:Y48"/>
    <mergeCell ref="E48:G48"/>
    <mergeCell ref="H48:J48"/>
    <mergeCell ref="K48:M48"/>
    <mergeCell ref="N48:P48"/>
    <mergeCell ref="DA51:DA52"/>
    <mergeCell ref="DB51:DB52"/>
    <mergeCell ref="B52:B53"/>
    <mergeCell ref="C52:C53"/>
    <mergeCell ref="E52:G53"/>
    <mergeCell ref="W52:W53"/>
    <mergeCell ref="X52:X53"/>
    <mergeCell ref="Y52:Y53"/>
    <mergeCell ref="AA52:AA53"/>
    <mergeCell ref="AC52:AC53"/>
    <mergeCell ref="CR51:CR52"/>
    <mergeCell ref="CS51:CS52"/>
    <mergeCell ref="CT51:CT52"/>
    <mergeCell ref="CV51:CV52"/>
    <mergeCell ref="CW51:CW52"/>
    <mergeCell ref="CY51:CY52"/>
    <mergeCell ref="BV50:BV64"/>
    <mergeCell ref="E51:G51"/>
    <mergeCell ref="H51:J51"/>
    <mergeCell ref="K51:M51"/>
    <mergeCell ref="N51:P51"/>
    <mergeCell ref="Q51:S51"/>
    <mergeCell ref="T51:V51"/>
    <mergeCell ref="AD52:AD63"/>
    <mergeCell ref="CV53:CV54"/>
    <mergeCell ref="CW53:CW54"/>
    <mergeCell ref="CY53:CY54"/>
    <mergeCell ref="DA53:DA54"/>
    <mergeCell ref="DB53:DB54"/>
    <mergeCell ref="B54:B55"/>
    <mergeCell ref="C54:C55"/>
    <mergeCell ref="H54:J55"/>
    <mergeCell ref="W54:W55"/>
    <mergeCell ref="X54:X55"/>
    <mergeCell ref="N53:P53"/>
    <mergeCell ref="Q53:S53"/>
    <mergeCell ref="T53:V53"/>
    <mergeCell ref="CR53:CR54"/>
    <mergeCell ref="CS53:CS54"/>
    <mergeCell ref="CT53:CT54"/>
    <mergeCell ref="Y54:Y55"/>
    <mergeCell ref="AA54:AA55"/>
    <mergeCell ref="AC54:AC55"/>
    <mergeCell ref="CS55:CS56"/>
    <mergeCell ref="H53:J53"/>
    <mergeCell ref="K53:M53"/>
    <mergeCell ref="N57:P57"/>
    <mergeCell ref="Q57:S57"/>
    <mergeCell ref="CT55:CT56"/>
    <mergeCell ref="CV55:CV56"/>
    <mergeCell ref="CW55:CW56"/>
    <mergeCell ref="CY55:CY56"/>
    <mergeCell ref="DA55:DA56"/>
    <mergeCell ref="DB55:DB56"/>
    <mergeCell ref="E55:G55"/>
    <mergeCell ref="K55:M55"/>
    <mergeCell ref="N55:P55"/>
    <mergeCell ref="Q55:S55"/>
    <mergeCell ref="T55:V55"/>
    <mergeCell ref="CR55:CR56"/>
    <mergeCell ref="AA56:AA57"/>
    <mergeCell ref="AC56:AC57"/>
    <mergeCell ref="T57:V57"/>
    <mergeCell ref="CR57:CR58"/>
    <mergeCell ref="DB57:DB58"/>
    <mergeCell ref="B58:B59"/>
    <mergeCell ref="C58:C59"/>
    <mergeCell ref="N58:P59"/>
    <mergeCell ref="W58:W59"/>
    <mergeCell ref="X58:X59"/>
    <mergeCell ref="Y58:Y59"/>
    <mergeCell ref="AA58:AA59"/>
    <mergeCell ref="AC58:AC59"/>
    <mergeCell ref="E59:G59"/>
    <mergeCell ref="CS57:CS58"/>
    <mergeCell ref="CT57:CT58"/>
    <mergeCell ref="CV57:CV58"/>
    <mergeCell ref="CW57:CW58"/>
    <mergeCell ref="CY57:CY58"/>
    <mergeCell ref="DA57:DA58"/>
    <mergeCell ref="B56:B57"/>
    <mergeCell ref="C56:C57"/>
    <mergeCell ref="K56:M57"/>
    <mergeCell ref="W56:W57"/>
    <mergeCell ref="X56:X57"/>
    <mergeCell ref="Y56:Y57"/>
    <mergeCell ref="E57:G57"/>
    <mergeCell ref="H57:J57"/>
    <mergeCell ref="CV59:CV60"/>
    <mergeCell ref="CW59:CW60"/>
    <mergeCell ref="CY59:CY60"/>
    <mergeCell ref="DA59:DA60"/>
    <mergeCell ref="DB59:DB60"/>
    <mergeCell ref="H59:J59"/>
    <mergeCell ref="K59:M59"/>
    <mergeCell ref="Q59:S59"/>
    <mergeCell ref="T59:V59"/>
    <mergeCell ref="CR59:CR60"/>
    <mergeCell ref="CS59:CS60"/>
    <mergeCell ref="AA60:AA61"/>
    <mergeCell ref="AC60:AC61"/>
    <mergeCell ref="T61:V61"/>
    <mergeCell ref="CR61:CR62"/>
    <mergeCell ref="Q60:S61"/>
    <mergeCell ref="W60:W61"/>
    <mergeCell ref="X60:X61"/>
    <mergeCell ref="Y60:Y61"/>
    <mergeCell ref="E61:G61"/>
    <mergeCell ref="H61:J61"/>
    <mergeCell ref="K61:M61"/>
    <mergeCell ref="N61:P61"/>
    <mergeCell ref="CT59:CT60"/>
    <mergeCell ref="H63:J63"/>
    <mergeCell ref="K63:M63"/>
    <mergeCell ref="N63:P63"/>
    <mergeCell ref="Q63:S63"/>
    <mergeCell ref="D65:X65"/>
    <mergeCell ref="D66:X66"/>
    <mergeCell ref="DB61:DB62"/>
    <mergeCell ref="B62:B63"/>
    <mergeCell ref="C62:C63"/>
    <mergeCell ref="T62:V63"/>
    <mergeCell ref="W62:W63"/>
    <mergeCell ref="X62:X63"/>
    <mergeCell ref="Y62:Y63"/>
    <mergeCell ref="AA62:AA63"/>
    <mergeCell ref="AC62:AC63"/>
    <mergeCell ref="E63:G63"/>
    <mergeCell ref="CS61:CS62"/>
    <mergeCell ref="CT61:CT62"/>
    <mergeCell ref="CV61:CV62"/>
    <mergeCell ref="CW61:CW62"/>
    <mergeCell ref="CY61:CY62"/>
    <mergeCell ref="DA61:DA62"/>
    <mergeCell ref="B60:B61"/>
    <mergeCell ref="C60:C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755"/>
  <sheetViews>
    <sheetView topLeftCell="BP64" workbookViewId="0">
      <selection activeCell="CY8" sqref="CY8"/>
    </sheetView>
  </sheetViews>
  <sheetFormatPr defaultColWidth="11.42578125" defaultRowHeight="12.75" outlineLevelRow="1" outlineLevelCol="2" x14ac:dyDescent="0.2"/>
  <cols>
    <col min="1" max="1" width="5.7109375" style="87" hidden="1" customWidth="1" outlineLevel="1"/>
    <col min="2" max="2" width="5.7109375" style="88" hidden="1" customWidth="1" outlineLevel="1"/>
    <col min="3" max="4" width="3.7109375" style="89" hidden="1" customWidth="1" outlineLevel="1"/>
    <col min="5" max="18" width="3.7109375" style="90" hidden="1" customWidth="1" outlineLevel="1"/>
    <col min="19" max="36" width="2" style="90" hidden="1" customWidth="1" outlineLevel="2"/>
    <col min="37" max="40" width="2.85546875" style="90" hidden="1" customWidth="1" outlineLevel="2"/>
    <col min="41" max="41" width="2.85546875" style="91" hidden="1" customWidth="1" outlineLevel="2"/>
    <col min="42" max="43" width="2.140625" style="92" hidden="1" customWidth="1" outlineLevel="2"/>
    <col min="44" max="44" width="4.85546875" style="92" hidden="1" customWidth="1" outlineLevel="2"/>
    <col min="45" max="45" width="21.28515625" style="92" hidden="1" customWidth="1" outlineLevel="2"/>
    <col min="46" max="47" width="2.42578125" style="92" hidden="1" customWidth="1" outlineLevel="2"/>
    <col min="48" max="51" width="3.85546875" style="90" hidden="1" customWidth="1" outlineLevel="2"/>
    <col min="52" max="52" width="3.85546875" style="91" hidden="1" customWidth="1" outlineLevel="2"/>
    <col min="53" max="54" width="3.85546875" style="92" hidden="1" customWidth="1" outlineLevel="2"/>
    <col min="55" max="55" width="4.85546875" style="92" hidden="1" customWidth="1" outlineLevel="2"/>
    <col min="56" max="56" width="21.28515625" style="92" hidden="1" customWidth="1" outlineLevel="2"/>
    <col min="57" max="58" width="6.7109375" style="90" hidden="1" customWidth="1" outlineLevel="2"/>
    <col min="59" max="59" width="6.7109375" style="92" hidden="1" customWidth="1" outlineLevel="2" collapsed="1"/>
    <col min="60" max="60" width="6.7109375" style="92" hidden="1" customWidth="1" outlineLevel="2"/>
    <col min="61" max="61" width="2.7109375" style="100" hidden="1" customWidth="1" outlineLevel="1"/>
    <col min="62" max="62" width="7.28515625" style="100" hidden="1" customWidth="1" outlineLevel="1"/>
    <col min="63" max="63" width="59.85546875" style="92" hidden="1" customWidth="1" outlineLevel="1"/>
    <col min="64" max="64" width="4.140625" style="142" hidden="1" customWidth="1" outlineLevel="1"/>
    <col min="65" max="65" width="5.28515625" style="144" hidden="1" customWidth="1" outlineLevel="1"/>
    <col min="66" max="66" width="5.42578125" style="145" hidden="1" customWidth="1" outlineLevel="1"/>
    <col min="67" max="67" width="0.5703125" style="142" hidden="1" customWidth="1" outlineLevel="1"/>
    <col min="68" max="68" width="4.28515625" style="146" customWidth="1" collapsed="1"/>
    <col min="69" max="69" width="2.140625" style="146" hidden="1" customWidth="1" outlineLevel="1"/>
    <col min="70" max="70" width="5.7109375" style="146" customWidth="1" collapsed="1"/>
    <col min="71" max="71" width="5.7109375" style="146" customWidth="1"/>
    <col min="72" max="72" width="14.140625" style="146" customWidth="1"/>
    <col min="73" max="73" width="13.7109375" style="146" hidden="1" customWidth="1" outlineLevel="1"/>
    <col min="74" max="74" width="0.5703125" style="146" hidden="1" customWidth="1" outlineLevel="1"/>
    <col min="75" max="75" width="2.28515625" style="146" customWidth="1" collapsed="1"/>
    <col min="76" max="76" width="7.7109375" style="142" customWidth="1"/>
    <col min="77" max="78" width="1.7109375" style="142" customWidth="1"/>
    <col min="79" max="79" width="7.7109375" style="142" customWidth="1"/>
    <col min="80" max="81" width="1.7109375" style="142" customWidth="1"/>
    <col min="82" max="82" width="7.7109375" style="142" customWidth="1"/>
    <col min="83" max="84" width="1.7109375" style="142" customWidth="1"/>
    <col min="85" max="85" width="7.7109375" style="142" customWidth="1"/>
    <col min="86" max="87" width="1.7109375" style="142" customWidth="1"/>
    <col min="88" max="88" width="7.7109375" style="142" customWidth="1"/>
    <col min="89" max="90" width="1.7109375" style="142" customWidth="1"/>
    <col min="91" max="91" width="7.7109375" style="142" customWidth="1"/>
    <col min="92" max="93" width="1.7109375" style="142" customWidth="1"/>
    <col min="94" max="94" width="7.7109375" style="142" customWidth="1"/>
    <col min="95" max="96" width="1.7109375" style="142" customWidth="1"/>
    <col min="97" max="97" width="7.7109375" style="142" customWidth="1"/>
    <col min="98" max="98" width="1.7109375" style="142" customWidth="1"/>
    <col min="99" max="99" width="0.85546875" style="142" customWidth="1"/>
    <col min="100" max="100" width="6.5703125" style="142" customWidth="1"/>
    <col min="101" max="101" width="5.28515625" style="142" customWidth="1"/>
    <col min="102" max="102" width="6.85546875" style="142" customWidth="1"/>
    <col min="103" max="16384" width="11.42578125" style="92"/>
  </cols>
  <sheetData>
    <row r="1" spans="1:105" ht="18" customHeight="1" outlineLevel="1" x14ac:dyDescent="0.2">
      <c r="A1" s="93">
        <v>1</v>
      </c>
      <c r="B1" s="94"/>
      <c r="C1" s="95" t="s">
        <v>82</v>
      </c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>
        <v>1</v>
      </c>
      <c r="AR1" s="98" t="e">
        <f>#VALUE!</f>
        <v>#VALUE!</v>
      </c>
      <c r="BC1" s="98" t="b">
        <f>IF(BE1=77,7,IF(BE1&gt;77,8))</f>
        <v>0</v>
      </c>
      <c r="BE1" s="99">
        <f>SUM(BE2,BE4,BE6,BE8,BE10,BE12,BE14,BE16)</f>
        <v>63</v>
      </c>
      <c r="BF1" s="99">
        <f>SUM(BF2,BF4,BF6,BF8,BF10,BF12,BF14,BF16)</f>
        <v>26</v>
      </c>
      <c r="BK1" s="186"/>
      <c r="BL1" s="187" t="s">
        <v>79</v>
      </c>
      <c r="BM1" s="101" t="s">
        <v>3</v>
      </c>
      <c r="BN1" s="102" t="s">
        <v>80</v>
      </c>
      <c r="BO1" s="188" t="s">
        <v>81</v>
      </c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</row>
    <row r="2" spans="1:105" ht="18" customHeight="1" outlineLevel="1" x14ac:dyDescent="0.2">
      <c r="A2" s="104">
        <v>1</v>
      </c>
      <c r="B2" s="105"/>
      <c r="C2" s="106">
        <v>2</v>
      </c>
      <c r="D2" s="106">
        <v>6</v>
      </c>
      <c r="E2" s="107">
        <v>2</v>
      </c>
      <c r="F2" s="108">
        <v>1</v>
      </c>
      <c r="G2" s="109">
        <v>1</v>
      </c>
      <c r="H2" s="110">
        <v>2</v>
      </c>
      <c r="I2" s="107">
        <v>2</v>
      </c>
      <c r="J2" s="108">
        <v>1</v>
      </c>
      <c r="K2" s="109">
        <v>2</v>
      </c>
      <c r="L2" s="110">
        <v>1</v>
      </c>
      <c r="M2" s="107"/>
      <c r="N2" s="108"/>
      <c r="O2" s="109"/>
      <c r="P2" s="110"/>
      <c r="Q2" s="107"/>
      <c r="R2" s="108"/>
      <c r="S2" s="111">
        <f>IF(E2="wo",0,IF(F2="wo",1,IF(E2&gt;F2,1,0)))</f>
        <v>1</v>
      </c>
      <c r="T2" s="111">
        <f>IF(E2="wo",1,IF(F2="wo",0,IF(F2&gt;E2,1,0)))</f>
        <v>0</v>
      </c>
      <c r="U2" s="111">
        <f>IF(G2="wo",0,IF(H2="wo",1,IF(G2&gt;H2,1,0)))</f>
        <v>0</v>
      </c>
      <c r="V2" s="111">
        <f>IF(G2="wo",1,IF(H2="wo",0,IF(H2&gt;G2,1,0)))</f>
        <v>1</v>
      </c>
      <c r="W2" s="111">
        <f>IF(I2="wo",0,IF(J2="wo",1,IF(I2&gt;J2,1,0)))</f>
        <v>1</v>
      </c>
      <c r="X2" s="111">
        <f>IF(I2="wo",1,IF(J2="wo",0,IF(J2&gt;I2,1,0)))</f>
        <v>0</v>
      </c>
      <c r="Y2" s="111">
        <f>IF(K2="wo",0,IF(L2="wo",1,IF(K2&gt;L2,1,0)))</f>
        <v>1</v>
      </c>
      <c r="Z2" s="111">
        <f>IF(K2="wo",1,IF(L2="wo",0,IF(L2&gt;K2,1,0)))</f>
        <v>0</v>
      </c>
      <c r="AA2" s="111">
        <f>IF(M2="wo",0,IF(N2="wo",1,IF(M2&gt;N2,1,0)))</f>
        <v>0</v>
      </c>
      <c r="AB2" s="111">
        <f>IF(M2="wo",1,IF(N2="wo",0,IF(N2&gt;M2,1,0)))</f>
        <v>0</v>
      </c>
      <c r="AC2" s="111">
        <f>IF(O2="wo",0,IF(P2="wo",1,IF(O2&gt;P2,1,0)))</f>
        <v>0</v>
      </c>
      <c r="AD2" s="111">
        <f>IF(O2="wo",1,IF(P2="wo",0,IF(P2&gt;O2,1,0)))</f>
        <v>0</v>
      </c>
      <c r="AE2" s="111">
        <f>IF(Q2="wo",0,IF(R2="wo",1,IF(Q2&gt;R2,1,0)))</f>
        <v>0</v>
      </c>
      <c r="AF2" s="111">
        <f>IF(Q2="wo",1,IF(R2="wo",0,IF(R2&gt;Q2,1,0)))</f>
        <v>0</v>
      </c>
      <c r="AG2" s="112">
        <f>IF(E2="wo","wo",+S2+U2+W2+Y2+AA2+AC2+AE2)</f>
        <v>3</v>
      </c>
      <c r="AH2" s="112">
        <f>IF(F2="wo","wo",+T2+V2+X2+Z2+AB2+AD2+AF2)</f>
        <v>1</v>
      </c>
      <c r="AI2" s="113">
        <f>IF(E2="",0,IF(E2="wo",0,IF(F2="wo",2,IF(AG2=AH2,0,IF(AG2&gt;AH2,2,1)))))</f>
        <v>2</v>
      </c>
      <c r="AJ2" s="113">
        <f>IF(F2="",0,IF(F2="wo",0,IF(E2="wo",2,IF(AH2=AG2,0,IF(AH2&gt;AG2,2,1)))))</f>
        <v>1</v>
      </c>
      <c r="AK2" s="114">
        <f>IF(E2="","",IF(E2="wo",0,IF(F2="wo",0,IF(E2=F2,"ERROR",IF(E2&gt;F2,F2,-1*E2)))))</f>
        <v>1</v>
      </c>
      <c r="AL2" s="114">
        <f>IF(G2="","",IF(G2="wo",0,IF(H2="wo",0,IF(G2=H2,"ERROR",IF(G2&gt;H2,H2,-1*G2)))))</f>
        <v>-1</v>
      </c>
      <c r="AM2" s="114">
        <f>IF(I2="","",IF(I2="wo",0,IF(J2="wo",0,IF(I2=J2,"ERROR",IF(I2&gt;J2,J2,-1*I2)))))</f>
        <v>1</v>
      </c>
      <c r="AN2" s="114">
        <f>IF(K2="","",IF(K2="wo",0,IF(L2="wo",0,IF(K2=L2,"ERROR",IF(K2&gt;L2,L2,-1*K2)))))</f>
        <v>1</v>
      </c>
      <c r="AO2" s="114" t="str">
        <f>IF(M2="","",IF(M2="wo",0,IF(N2="wo",0,IF(M2=N2,"ERROR",IF(M2&gt;N2,N2,-1*M2)))))</f>
        <v/>
      </c>
      <c r="AP2" s="114" t="str">
        <f>IF(O2="","",IF(O2="wo",0,IF(P2="wo",0,IF(O2=P2,"ERROR",IF(O2&gt;P2,P2,-1*O2)))))</f>
        <v/>
      </c>
      <c r="AQ2" s="114" t="str">
        <f>IF(Q2="","",IF(Q2="wo",0,IF(R2="wo",0,IF(Q2=R2,"ERROR",IF(Q2&gt;R2,R2,-1*Q2)))))</f>
        <v/>
      </c>
      <c r="AR2" s="115" t="str">
        <f>CONCATENATE(AG2," - ",AH2)</f>
        <v>3 - 1</v>
      </c>
      <c r="AS2" s="116" t="str">
        <f>IF(E2="","",(IF(K2="",AK2&amp;","&amp;AL2&amp;","&amp;AM2,IF(M2="",AK2&amp;","&amp;AL2&amp;","&amp;AM2&amp;","&amp;AN2,IF(O2="",AK2&amp;","&amp;AL2&amp;","&amp;AM2&amp;","&amp;AN2&amp;","&amp;AO2,IF(Q2="",AK2&amp;","&amp;AL2&amp;","&amp;AM2&amp;","&amp;AN2&amp;","&amp;AO2&amp;","&amp;AP2,AK2&amp;","&amp;AL2&amp;","&amp;AM2&amp;","&amp;AN2&amp;","&amp;AO2&amp;","&amp;AP2&amp;","&amp;AQ2))))))</f>
        <v>1,-1,1,1</v>
      </c>
      <c r="AT2" s="117">
        <f>IF(F2="",0,IF(F2="wo",0,IF(E2="wo",2,IF(AH2=AG2,0,IF(AH2&gt;AG2,2,1)))))</f>
        <v>1</v>
      </c>
      <c r="AU2" s="117">
        <f>IF(E2="",0,IF(E2="wo",0,IF(F2="wo",2,IF(AG2=AH2,0,IF(AG2&gt;AH2,2,1)))))</f>
        <v>2</v>
      </c>
      <c r="AV2" s="114">
        <f>IF(F2="","",IF(F2="wo",0,IF(E2="wo",0,IF(F2=E2,"ERROR",IF(F2&gt;E2,E2,-1*F2)))))</f>
        <v>-1</v>
      </c>
      <c r="AW2" s="114">
        <f>IF(H2="","",IF(H2="wo",0,IF(G2="wo",0,IF(H2=G2,"ERROR",IF(H2&gt;G2,G2,-1*H2)))))</f>
        <v>1</v>
      </c>
      <c r="AX2" s="114">
        <f>IF(J2="","",IF(J2="wo",0,IF(I2="wo",0,IF(J2=I2,"ERROR",IF(J2&gt;I2,I2,-1*J2)))))</f>
        <v>-1</v>
      </c>
      <c r="AY2" s="114">
        <f>IF(L2="","",IF(L2="wo",0,IF(K2="wo",0,IF(L2=K2,"ERROR",IF(L2&gt;K2,K2,-1*L2)))))</f>
        <v>-1</v>
      </c>
      <c r="AZ2" s="114" t="str">
        <f>IF(N2="","",IF(N2="wo",0,IF(M2="wo",0,IF(N2=M2,"ERROR",IF(N2&gt;M2,M2,-1*N2)))))</f>
        <v/>
      </c>
      <c r="BA2" s="114" t="str">
        <f>IF(P2="","",IF(P2="wo",0,IF(O2="wo",0,IF(P2=O2,"ERROR",IF(P2&gt;O2,O2,-1*P2)))))</f>
        <v/>
      </c>
      <c r="BB2" s="114" t="str">
        <f>IF(R2="","",IF(R2="wo",0,IF(Q2="wo",0,IF(R2=Q2,"ERROR",IF(R2&gt;Q2,Q2,-1*R2)))))</f>
        <v/>
      </c>
      <c r="BC2" s="115" t="str">
        <f>CONCATENATE(AH2," - ",AG2)</f>
        <v>1 - 3</v>
      </c>
      <c r="BD2" s="116" t="str">
        <f>IF(E2="","",(IF(K2="",AV2&amp;","&amp;AW2&amp;","&amp;AX2,IF(M2="",AV2&amp;","&amp;AW2&amp;","&amp;AX2&amp;","&amp;AY2,IF(O2="",AV2&amp;","&amp;AW2&amp;","&amp;AX2&amp;","&amp;AY2&amp;","&amp;AZ2,IF(Q2="",AV2&amp;","&amp;AW2&amp;","&amp;AX2&amp;","&amp;AY2&amp;","&amp;AZ2&amp;","&amp;BA2,AV2&amp;","&amp;AW2&amp;","&amp;AX2&amp;","&amp;AY2&amp;","&amp;AZ2&amp;","&amp;BA2&amp;","&amp;BB2))))))</f>
        <v>-1,1,-1,-1</v>
      </c>
      <c r="BE2" s="118">
        <f>SUMIF(C2:C29,1,AI2:AI29)+SUMIF(D2:D29,1,AJ2:AJ29)</f>
        <v>11</v>
      </c>
      <c r="BF2" s="118">
        <f>IF(BE2&lt;&gt;0,RANK(BE2,BE2:BE17),"")</f>
        <v>1</v>
      </c>
      <c r="BG2" s="119">
        <f>SUMIF(A2:A9,C2,B2:B9)</f>
        <v>0</v>
      </c>
      <c r="BH2" s="120">
        <f>SUMIF(A2:A9,D2,B2:B9)</f>
        <v>0</v>
      </c>
      <c r="BI2" s="100" t="e">
        <f>1+#REF!</f>
        <v>#REF!</v>
      </c>
      <c r="BJ2" s="121" t="e">
        <f>1*#REF!+1</f>
        <v>#REF!</v>
      </c>
      <c r="BK2" s="122">
        <v>1</v>
      </c>
      <c r="BL2" s="123" t="str">
        <f t="shared" ref="BL2:BL29" si="0">CONCATENATE(C2," ","-"," ",D2)</f>
        <v>2 - 6</v>
      </c>
      <c r="BM2" s="124" t="s">
        <v>83</v>
      </c>
      <c r="BN2" s="125" t="s">
        <v>78</v>
      </c>
      <c r="BO2" s="126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</row>
    <row r="3" spans="1:105" ht="18" customHeight="1" outlineLevel="1" x14ac:dyDescent="0.2">
      <c r="A3" s="104">
        <v>2</v>
      </c>
      <c r="B3" s="105"/>
      <c r="C3" s="106">
        <v>3</v>
      </c>
      <c r="D3" s="106">
        <v>5</v>
      </c>
      <c r="E3" s="107"/>
      <c r="F3" s="108"/>
      <c r="G3" s="109"/>
      <c r="H3" s="110"/>
      <c r="I3" s="107"/>
      <c r="J3" s="108"/>
      <c r="K3" s="109"/>
      <c r="L3" s="110"/>
      <c r="M3" s="107"/>
      <c r="N3" s="108"/>
      <c r="O3" s="109"/>
      <c r="P3" s="110"/>
      <c r="Q3" s="107"/>
      <c r="R3" s="108"/>
      <c r="S3" s="111">
        <f t="shared" ref="S3:S29" si="1">IF(E3="wo",0,IF(F3="wo",1,IF(E3&gt;F3,1,0)))</f>
        <v>0</v>
      </c>
      <c r="T3" s="111">
        <f t="shared" ref="T3:T29" si="2">IF(E3="wo",1,IF(F3="wo",0,IF(F3&gt;E3,1,0)))</f>
        <v>0</v>
      </c>
      <c r="U3" s="111">
        <f t="shared" ref="U3:U29" si="3">IF(G3="wo",0,IF(H3="wo",1,IF(G3&gt;H3,1,0)))</f>
        <v>0</v>
      </c>
      <c r="V3" s="111">
        <f t="shared" ref="V3:V29" si="4">IF(G3="wo",1,IF(H3="wo",0,IF(H3&gt;G3,1,0)))</f>
        <v>0</v>
      </c>
      <c r="W3" s="111">
        <f t="shared" ref="W3:W29" si="5">IF(I3="wo",0,IF(J3="wo",1,IF(I3&gt;J3,1,0)))</f>
        <v>0</v>
      </c>
      <c r="X3" s="111">
        <f t="shared" ref="X3:X29" si="6">IF(I3="wo",1,IF(J3="wo",0,IF(J3&gt;I3,1,0)))</f>
        <v>0</v>
      </c>
      <c r="Y3" s="111">
        <f t="shared" ref="Y3:Y29" si="7">IF(K3="wo",0,IF(L3="wo",1,IF(K3&gt;L3,1,0)))</f>
        <v>0</v>
      </c>
      <c r="Z3" s="111">
        <f t="shared" ref="Z3:Z29" si="8">IF(K3="wo",1,IF(L3="wo",0,IF(L3&gt;K3,1,0)))</f>
        <v>0</v>
      </c>
      <c r="AA3" s="111">
        <f t="shared" ref="AA3:AA29" si="9">IF(M3="wo",0,IF(N3="wo",1,IF(M3&gt;N3,1,0)))</f>
        <v>0</v>
      </c>
      <c r="AB3" s="111">
        <f t="shared" ref="AB3:AB29" si="10">IF(M3="wo",1,IF(N3="wo",0,IF(N3&gt;M3,1,0)))</f>
        <v>0</v>
      </c>
      <c r="AC3" s="111">
        <f t="shared" ref="AC3:AC29" si="11">IF(O3="wo",0,IF(P3="wo",1,IF(O3&gt;P3,1,0)))</f>
        <v>0</v>
      </c>
      <c r="AD3" s="111">
        <f t="shared" ref="AD3:AD29" si="12">IF(O3="wo",1,IF(P3="wo",0,IF(P3&gt;O3,1,0)))</f>
        <v>0</v>
      </c>
      <c r="AE3" s="111">
        <f t="shared" ref="AE3:AE29" si="13">IF(Q3="wo",0,IF(R3="wo",1,IF(Q3&gt;R3,1,0)))</f>
        <v>0</v>
      </c>
      <c r="AF3" s="111">
        <f t="shared" ref="AF3:AF29" si="14">IF(Q3="wo",1,IF(R3="wo",0,IF(R3&gt;Q3,1,0)))</f>
        <v>0</v>
      </c>
      <c r="AG3" s="112">
        <f t="shared" ref="AG3:AH29" si="15">IF(E3="wo","wo",+S3+U3+W3+Y3+AA3+AC3+AE3)</f>
        <v>0</v>
      </c>
      <c r="AH3" s="112">
        <f t="shared" si="15"/>
        <v>0</v>
      </c>
      <c r="AI3" s="113">
        <f t="shared" ref="AI3:AI29" si="16">IF(E3="",0,IF(E3="wo",0,IF(F3="wo",2,IF(AG3=AH3,0,IF(AG3&gt;AH3,2,1)))))</f>
        <v>0</v>
      </c>
      <c r="AJ3" s="113">
        <f t="shared" ref="AJ3:AJ29" si="17">IF(F3="",0,IF(F3="wo",0,IF(E3="wo",2,IF(AH3=AG3,0,IF(AH3&gt;AG3,2,1)))))</f>
        <v>0</v>
      </c>
      <c r="AK3" s="114" t="str">
        <f t="shared" ref="AK3:AK29" si="18">IF(E3="","",IF(E3="wo",0,IF(F3="wo",0,IF(E3=F3,"ERROR",IF(E3&gt;F3,F3,-1*E3)))))</f>
        <v/>
      </c>
      <c r="AL3" s="114" t="str">
        <f t="shared" ref="AL3:AL29" si="19">IF(G3="","",IF(G3="wo",0,IF(H3="wo",0,IF(G3=H3,"ERROR",IF(G3&gt;H3,H3,-1*G3)))))</f>
        <v/>
      </c>
      <c r="AM3" s="114" t="str">
        <f t="shared" ref="AM3:AM29" si="20">IF(I3="","",IF(I3="wo",0,IF(J3="wo",0,IF(I3=J3,"ERROR",IF(I3&gt;J3,J3,-1*I3)))))</f>
        <v/>
      </c>
      <c r="AN3" s="114" t="str">
        <f t="shared" ref="AN3:AN29" si="21">IF(K3="","",IF(K3="wo",0,IF(L3="wo",0,IF(K3=L3,"ERROR",IF(K3&gt;L3,L3,-1*K3)))))</f>
        <v/>
      </c>
      <c r="AO3" s="114" t="str">
        <f t="shared" ref="AO3:AO29" si="22">IF(M3="","",IF(M3="wo",0,IF(N3="wo",0,IF(M3=N3,"ERROR",IF(M3&gt;N3,N3,-1*M3)))))</f>
        <v/>
      </c>
      <c r="AP3" s="114" t="str">
        <f t="shared" ref="AP3:AP29" si="23">IF(O3="","",IF(O3="wo",0,IF(P3="wo",0,IF(O3=P3,"ERROR",IF(O3&gt;P3,P3,-1*O3)))))</f>
        <v/>
      </c>
      <c r="AQ3" s="114" t="str">
        <f t="shared" ref="AQ3:AQ29" si="24">IF(Q3="","",IF(Q3="wo",0,IF(R3="wo",0,IF(Q3=R3,"ERROR",IF(Q3&gt;R3,R3,-1*Q3)))))</f>
        <v/>
      </c>
      <c r="AR3" s="115" t="str">
        <f t="shared" ref="AR3:AR29" si="25">CONCATENATE(AG3," - ",AH3)</f>
        <v>0 - 0</v>
      </c>
      <c r="AS3" s="116" t="str">
        <f t="shared" ref="AS3:AS29" si="26">IF(E3="","",(IF(K3="",AK3&amp;","&amp;AL3&amp;","&amp;AM3,IF(M3="",AK3&amp;","&amp;AL3&amp;","&amp;AM3&amp;","&amp;AN3,IF(O3="",AK3&amp;","&amp;AL3&amp;","&amp;AM3&amp;","&amp;AN3&amp;","&amp;AO3,IF(Q3="",AK3&amp;","&amp;AL3&amp;","&amp;AM3&amp;","&amp;AN3&amp;","&amp;AO3&amp;","&amp;AP3,AK3&amp;","&amp;AL3&amp;","&amp;AM3&amp;","&amp;AN3&amp;","&amp;AO3&amp;","&amp;AP3&amp;","&amp;AQ3))))))</f>
        <v/>
      </c>
      <c r="AT3" s="117">
        <f t="shared" ref="AT3:AT29" si="27">IF(F3="",0,IF(F3="wo",0,IF(E3="wo",2,IF(AH3=AG3,0,IF(AH3&gt;AG3,2,1)))))</f>
        <v>0</v>
      </c>
      <c r="AU3" s="117">
        <f t="shared" ref="AU3:AU29" si="28">IF(E3="",0,IF(E3="wo",0,IF(F3="wo",2,IF(AG3=AH3,0,IF(AG3&gt;AH3,2,1)))))</f>
        <v>0</v>
      </c>
      <c r="AV3" s="114" t="str">
        <f t="shared" ref="AV3:AV29" si="29">IF(F3="","",IF(F3="wo",0,IF(E3="wo",0,IF(F3=E3,"ERROR",IF(F3&gt;E3,E3,-1*F3)))))</f>
        <v/>
      </c>
      <c r="AW3" s="114" t="str">
        <f t="shared" ref="AW3:AW29" si="30">IF(H3="","",IF(H3="wo",0,IF(G3="wo",0,IF(H3=G3,"ERROR",IF(H3&gt;G3,G3,-1*H3)))))</f>
        <v/>
      </c>
      <c r="AX3" s="114" t="str">
        <f t="shared" ref="AX3:AX29" si="31">IF(J3="","",IF(J3="wo",0,IF(I3="wo",0,IF(J3=I3,"ERROR",IF(J3&gt;I3,I3,-1*J3)))))</f>
        <v/>
      </c>
      <c r="AY3" s="114" t="str">
        <f t="shared" ref="AY3:AY29" si="32">IF(L3="","",IF(L3="wo",0,IF(K3="wo",0,IF(L3=K3,"ERROR",IF(L3&gt;K3,K3,-1*L3)))))</f>
        <v/>
      </c>
      <c r="AZ3" s="114" t="str">
        <f t="shared" ref="AZ3:AZ29" si="33">IF(N3="","",IF(N3="wo",0,IF(M3="wo",0,IF(N3=M3,"ERROR",IF(N3&gt;M3,M3,-1*N3)))))</f>
        <v/>
      </c>
      <c r="BA3" s="114" t="str">
        <f t="shared" ref="BA3:BA29" si="34">IF(P3="","",IF(P3="wo",0,IF(O3="wo",0,IF(P3=O3,"ERROR",IF(P3&gt;O3,O3,-1*P3)))))</f>
        <v/>
      </c>
      <c r="BB3" s="114" t="str">
        <f t="shared" ref="BB3:BB29" si="35">IF(R3="","",IF(R3="wo",0,IF(Q3="wo",0,IF(R3=Q3,"ERROR",IF(R3&gt;Q3,Q3,-1*R3)))))</f>
        <v/>
      </c>
      <c r="BC3" s="115" t="str">
        <f t="shared" ref="BC3:BC29" si="36">CONCATENATE(AH3," - ",AG3)</f>
        <v>0 - 0</v>
      </c>
      <c r="BD3" s="116" t="str">
        <f t="shared" ref="BD3:BD29" si="37">IF(E3="","",(IF(K3="",AV3&amp;","&amp;AW3&amp;","&amp;AX3,IF(M3="",AV3&amp;","&amp;AW3&amp;","&amp;AX3&amp;","&amp;AY3,IF(O3="",AV3&amp;","&amp;AW3&amp;","&amp;AX3&amp;","&amp;AY3&amp;","&amp;AZ3,IF(Q3="",AV3&amp;","&amp;AW3&amp;","&amp;AX3&amp;","&amp;AY3&amp;","&amp;AZ3&amp;","&amp;BA3,AV3&amp;","&amp;AW3&amp;","&amp;AX3&amp;","&amp;AY3&amp;","&amp;AZ3&amp;","&amp;BA3&amp;","&amp;BB3))))))</f>
        <v/>
      </c>
      <c r="BE3" s="127"/>
      <c r="BF3" s="128"/>
      <c r="BG3" s="119">
        <f>SUMIF(A2:A9,C3,B2:B9)</f>
        <v>0</v>
      </c>
      <c r="BH3" s="120">
        <f>SUMIF(A2:A9,D3,B2:B9)</f>
        <v>0</v>
      </c>
      <c r="BI3" s="100" t="e">
        <f>1+#REF!</f>
        <v>#REF!</v>
      </c>
      <c r="BJ3" s="121" t="e">
        <f>1+BJ2</f>
        <v>#REF!</v>
      </c>
      <c r="BK3" s="122">
        <v>1</v>
      </c>
      <c r="BL3" s="123" t="str">
        <f t="shared" si="0"/>
        <v>3 - 5</v>
      </c>
      <c r="BM3" s="124" t="s">
        <v>83</v>
      </c>
      <c r="BN3" s="125" t="s">
        <v>78</v>
      </c>
      <c r="BO3" s="126"/>
      <c r="BP3" s="103"/>
      <c r="BQ3" s="103"/>
      <c r="BR3" s="103"/>
      <c r="BS3" s="103"/>
      <c r="BT3" s="103"/>
      <c r="BU3" s="103"/>
      <c r="BV3" s="103"/>
      <c r="BW3" s="103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03"/>
      <c r="CW3" s="103"/>
      <c r="CX3" s="103"/>
    </row>
    <row r="4" spans="1:105" ht="18" customHeight="1" outlineLevel="1" x14ac:dyDescent="0.2">
      <c r="A4" s="104">
        <v>3</v>
      </c>
      <c r="B4" s="105"/>
      <c r="C4" s="106">
        <v>1</v>
      </c>
      <c r="D4" s="106">
        <v>7</v>
      </c>
      <c r="E4" s="107">
        <v>2</v>
      </c>
      <c r="F4" s="108">
        <v>1</v>
      </c>
      <c r="G4" s="109">
        <v>2</v>
      </c>
      <c r="H4" s="110">
        <v>1</v>
      </c>
      <c r="I4" s="107">
        <v>2</v>
      </c>
      <c r="J4" s="108">
        <v>1</v>
      </c>
      <c r="K4" s="109"/>
      <c r="L4" s="110"/>
      <c r="M4" s="107"/>
      <c r="N4" s="108"/>
      <c r="O4" s="109"/>
      <c r="P4" s="110"/>
      <c r="Q4" s="107"/>
      <c r="R4" s="108"/>
      <c r="S4" s="111">
        <f t="shared" si="1"/>
        <v>1</v>
      </c>
      <c r="T4" s="111">
        <f t="shared" si="2"/>
        <v>0</v>
      </c>
      <c r="U4" s="111">
        <f t="shared" si="3"/>
        <v>1</v>
      </c>
      <c r="V4" s="111">
        <f t="shared" si="4"/>
        <v>0</v>
      </c>
      <c r="W4" s="111">
        <f t="shared" si="5"/>
        <v>1</v>
      </c>
      <c r="X4" s="111">
        <f t="shared" si="6"/>
        <v>0</v>
      </c>
      <c r="Y4" s="111">
        <f t="shared" si="7"/>
        <v>0</v>
      </c>
      <c r="Z4" s="111">
        <f t="shared" si="8"/>
        <v>0</v>
      </c>
      <c r="AA4" s="111">
        <f t="shared" si="9"/>
        <v>0</v>
      </c>
      <c r="AB4" s="111">
        <f t="shared" si="10"/>
        <v>0</v>
      </c>
      <c r="AC4" s="111">
        <f t="shared" si="11"/>
        <v>0</v>
      </c>
      <c r="AD4" s="111">
        <f t="shared" si="12"/>
        <v>0</v>
      </c>
      <c r="AE4" s="111">
        <f t="shared" si="13"/>
        <v>0</v>
      </c>
      <c r="AF4" s="111">
        <f t="shared" si="14"/>
        <v>0</v>
      </c>
      <c r="AG4" s="112">
        <f t="shared" si="15"/>
        <v>3</v>
      </c>
      <c r="AH4" s="112">
        <f t="shared" si="15"/>
        <v>0</v>
      </c>
      <c r="AI4" s="113">
        <f t="shared" si="16"/>
        <v>2</v>
      </c>
      <c r="AJ4" s="113">
        <f t="shared" si="17"/>
        <v>1</v>
      </c>
      <c r="AK4" s="114">
        <f t="shared" si="18"/>
        <v>1</v>
      </c>
      <c r="AL4" s="114">
        <f t="shared" si="19"/>
        <v>1</v>
      </c>
      <c r="AM4" s="114">
        <f t="shared" si="20"/>
        <v>1</v>
      </c>
      <c r="AN4" s="114" t="str">
        <f t="shared" si="21"/>
        <v/>
      </c>
      <c r="AO4" s="114" t="str">
        <f t="shared" si="22"/>
        <v/>
      </c>
      <c r="AP4" s="114" t="str">
        <f t="shared" si="23"/>
        <v/>
      </c>
      <c r="AQ4" s="114" t="str">
        <f t="shared" si="24"/>
        <v/>
      </c>
      <c r="AR4" s="115" t="str">
        <f t="shared" si="25"/>
        <v>3 - 0</v>
      </c>
      <c r="AS4" s="116" t="str">
        <f t="shared" si="26"/>
        <v>1,1,1</v>
      </c>
      <c r="AT4" s="117">
        <f t="shared" si="27"/>
        <v>1</v>
      </c>
      <c r="AU4" s="117">
        <f t="shared" si="28"/>
        <v>2</v>
      </c>
      <c r="AV4" s="114">
        <f t="shared" si="29"/>
        <v>-1</v>
      </c>
      <c r="AW4" s="114">
        <f t="shared" si="30"/>
        <v>-1</v>
      </c>
      <c r="AX4" s="114">
        <f t="shared" si="31"/>
        <v>-1</v>
      </c>
      <c r="AY4" s="114" t="str">
        <f t="shared" si="32"/>
        <v/>
      </c>
      <c r="AZ4" s="114" t="str">
        <f t="shared" si="33"/>
        <v/>
      </c>
      <c r="BA4" s="114" t="str">
        <f t="shared" si="34"/>
        <v/>
      </c>
      <c r="BB4" s="114" t="str">
        <f t="shared" si="35"/>
        <v/>
      </c>
      <c r="BC4" s="115" t="str">
        <f t="shared" si="36"/>
        <v>0 - 3</v>
      </c>
      <c r="BD4" s="116" t="str">
        <f t="shared" si="37"/>
        <v>-1,-1,-1</v>
      </c>
      <c r="BE4" s="118">
        <f>SUMIF(C2:C29,2,AI2:AI29)+SUMIF(D2:D29,2,AJ2:AJ29)</f>
        <v>11</v>
      </c>
      <c r="BF4" s="118">
        <f>IF(BE4&lt;&gt;0,RANK(BE4,BE2:BE17),"")</f>
        <v>1</v>
      </c>
      <c r="BG4" s="119">
        <f>SUMIF(A2:A9,C4,B2:B9)</f>
        <v>0</v>
      </c>
      <c r="BH4" s="120">
        <f>SUMIF(A2:A9,D4,B2:B9)</f>
        <v>0</v>
      </c>
      <c r="BI4" s="100" t="e">
        <f>1+#REF!</f>
        <v>#REF!</v>
      </c>
      <c r="BJ4" s="121" t="e">
        <f t="shared" ref="BJ4:BJ29" si="38">1+BJ3</f>
        <v>#REF!</v>
      </c>
      <c r="BK4" s="122">
        <v>1</v>
      </c>
      <c r="BL4" s="123" t="str">
        <f t="shared" si="0"/>
        <v>1 - 7</v>
      </c>
      <c r="BM4" s="124" t="s">
        <v>83</v>
      </c>
      <c r="BN4" s="125" t="s">
        <v>78</v>
      </c>
      <c r="BO4" s="126"/>
      <c r="BP4" s="103"/>
      <c r="BQ4" s="103"/>
      <c r="BR4" s="103"/>
      <c r="BS4" s="103"/>
      <c r="BT4" s="103"/>
      <c r="BU4" s="103"/>
      <c r="BV4" s="103"/>
      <c r="BW4" s="103"/>
      <c r="BX4" s="241" t="s">
        <v>56</v>
      </c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103"/>
      <c r="CW4" s="103"/>
      <c r="CX4" s="103"/>
    </row>
    <row r="5" spans="1:105" ht="18" customHeight="1" outlineLevel="1" x14ac:dyDescent="0.2">
      <c r="A5" s="104">
        <v>4</v>
      </c>
      <c r="B5" s="105"/>
      <c r="C5" s="106">
        <v>4</v>
      </c>
      <c r="D5" s="106">
        <v>8</v>
      </c>
      <c r="E5" s="107">
        <v>1</v>
      </c>
      <c r="F5" s="108">
        <v>2</v>
      </c>
      <c r="G5" s="109">
        <v>2</v>
      </c>
      <c r="H5" s="110">
        <v>1</v>
      </c>
      <c r="I5" s="107">
        <v>2</v>
      </c>
      <c r="J5" s="108">
        <v>1</v>
      </c>
      <c r="K5" s="109">
        <v>2</v>
      </c>
      <c r="L5" s="110">
        <v>1</v>
      </c>
      <c r="M5" s="107"/>
      <c r="N5" s="108"/>
      <c r="O5" s="109"/>
      <c r="P5" s="110"/>
      <c r="Q5" s="107"/>
      <c r="R5" s="108"/>
      <c r="S5" s="111">
        <f t="shared" si="1"/>
        <v>0</v>
      </c>
      <c r="T5" s="111">
        <f t="shared" si="2"/>
        <v>1</v>
      </c>
      <c r="U5" s="111">
        <f t="shared" si="3"/>
        <v>1</v>
      </c>
      <c r="V5" s="111">
        <f t="shared" si="4"/>
        <v>0</v>
      </c>
      <c r="W5" s="111">
        <f t="shared" si="5"/>
        <v>1</v>
      </c>
      <c r="X5" s="111">
        <f t="shared" si="6"/>
        <v>0</v>
      </c>
      <c r="Y5" s="111">
        <f t="shared" si="7"/>
        <v>1</v>
      </c>
      <c r="Z5" s="111">
        <f t="shared" si="8"/>
        <v>0</v>
      </c>
      <c r="AA5" s="111">
        <f t="shared" si="9"/>
        <v>0</v>
      </c>
      <c r="AB5" s="111">
        <f t="shared" si="10"/>
        <v>0</v>
      </c>
      <c r="AC5" s="111">
        <f t="shared" si="11"/>
        <v>0</v>
      </c>
      <c r="AD5" s="111">
        <f t="shared" si="12"/>
        <v>0</v>
      </c>
      <c r="AE5" s="111">
        <f t="shared" si="13"/>
        <v>0</v>
      </c>
      <c r="AF5" s="111">
        <f t="shared" si="14"/>
        <v>0</v>
      </c>
      <c r="AG5" s="112">
        <f t="shared" si="15"/>
        <v>3</v>
      </c>
      <c r="AH5" s="112">
        <f t="shared" si="15"/>
        <v>1</v>
      </c>
      <c r="AI5" s="113">
        <f t="shared" si="16"/>
        <v>2</v>
      </c>
      <c r="AJ5" s="113">
        <f t="shared" si="17"/>
        <v>1</v>
      </c>
      <c r="AK5" s="114">
        <f t="shared" si="18"/>
        <v>-1</v>
      </c>
      <c r="AL5" s="114">
        <f t="shared" si="19"/>
        <v>1</v>
      </c>
      <c r="AM5" s="114">
        <f t="shared" si="20"/>
        <v>1</v>
      </c>
      <c r="AN5" s="114">
        <f t="shared" si="21"/>
        <v>1</v>
      </c>
      <c r="AO5" s="114" t="str">
        <f t="shared" si="22"/>
        <v/>
      </c>
      <c r="AP5" s="114" t="str">
        <f t="shared" si="23"/>
        <v/>
      </c>
      <c r="AQ5" s="114" t="str">
        <f t="shared" si="24"/>
        <v/>
      </c>
      <c r="AR5" s="115" t="str">
        <f t="shared" si="25"/>
        <v>3 - 1</v>
      </c>
      <c r="AS5" s="116" t="str">
        <f t="shared" si="26"/>
        <v>-1,1,1,1</v>
      </c>
      <c r="AT5" s="117">
        <f t="shared" si="27"/>
        <v>1</v>
      </c>
      <c r="AU5" s="117">
        <f t="shared" si="28"/>
        <v>2</v>
      </c>
      <c r="AV5" s="114">
        <f t="shared" si="29"/>
        <v>1</v>
      </c>
      <c r="AW5" s="114">
        <f t="shared" si="30"/>
        <v>-1</v>
      </c>
      <c r="AX5" s="114">
        <f t="shared" si="31"/>
        <v>-1</v>
      </c>
      <c r="AY5" s="114">
        <f t="shared" si="32"/>
        <v>-1</v>
      </c>
      <c r="AZ5" s="114" t="str">
        <f t="shared" si="33"/>
        <v/>
      </c>
      <c r="BA5" s="114" t="str">
        <f t="shared" si="34"/>
        <v/>
      </c>
      <c r="BB5" s="114" t="str">
        <f t="shared" si="35"/>
        <v/>
      </c>
      <c r="BC5" s="115" t="str">
        <f t="shared" si="36"/>
        <v>1 - 3</v>
      </c>
      <c r="BD5" s="116" t="str">
        <f t="shared" si="37"/>
        <v>1,-1,-1,-1</v>
      </c>
      <c r="BE5" s="127"/>
      <c r="BF5" s="128"/>
      <c r="BG5" s="119">
        <f>SUMIF(A2:A9,C5,B2:B9)</f>
        <v>0</v>
      </c>
      <c r="BH5" s="120">
        <f>SUMIF(A2:A9,D5,B2:B9)</f>
        <v>0</v>
      </c>
      <c r="BI5" s="100" t="e">
        <f>1+#REF!</f>
        <v>#REF!</v>
      </c>
      <c r="BJ5" s="121" t="e">
        <f t="shared" si="38"/>
        <v>#REF!</v>
      </c>
      <c r="BK5" s="122">
        <v>1</v>
      </c>
      <c r="BL5" s="189" t="str">
        <f t="shared" si="0"/>
        <v>4 - 8</v>
      </c>
      <c r="BM5" s="124" t="s">
        <v>83</v>
      </c>
      <c r="BN5" s="125" t="s">
        <v>78</v>
      </c>
      <c r="BO5" s="164"/>
      <c r="BP5" s="148"/>
      <c r="BQ5" s="148"/>
      <c r="BR5" s="148"/>
      <c r="BS5" s="148"/>
      <c r="BT5" s="148"/>
      <c r="BU5" s="148"/>
      <c r="BV5" s="148"/>
      <c r="BW5" s="148"/>
      <c r="BX5" s="241" t="s">
        <v>75</v>
      </c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182"/>
      <c r="CV5" s="148"/>
      <c r="CW5" s="148"/>
      <c r="CX5" s="148"/>
    </row>
    <row r="6" spans="1:105" ht="18" customHeight="1" x14ac:dyDescent="0.2">
      <c r="A6" s="104">
        <v>5</v>
      </c>
      <c r="B6" s="105"/>
      <c r="C6" s="106">
        <v>2</v>
      </c>
      <c r="D6" s="106">
        <v>5</v>
      </c>
      <c r="E6" s="107"/>
      <c r="F6" s="108"/>
      <c r="G6" s="109"/>
      <c r="H6" s="110"/>
      <c r="I6" s="107"/>
      <c r="J6" s="108"/>
      <c r="K6" s="109"/>
      <c r="L6" s="110"/>
      <c r="M6" s="107"/>
      <c r="N6" s="108"/>
      <c r="O6" s="109"/>
      <c r="P6" s="110"/>
      <c r="Q6" s="107"/>
      <c r="R6" s="108"/>
      <c r="S6" s="111">
        <f t="shared" si="1"/>
        <v>0</v>
      </c>
      <c r="T6" s="111">
        <f t="shared" si="2"/>
        <v>0</v>
      </c>
      <c r="U6" s="111">
        <f t="shared" si="3"/>
        <v>0</v>
      </c>
      <c r="V6" s="111">
        <f t="shared" si="4"/>
        <v>0</v>
      </c>
      <c r="W6" s="111">
        <f t="shared" si="5"/>
        <v>0</v>
      </c>
      <c r="X6" s="111">
        <f t="shared" si="6"/>
        <v>0</v>
      </c>
      <c r="Y6" s="111">
        <f t="shared" si="7"/>
        <v>0</v>
      </c>
      <c r="Z6" s="111">
        <f t="shared" si="8"/>
        <v>0</v>
      </c>
      <c r="AA6" s="111">
        <f t="shared" si="9"/>
        <v>0</v>
      </c>
      <c r="AB6" s="111">
        <f t="shared" si="10"/>
        <v>0</v>
      </c>
      <c r="AC6" s="111">
        <f t="shared" si="11"/>
        <v>0</v>
      </c>
      <c r="AD6" s="111">
        <f t="shared" si="12"/>
        <v>0</v>
      </c>
      <c r="AE6" s="111">
        <f t="shared" si="13"/>
        <v>0</v>
      </c>
      <c r="AF6" s="111">
        <f t="shared" si="14"/>
        <v>0</v>
      </c>
      <c r="AG6" s="112">
        <f t="shared" si="15"/>
        <v>0</v>
      </c>
      <c r="AH6" s="112">
        <f t="shared" si="15"/>
        <v>0</v>
      </c>
      <c r="AI6" s="113">
        <f t="shared" si="16"/>
        <v>0</v>
      </c>
      <c r="AJ6" s="113">
        <f t="shared" si="17"/>
        <v>0</v>
      </c>
      <c r="AK6" s="114" t="str">
        <f t="shared" si="18"/>
        <v/>
      </c>
      <c r="AL6" s="114" t="str">
        <f t="shared" si="19"/>
        <v/>
      </c>
      <c r="AM6" s="114" t="str">
        <f t="shared" si="20"/>
        <v/>
      </c>
      <c r="AN6" s="114" t="str">
        <f t="shared" si="21"/>
        <v/>
      </c>
      <c r="AO6" s="114" t="str">
        <f t="shared" si="22"/>
        <v/>
      </c>
      <c r="AP6" s="114" t="str">
        <f t="shared" si="23"/>
        <v/>
      </c>
      <c r="AQ6" s="114" t="str">
        <f t="shared" si="24"/>
        <v/>
      </c>
      <c r="AR6" s="115" t="str">
        <f t="shared" si="25"/>
        <v>0 - 0</v>
      </c>
      <c r="AS6" s="116" t="str">
        <f t="shared" si="26"/>
        <v/>
      </c>
      <c r="AT6" s="117">
        <f t="shared" si="27"/>
        <v>0</v>
      </c>
      <c r="AU6" s="117">
        <f t="shared" si="28"/>
        <v>0</v>
      </c>
      <c r="AV6" s="114" t="str">
        <f t="shared" si="29"/>
        <v/>
      </c>
      <c r="AW6" s="114" t="str">
        <f t="shared" si="30"/>
        <v/>
      </c>
      <c r="AX6" s="114" t="str">
        <f t="shared" si="31"/>
        <v/>
      </c>
      <c r="AY6" s="114" t="str">
        <f t="shared" si="32"/>
        <v/>
      </c>
      <c r="AZ6" s="114" t="str">
        <f t="shared" si="33"/>
        <v/>
      </c>
      <c r="BA6" s="114" t="str">
        <f t="shared" si="34"/>
        <v/>
      </c>
      <c r="BB6" s="114" t="str">
        <f t="shared" si="35"/>
        <v/>
      </c>
      <c r="BC6" s="115" t="str">
        <f t="shared" si="36"/>
        <v>0 - 0</v>
      </c>
      <c r="BD6" s="116" t="str">
        <f t="shared" si="37"/>
        <v/>
      </c>
      <c r="BE6" s="118">
        <f>SUMIF(C2:C29,3,AI2:AI29)+SUMIF(D2:D29,3,AJ2:AJ29)</f>
        <v>7</v>
      </c>
      <c r="BF6" s="118">
        <f>IF(BE6&lt;&gt;0,RANK(BE6,BE2:BE17),"")</f>
        <v>6</v>
      </c>
      <c r="BG6" s="119">
        <f>SUMIF(A2:A9,C6,B2:B9)</f>
        <v>0</v>
      </c>
      <c r="BH6" s="120">
        <f>SUMIF(A2:A9,D6,B2:B9)</f>
        <v>0</v>
      </c>
      <c r="BI6" s="100" t="e">
        <f>1+#REF!</f>
        <v>#REF!</v>
      </c>
      <c r="BJ6" s="121" t="e">
        <f t="shared" si="38"/>
        <v>#REF!</v>
      </c>
      <c r="BK6" s="122">
        <v>2</v>
      </c>
      <c r="BL6" s="190" t="str">
        <f t="shared" si="0"/>
        <v>2 - 5</v>
      </c>
      <c r="BM6" s="168" t="s">
        <v>83</v>
      </c>
      <c r="BN6" s="170" t="s">
        <v>87</v>
      </c>
      <c r="BO6" s="171"/>
      <c r="BP6" s="148"/>
      <c r="BQ6" s="148"/>
      <c r="BR6" s="148"/>
      <c r="BS6" s="148"/>
      <c r="BT6" s="148"/>
      <c r="BU6" s="148"/>
      <c r="BV6" s="148"/>
      <c r="BW6" s="148"/>
      <c r="BX6" s="241" t="s">
        <v>88</v>
      </c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182"/>
      <c r="CV6" s="148"/>
      <c r="CW6" s="148"/>
      <c r="CX6" s="148"/>
    </row>
    <row r="7" spans="1:105" ht="18" customHeight="1" thickBot="1" x14ac:dyDescent="0.25">
      <c r="A7" s="104">
        <v>6</v>
      </c>
      <c r="B7" s="105"/>
      <c r="C7" s="106">
        <v>1</v>
      </c>
      <c r="D7" s="106">
        <v>6</v>
      </c>
      <c r="E7" s="107">
        <v>2</v>
      </c>
      <c r="F7" s="108">
        <v>1</v>
      </c>
      <c r="G7" s="109">
        <v>1</v>
      </c>
      <c r="H7" s="110">
        <v>2</v>
      </c>
      <c r="I7" s="107">
        <v>1</v>
      </c>
      <c r="J7" s="108">
        <v>2</v>
      </c>
      <c r="K7" s="109">
        <v>2</v>
      </c>
      <c r="L7" s="110">
        <v>1</v>
      </c>
      <c r="M7" s="107">
        <v>2</v>
      </c>
      <c r="N7" s="108">
        <v>1</v>
      </c>
      <c r="O7" s="109"/>
      <c r="P7" s="110"/>
      <c r="Q7" s="107"/>
      <c r="R7" s="108"/>
      <c r="S7" s="111">
        <f t="shared" si="1"/>
        <v>1</v>
      </c>
      <c r="T7" s="111">
        <f t="shared" si="2"/>
        <v>0</v>
      </c>
      <c r="U7" s="111">
        <f t="shared" si="3"/>
        <v>0</v>
      </c>
      <c r="V7" s="111">
        <f t="shared" si="4"/>
        <v>1</v>
      </c>
      <c r="W7" s="111">
        <f t="shared" si="5"/>
        <v>0</v>
      </c>
      <c r="X7" s="111">
        <f t="shared" si="6"/>
        <v>1</v>
      </c>
      <c r="Y7" s="111">
        <f t="shared" si="7"/>
        <v>1</v>
      </c>
      <c r="Z7" s="111">
        <f t="shared" si="8"/>
        <v>0</v>
      </c>
      <c r="AA7" s="111">
        <f t="shared" si="9"/>
        <v>1</v>
      </c>
      <c r="AB7" s="111">
        <f t="shared" si="10"/>
        <v>0</v>
      </c>
      <c r="AC7" s="111">
        <f t="shared" si="11"/>
        <v>0</v>
      </c>
      <c r="AD7" s="111">
        <f t="shared" si="12"/>
        <v>0</v>
      </c>
      <c r="AE7" s="111">
        <f t="shared" si="13"/>
        <v>0</v>
      </c>
      <c r="AF7" s="111">
        <f t="shared" si="14"/>
        <v>0</v>
      </c>
      <c r="AG7" s="112">
        <f t="shared" si="15"/>
        <v>3</v>
      </c>
      <c r="AH7" s="112">
        <f t="shared" si="15"/>
        <v>2</v>
      </c>
      <c r="AI7" s="113">
        <f t="shared" si="16"/>
        <v>2</v>
      </c>
      <c r="AJ7" s="113">
        <f t="shared" si="17"/>
        <v>1</v>
      </c>
      <c r="AK7" s="114">
        <f t="shared" si="18"/>
        <v>1</v>
      </c>
      <c r="AL7" s="114">
        <f t="shared" si="19"/>
        <v>-1</v>
      </c>
      <c r="AM7" s="114">
        <f t="shared" si="20"/>
        <v>-1</v>
      </c>
      <c r="AN7" s="114">
        <f t="shared" si="21"/>
        <v>1</v>
      </c>
      <c r="AO7" s="114">
        <f t="shared" si="22"/>
        <v>1</v>
      </c>
      <c r="AP7" s="114" t="str">
        <f t="shared" si="23"/>
        <v/>
      </c>
      <c r="AQ7" s="114" t="str">
        <f t="shared" si="24"/>
        <v/>
      </c>
      <c r="AR7" s="115" t="str">
        <f t="shared" si="25"/>
        <v>3 - 2</v>
      </c>
      <c r="AS7" s="116" t="str">
        <f t="shared" si="26"/>
        <v>1,-1,-1,1,1</v>
      </c>
      <c r="AT7" s="117">
        <f t="shared" si="27"/>
        <v>1</v>
      </c>
      <c r="AU7" s="117">
        <f t="shared" si="28"/>
        <v>2</v>
      </c>
      <c r="AV7" s="114">
        <f t="shared" si="29"/>
        <v>-1</v>
      </c>
      <c r="AW7" s="114">
        <f t="shared" si="30"/>
        <v>1</v>
      </c>
      <c r="AX7" s="114">
        <f t="shared" si="31"/>
        <v>1</v>
      </c>
      <c r="AY7" s="114">
        <f t="shared" si="32"/>
        <v>-1</v>
      </c>
      <c r="AZ7" s="114">
        <f t="shared" si="33"/>
        <v>-1</v>
      </c>
      <c r="BA7" s="114" t="str">
        <f t="shared" si="34"/>
        <v/>
      </c>
      <c r="BB7" s="114" t="str">
        <f t="shared" si="35"/>
        <v/>
      </c>
      <c r="BC7" s="115" t="str">
        <f t="shared" si="36"/>
        <v>2 - 3</v>
      </c>
      <c r="BD7" s="116" t="str">
        <f t="shared" si="37"/>
        <v>-1,1,1,-1,-1</v>
      </c>
      <c r="BE7" s="127"/>
      <c r="BF7" s="128"/>
      <c r="BG7" s="119">
        <f>SUMIF(A2:A9,C7,B2:B9)</f>
        <v>0</v>
      </c>
      <c r="BH7" s="120">
        <f>SUMIF(A2:A9,D7,B2:B9)</f>
        <v>0</v>
      </c>
      <c r="BI7" s="100" t="e">
        <f>1+#REF!</f>
        <v>#REF!</v>
      </c>
      <c r="BJ7" s="121" t="e">
        <f t="shared" si="38"/>
        <v>#REF!</v>
      </c>
      <c r="BK7" s="122">
        <v>2</v>
      </c>
      <c r="BL7" s="190" t="str">
        <f t="shared" si="0"/>
        <v>1 - 6</v>
      </c>
      <c r="BM7" s="168" t="s">
        <v>83</v>
      </c>
      <c r="BN7" s="170" t="s">
        <v>87</v>
      </c>
      <c r="BO7" s="171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</row>
    <row r="8" spans="1:105" ht="18" customHeight="1" x14ac:dyDescent="0.2">
      <c r="A8" s="104">
        <v>7</v>
      </c>
      <c r="B8" s="105"/>
      <c r="C8" s="106">
        <v>3</v>
      </c>
      <c r="D8" s="106">
        <v>8</v>
      </c>
      <c r="E8" s="107">
        <v>1</v>
      </c>
      <c r="F8" s="108">
        <v>2</v>
      </c>
      <c r="G8" s="109">
        <v>2</v>
      </c>
      <c r="H8" s="110">
        <v>1</v>
      </c>
      <c r="I8" s="107">
        <v>1</v>
      </c>
      <c r="J8" s="108">
        <v>2</v>
      </c>
      <c r="K8" s="109">
        <v>1</v>
      </c>
      <c r="L8" s="110">
        <v>2</v>
      </c>
      <c r="M8" s="107"/>
      <c r="N8" s="108"/>
      <c r="O8" s="109"/>
      <c r="P8" s="110"/>
      <c r="Q8" s="107"/>
      <c r="R8" s="108"/>
      <c r="S8" s="111">
        <f t="shared" si="1"/>
        <v>0</v>
      </c>
      <c r="T8" s="111">
        <f t="shared" si="2"/>
        <v>1</v>
      </c>
      <c r="U8" s="111">
        <f t="shared" si="3"/>
        <v>1</v>
      </c>
      <c r="V8" s="111">
        <f t="shared" si="4"/>
        <v>0</v>
      </c>
      <c r="W8" s="111">
        <f t="shared" si="5"/>
        <v>0</v>
      </c>
      <c r="X8" s="111">
        <f t="shared" si="6"/>
        <v>1</v>
      </c>
      <c r="Y8" s="111">
        <f t="shared" si="7"/>
        <v>0</v>
      </c>
      <c r="Z8" s="111">
        <f t="shared" si="8"/>
        <v>1</v>
      </c>
      <c r="AA8" s="111">
        <f t="shared" si="9"/>
        <v>0</v>
      </c>
      <c r="AB8" s="111">
        <f t="shared" si="10"/>
        <v>0</v>
      </c>
      <c r="AC8" s="111">
        <f t="shared" si="11"/>
        <v>0</v>
      </c>
      <c r="AD8" s="111">
        <f t="shared" si="12"/>
        <v>0</v>
      </c>
      <c r="AE8" s="111">
        <f t="shared" si="13"/>
        <v>0</v>
      </c>
      <c r="AF8" s="111">
        <f t="shared" si="14"/>
        <v>0</v>
      </c>
      <c r="AG8" s="112">
        <f t="shared" si="15"/>
        <v>1</v>
      </c>
      <c r="AH8" s="112">
        <f t="shared" si="15"/>
        <v>3</v>
      </c>
      <c r="AI8" s="113">
        <f t="shared" si="16"/>
        <v>1</v>
      </c>
      <c r="AJ8" s="113">
        <f t="shared" si="17"/>
        <v>2</v>
      </c>
      <c r="AK8" s="114">
        <f t="shared" si="18"/>
        <v>-1</v>
      </c>
      <c r="AL8" s="114">
        <f t="shared" si="19"/>
        <v>1</v>
      </c>
      <c r="AM8" s="114">
        <f t="shared" si="20"/>
        <v>-1</v>
      </c>
      <c r="AN8" s="114">
        <f t="shared" si="21"/>
        <v>-1</v>
      </c>
      <c r="AO8" s="114" t="str">
        <f t="shared" si="22"/>
        <v/>
      </c>
      <c r="AP8" s="114" t="str">
        <f t="shared" si="23"/>
        <v/>
      </c>
      <c r="AQ8" s="114" t="str">
        <f t="shared" si="24"/>
        <v/>
      </c>
      <c r="AR8" s="115" t="str">
        <f t="shared" si="25"/>
        <v>1 - 3</v>
      </c>
      <c r="AS8" s="116" t="str">
        <f t="shared" si="26"/>
        <v>-1,1,-1,-1</v>
      </c>
      <c r="AT8" s="117">
        <f t="shared" si="27"/>
        <v>2</v>
      </c>
      <c r="AU8" s="117">
        <f t="shared" si="28"/>
        <v>1</v>
      </c>
      <c r="AV8" s="114">
        <f t="shared" si="29"/>
        <v>1</v>
      </c>
      <c r="AW8" s="114">
        <f t="shared" si="30"/>
        <v>-1</v>
      </c>
      <c r="AX8" s="114">
        <f t="shared" si="31"/>
        <v>1</v>
      </c>
      <c r="AY8" s="114">
        <f t="shared" si="32"/>
        <v>1</v>
      </c>
      <c r="AZ8" s="114" t="str">
        <f t="shared" si="33"/>
        <v/>
      </c>
      <c r="BA8" s="114" t="str">
        <f t="shared" si="34"/>
        <v/>
      </c>
      <c r="BB8" s="114" t="str">
        <f t="shared" si="35"/>
        <v/>
      </c>
      <c r="BC8" s="115" t="str">
        <f t="shared" si="36"/>
        <v>3 - 1</v>
      </c>
      <c r="BD8" s="116" t="str">
        <f t="shared" si="37"/>
        <v>1,-1,1,1</v>
      </c>
      <c r="BE8" s="118">
        <f>SUMIF(C2:C29,4,AI2:AI29)+SUMIF(D2:D29,4,AJ2:AJ29)</f>
        <v>10</v>
      </c>
      <c r="BF8" s="118">
        <f>IF(BE8&lt;&gt;0,RANK(BE8,BE2:BE17),"")</f>
        <v>3</v>
      </c>
      <c r="BG8" s="119">
        <f>SUMIF(A2:A9,C8,B2:B9)</f>
        <v>0</v>
      </c>
      <c r="BH8" s="120">
        <f>SUMIF(A2:A9,D8,B2:B9)</f>
        <v>0</v>
      </c>
      <c r="BI8" s="100" t="e">
        <f>1+#REF!</f>
        <v>#REF!</v>
      </c>
      <c r="BJ8" s="121" t="e">
        <f t="shared" si="38"/>
        <v>#REF!</v>
      </c>
      <c r="BK8" s="129">
        <v>2</v>
      </c>
      <c r="BL8" s="169" t="str">
        <f t="shared" si="0"/>
        <v>3 - 8</v>
      </c>
      <c r="BM8" s="168" t="s">
        <v>83</v>
      </c>
      <c r="BN8" s="170" t="s">
        <v>87</v>
      </c>
      <c r="BO8" s="171"/>
      <c r="BP8" s="310" t="s">
        <v>76</v>
      </c>
      <c r="BQ8" s="312" t="s">
        <v>2</v>
      </c>
      <c r="BR8" s="312"/>
      <c r="BS8" s="312"/>
      <c r="BT8" s="312"/>
      <c r="BU8" s="314" t="s">
        <v>77</v>
      </c>
      <c r="BV8" s="314"/>
      <c r="BW8" s="303">
        <v>1</v>
      </c>
      <c r="BX8" s="303"/>
      <c r="BY8" s="303"/>
      <c r="BZ8" s="303">
        <v>2</v>
      </c>
      <c r="CA8" s="303"/>
      <c r="CB8" s="303"/>
      <c r="CC8" s="303">
        <v>3</v>
      </c>
      <c r="CD8" s="303"/>
      <c r="CE8" s="304"/>
      <c r="CF8" s="303">
        <v>4</v>
      </c>
      <c r="CG8" s="303"/>
      <c r="CH8" s="303"/>
      <c r="CI8" s="302">
        <v>5</v>
      </c>
      <c r="CJ8" s="303"/>
      <c r="CK8" s="304"/>
      <c r="CL8" s="303">
        <v>6</v>
      </c>
      <c r="CM8" s="303"/>
      <c r="CN8" s="303"/>
      <c r="CO8" s="302">
        <v>7</v>
      </c>
      <c r="CP8" s="303"/>
      <c r="CQ8" s="304"/>
      <c r="CR8" s="303">
        <v>8</v>
      </c>
      <c r="CS8" s="303"/>
      <c r="CT8" s="303"/>
      <c r="CU8" s="191"/>
      <c r="CV8" s="303" t="s">
        <v>4</v>
      </c>
      <c r="CW8" s="304" t="s">
        <v>0</v>
      </c>
      <c r="CX8" s="297" t="s">
        <v>5</v>
      </c>
    </row>
    <row r="9" spans="1:105" ht="18" customHeight="1" x14ac:dyDescent="0.2">
      <c r="A9" s="104">
        <v>8</v>
      </c>
      <c r="B9" s="105"/>
      <c r="C9" s="106">
        <v>4</v>
      </c>
      <c r="D9" s="106">
        <v>7</v>
      </c>
      <c r="E9" s="107">
        <v>2</v>
      </c>
      <c r="F9" s="108">
        <v>1</v>
      </c>
      <c r="G9" s="109">
        <v>2</v>
      </c>
      <c r="H9" s="110">
        <v>1</v>
      </c>
      <c r="I9" s="107">
        <v>2</v>
      </c>
      <c r="J9" s="108">
        <v>1</v>
      </c>
      <c r="K9" s="109"/>
      <c r="L9" s="110"/>
      <c r="M9" s="107"/>
      <c r="N9" s="108"/>
      <c r="O9" s="109"/>
      <c r="P9" s="110"/>
      <c r="Q9" s="107"/>
      <c r="R9" s="108"/>
      <c r="S9" s="111">
        <f t="shared" si="1"/>
        <v>1</v>
      </c>
      <c r="T9" s="111">
        <f t="shared" si="2"/>
        <v>0</v>
      </c>
      <c r="U9" s="111">
        <f t="shared" si="3"/>
        <v>1</v>
      </c>
      <c r="V9" s="111">
        <f t="shared" si="4"/>
        <v>0</v>
      </c>
      <c r="W9" s="111">
        <f t="shared" si="5"/>
        <v>1</v>
      </c>
      <c r="X9" s="111">
        <f t="shared" si="6"/>
        <v>0</v>
      </c>
      <c r="Y9" s="111">
        <f t="shared" si="7"/>
        <v>0</v>
      </c>
      <c r="Z9" s="111">
        <f t="shared" si="8"/>
        <v>0</v>
      </c>
      <c r="AA9" s="111">
        <f t="shared" si="9"/>
        <v>0</v>
      </c>
      <c r="AB9" s="111">
        <f t="shared" si="10"/>
        <v>0</v>
      </c>
      <c r="AC9" s="111">
        <f t="shared" si="11"/>
        <v>0</v>
      </c>
      <c r="AD9" s="111">
        <f t="shared" si="12"/>
        <v>0</v>
      </c>
      <c r="AE9" s="111">
        <f t="shared" si="13"/>
        <v>0</v>
      </c>
      <c r="AF9" s="111">
        <f t="shared" si="14"/>
        <v>0</v>
      </c>
      <c r="AG9" s="112">
        <f t="shared" si="15"/>
        <v>3</v>
      </c>
      <c r="AH9" s="112">
        <f t="shared" si="15"/>
        <v>0</v>
      </c>
      <c r="AI9" s="113">
        <f t="shared" si="16"/>
        <v>2</v>
      </c>
      <c r="AJ9" s="113">
        <f t="shared" si="17"/>
        <v>1</v>
      </c>
      <c r="AK9" s="114">
        <f t="shared" si="18"/>
        <v>1</v>
      </c>
      <c r="AL9" s="114">
        <f t="shared" si="19"/>
        <v>1</v>
      </c>
      <c r="AM9" s="114">
        <f t="shared" si="20"/>
        <v>1</v>
      </c>
      <c r="AN9" s="114" t="str">
        <f t="shared" si="21"/>
        <v/>
      </c>
      <c r="AO9" s="114" t="str">
        <f t="shared" si="22"/>
        <v/>
      </c>
      <c r="AP9" s="114" t="str">
        <f t="shared" si="23"/>
        <v/>
      </c>
      <c r="AQ9" s="114" t="str">
        <f t="shared" si="24"/>
        <v/>
      </c>
      <c r="AR9" s="115" t="str">
        <f t="shared" si="25"/>
        <v>3 - 0</v>
      </c>
      <c r="AS9" s="116" t="str">
        <f t="shared" si="26"/>
        <v>1,1,1</v>
      </c>
      <c r="AT9" s="117">
        <f t="shared" si="27"/>
        <v>1</v>
      </c>
      <c r="AU9" s="117">
        <f t="shared" si="28"/>
        <v>2</v>
      </c>
      <c r="AV9" s="114">
        <f t="shared" si="29"/>
        <v>-1</v>
      </c>
      <c r="AW9" s="114">
        <f t="shared" si="30"/>
        <v>-1</v>
      </c>
      <c r="AX9" s="114">
        <f t="shared" si="31"/>
        <v>-1</v>
      </c>
      <c r="AY9" s="114" t="str">
        <f t="shared" si="32"/>
        <v/>
      </c>
      <c r="AZ9" s="114" t="str">
        <f t="shared" si="33"/>
        <v/>
      </c>
      <c r="BA9" s="114" t="str">
        <f t="shared" si="34"/>
        <v/>
      </c>
      <c r="BB9" s="114" t="str">
        <f t="shared" si="35"/>
        <v/>
      </c>
      <c r="BC9" s="115" t="str">
        <f t="shared" si="36"/>
        <v>0 - 3</v>
      </c>
      <c r="BD9" s="116" t="str">
        <f t="shared" si="37"/>
        <v>-1,-1,-1</v>
      </c>
      <c r="BE9" s="127"/>
      <c r="BF9" s="128"/>
      <c r="BG9" s="119">
        <f>SUMIF(A2:A9,C9,B2:B9)</f>
        <v>0</v>
      </c>
      <c r="BH9" s="120">
        <f>SUMIF(A2:A9,D9,B2:B9)</f>
        <v>0</v>
      </c>
      <c r="BI9" s="100" t="e">
        <f>1+#REF!</f>
        <v>#REF!</v>
      </c>
      <c r="BJ9" s="121" t="e">
        <f t="shared" si="38"/>
        <v>#REF!</v>
      </c>
      <c r="BK9" s="130">
        <v>2</v>
      </c>
      <c r="BL9" s="169" t="str">
        <f t="shared" si="0"/>
        <v>4 - 7</v>
      </c>
      <c r="BM9" s="168" t="s">
        <v>83</v>
      </c>
      <c r="BN9" s="170" t="s">
        <v>87</v>
      </c>
      <c r="BO9" s="171"/>
      <c r="BP9" s="311"/>
      <c r="BQ9" s="313"/>
      <c r="BR9" s="313"/>
      <c r="BS9" s="313"/>
      <c r="BT9" s="313"/>
      <c r="BU9" s="315"/>
      <c r="BV9" s="315"/>
      <c r="BW9" s="306"/>
      <c r="BX9" s="306"/>
      <c r="BY9" s="306"/>
      <c r="BZ9" s="306"/>
      <c r="CA9" s="306"/>
      <c r="CB9" s="306"/>
      <c r="CC9" s="306"/>
      <c r="CD9" s="306"/>
      <c r="CE9" s="307"/>
      <c r="CF9" s="306"/>
      <c r="CG9" s="306"/>
      <c r="CH9" s="306"/>
      <c r="CI9" s="305"/>
      <c r="CJ9" s="306"/>
      <c r="CK9" s="307"/>
      <c r="CL9" s="306"/>
      <c r="CM9" s="306"/>
      <c r="CN9" s="306"/>
      <c r="CO9" s="305"/>
      <c r="CP9" s="306"/>
      <c r="CQ9" s="307"/>
      <c r="CR9" s="306"/>
      <c r="CS9" s="306"/>
      <c r="CT9" s="306"/>
      <c r="CU9" s="192"/>
      <c r="CV9" s="308"/>
      <c r="CW9" s="309"/>
      <c r="CX9" s="298"/>
    </row>
    <row r="10" spans="1:105" ht="18" customHeight="1" x14ac:dyDescent="0.2">
      <c r="A10" s="104">
        <v>9</v>
      </c>
      <c r="B10" s="131"/>
      <c r="C10" s="106">
        <v>1</v>
      </c>
      <c r="D10" s="106">
        <v>5</v>
      </c>
      <c r="E10" s="107"/>
      <c r="F10" s="108"/>
      <c r="G10" s="109"/>
      <c r="H10" s="110"/>
      <c r="I10" s="107"/>
      <c r="J10" s="108"/>
      <c r="K10" s="109"/>
      <c r="L10" s="110"/>
      <c r="M10" s="107"/>
      <c r="N10" s="108"/>
      <c r="O10" s="109"/>
      <c r="P10" s="110"/>
      <c r="Q10" s="107"/>
      <c r="R10" s="108"/>
      <c r="S10" s="111">
        <f t="shared" si="1"/>
        <v>0</v>
      </c>
      <c r="T10" s="111">
        <f t="shared" si="2"/>
        <v>0</v>
      </c>
      <c r="U10" s="111">
        <f t="shared" si="3"/>
        <v>0</v>
      </c>
      <c r="V10" s="111">
        <f t="shared" si="4"/>
        <v>0</v>
      </c>
      <c r="W10" s="111">
        <f t="shared" si="5"/>
        <v>0</v>
      </c>
      <c r="X10" s="111">
        <f t="shared" si="6"/>
        <v>0</v>
      </c>
      <c r="Y10" s="111">
        <f t="shared" si="7"/>
        <v>0</v>
      </c>
      <c r="Z10" s="111">
        <f t="shared" si="8"/>
        <v>0</v>
      </c>
      <c r="AA10" s="111">
        <f t="shared" si="9"/>
        <v>0</v>
      </c>
      <c r="AB10" s="111">
        <f t="shared" si="10"/>
        <v>0</v>
      </c>
      <c r="AC10" s="111">
        <f t="shared" si="11"/>
        <v>0</v>
      </c>
      <c r="AD10" s="111">
        <f t="shared" si="12"/>
        <v>0</v>
      </c>
      <c r="AE10" s="111">
        <f t="shared" si="13"/>
        <v>0</v>
      </c>
      <c r="AF10" s="111">
        <f t="shared" si="14"/>
        <v>0</v>
      </c>
      <c r="AG10" s="112">
        <f t="shared" si="15"/>
        <v>0</v>
      </c>
      <c r="AH10" s="112">
        <f t="shared" si="15"/>
        <v>0</v>
      </c>
      <c r="AI10" s="113">
        <f t="shared" si="16"/>
        <v>0</v>
      </c>
      <c r="AJ10" s="113">
        <f t="shared" si="17"/>
        <v>0</v>
      </c>
      <c r="AK10" s="114" t="str">
        <f t="shared" si="18"/>
        <v/>
      </c>
      <c r="AL10" s="114" t="str">
        <f t="shared" si="19"/>
        <v/>
      </c>
      <c r="AM10" s="114" t="str">
        <f t="shared" si="20"/>
        <v/>
      </c>
      <c r="AN10" s="114" t="str">
        <f t="shared" si="21"/>
        <v/>
      </c>
      <c r="AO10" s="114" t="str">
        <f t="shared" si="22"/>
        <v/>
      </c>
      <c r="AP10" s="114" t="str">
        <f t="shared" si="23"/>
        <v/>
      </c>
      <c r="AQ10" s="114" t="str">
        <f t="shared" si="24"/>
        <v/>
      </c>
      <c r="AR10" s="115" t="str">
        <f t="shared" si="25"/>
        <v>0 - 0</v>
      </c>
      <c r="AS10" s="116" t="str">
        <f t="shared" si="26"/>
        <v/>
      </c>
      <c r="AT10" s="117">
        <f t="shared" si="27"/>
        <v>0</v>
      </c>
      <c r="AU10" s="117">
        <f t="shared" si="28"/>
        <v>0</v>
      </c>
      <c r="AV10" s="114" t="str">
        <f t="shared" si="29"/>
        <v/>
      </c>
      <c r="AW10" s="114" t="str">
        <f t="shared" si="30"/>
        <v/>
      </c>
      <c r="AX10" s="114" t="str">
        <f t="shared" si="31"/>
        <v/>
      </c>
      <c r="AY10" s="114" t="str">
        <f t="shared" si="32"/>
        <v/>
      </c>
      <c r="AZ10" s="114" t="str">
        <f t="shared" si="33"/>
        <v/>
      </c>
      <c r="BA10" s="114" t="str">
        <f t="shared" si="34"/>
        <v/>
      </c>
      <c r="BB10" s="114" t="str">
        <f t="shared" si="35"/>
        <v/>
      </c>
      <c r="BC10" s="115" t="str">
        <f t="shared" si="36"/>
        <v>0 - 0</v>
      </c>
      <c r="BD10" s="116" t="str">
        <f t="shared" si="37"/>
        <v/>
      </c>
      <c r="BE10" s="118">
        <f>SUMIF(C2:C29,5,AI2:AI29)+SUMIF(D2:D29,5,AJ2:AJ29)</f>
        <v>0</v>
      </c>
      <c r="BF10" s="118" t="str">
        <f>IF(BE10&lt;&gt;0,RANK(BE10,BE2:BE17),"")</f>
        <v/>
      </c>
      <c r="BG10" s="119">
        <f>SUMIF(A2:A9,C10,B2:B9)</f>
        <v>0</v>
      </c>
      <c r="BH10" s="120">
        <f>SUMIF(A2:A9,D10,B2:B9)</f>
        <v>0</v>
      </c>
      <c r="BI10" s="100" t="e">
        <f>1+#REF!</f>
        <v>#REF!</v>
      </c>
      <c r="BJ10" s="121" t="e">
        <f t="shared" si="38"/>
        <v>#REF!</v>
      </c>
      <c r="BK10" s="130">
        <v>3</v>
      </c>
      <c r="BL10" s="123" t="str">
        <f t="shared" si="0"/>
        <v>1 - 5</v>
      </c>
      <c r="BM10" s="124" t="s">
        <v>83</v>
      </c>
      <c r="BN10" s="125" t="s">
        <v>86</v>
      </c>
      <c r="BO10" s="164"/>
      <c r="BP10" s="253">
        <v>1</v>
      </c>
      <c r="BQ10" s="299">
        <f>B2</f>
        <v>0</v>
      </c>
      <c r="BR10" s="257" t="s">
        <v>66</v>
      </c>
      <c r="BS10" s="258"/>
      <c r="BT10" s="259"/>
      <c r="BU10" s="149"/>
      <c r="BV10" s="300"/>
      <c r="BW10" s="262"/>
      <c r="BX10" s="263"/>
      <c r="BY10" s="263"/>
      <c r="BZ10" s="152"/>
      <c r="CA10" s="151">
        <f>IF(AG22&lt;AH22,AI22,IF(AH22&lt;AG22,AI22," "))</f>
        <v>1</v>
      </c>
      <c r="CB10" s="154"/>
      <c r="CC10" s="153"/>
      <c r="CD10" s="151">
        <v>2</v>
      </c>
      <c r="CE10" s="153"/>
      <c r="CF10" s="155"/>
      <c r="CG10" s="151">
        <f>IF(AG26&lt;AH26,AI26,IF(AH26&lt;AG26,AI26," "))</f>
        <v>2</v>
      </c>
      <c r="CH10" s="154"/>
      <c r="CI10" s="153"/>
      <c r="CJ10" s="151" t="str">
        <f>IF(AG10&lt;AH10,AI10,IF(AH10&lt;AG10,AI10," "))</f>
        <v xml:space="preserve"> </v>
      </c>
      <c r="CK10" s="153"/>
      <c r="CL10" s="155"/>
      <c r="CM10" s="151">
        <f>IF(AG7&lt;AH7,AI7,IF(AH7&lt;AG7,AI7," "))</f>
        <v>2</v>
      </c>
      <c r="CN10" s="154"/>
      <c r="CO10" s="153"/>
      <c r="CP10" s="151">
        <f>IF(AG4&lt;AH4,AI4,IF(AH4&lt;AG4,AI4," "))</f>
        <v>2</v>
      </c>
      <c r="CQ10" s="153"/>
      <c r="CR10" s="155"/>
      <c r="CS10" s="151">
        <f>IF(AG14&lt;AH14,AI14,IF(AH14&lt;AG14,AI14," "))</f>
        <v>2</v>
      </c>
      <c r="CT10" s="154"/>
      <c r="CU10" s="158"/>
      <c r="CV10" s="268">
        <f>BE2</f>
        <v>11</v>
      </c>
      <c r="CW10" s="183"/>
      <c r="CX10" s="245">
        <v>2</v>
      </c>
    </row>
    <row r="11" spans="1:105" ht="18" customHeight="1" x14ac:dyDescent="0.2">
      <c r="A11" s="104">
        <v>10</v>
      </c>
      <c r="B11" s="133"/>
      <c r="C11" s="106">
        <v>2</v>
      </c>
      <c r="D11" s="106">
        <v>8</v>
      </c>
      <c r="E11" s="107">
        <v>2</v>
      </c>
      <c r="F11" s="108">
        <v>1</v>
      </c>
      <c r="G11" s="109">
        <v>2</v>
      </c>
      <c r="H11" s="110">
        <v>1</v>
      </c>
      <c r="I11" s="107">
        <v>2</v>
      </c>
      <c r="J11" s="108">
        <v>1</v>
      </c>
      <c r="K11" s="109"/>
      <c r="L11" s="110"/>
      <c r="M11" s="107"/>
      <c r="N11" s="108"/>
      <c r="O11" s="109"/>
      <c r="P11" s="110"/>
      <c r="Q11" s="107"/>
      <c r="R11" s="108"/>
      <c r="S11" s="111">
        <f t="shared" si="1"/>
        <v>1</v>
      </c>
      <c r="T11" s="111">
        <f t="shared" si="2"/>
        <v>0</v>
      </c>
      <c r="U11" s="111">
        <f t="shared" si="3"/>
        <v>1</v>
      </c>
      <c r="V11" s="111">
        <f t="shared" si="4"/>
        <v>0</v>
      </c>
      <c r="W11" s="111">
        <f t="shared" si="5"/>
        <v>1</v>
      </c>
      <c r="X11" s="111">
        <f t="shared" si="6"/>
        <v>0</v>
      </c>
      <c r="Y11" s="111">
        <f t="shared" si="7"/>
        <v>0</v>
      </c>
      <c r="Z11" s="111">
        <f t="shared" si="8"/>
        <v>0</v>
      </c>
      <c r="AA11" s="111">
        <f t="shared" si="9"/>
        <v>0</v>
      </c>
      <c r="AB11" s="111">
        <f t="shared" si="10"/>
        <v>0</v>
      </c>
      <c r="AC11" s="111">
        <f t="shared" si="11"/>
        <v>0</v>
      </c>
      <c r="AD11" s="111">
        <f t="shared" si="12"/>
        <v>0</v>
      </c>
      <c r="AE11" s="111">
        <f t="shared" si="13"/>
        <v>0</v>
      </c>
      <c r="AF11" s="111">
        <f t="shared" si="14"/>
        <v>0</v>
      </c>
      <c r="AG11" s="112">
        <f t="shared" si="15"/>
        <v>3</v>
      </c>
      <c r="AH11" s="112">
        <f t="shared" si="15"/>
        <v>0</v>
      </c>
      <c r="AI11" s="113">
        <f t="shared" si="16"/>
        <v>2</v>
      </c>
      <c r="AJ11" s="113">
        <f t="shared" si="17"/>
        <v>1</v>
      </c>
      <c r="AK11" s="114">
        <f t="shared" si="18"/>
        <v>1</v>
      </c>
      <c r="AL11" s="114">
        <f t="shared" si="19"/>
        <v>1</v>
      </c>
      <c r="AM11" s="114">
        <f t="shared" si="20"/>
        <v>1</v>
      </c>
      <c r="AN11" s="114" t="str">
        <f t="shared" si="21"/>
        <v/>
      </c>
      <c r="AO11" s="114" t="str">
        <f t="shared" si="22"/>
        <v/>
      </c>
      <c r="AP11" s="114" t="str">
        <f t="shared" si="23"/>
        <v/>
      </c>
      <c r="AQ11" s="114" t="str">
        <f t="shared" si="24"/>
        <v/>
      </c>
      <c r="AR11" s="115" t="str">
        <f t="shared" si="25"/>
        <v>3 - 0</v>
      </c>
      <c r="AS11" s="116" t="str">
        <f t="shared" si="26"/>
        <v>1,1,1</v>
      </c>
      <c r="AT11" s="117">
        <f t="shared" si="27"/>
        <v>1</v>
      </c>
      <c r="AU11" s="117">
        <f t="shared" si="28"/>
        <v>2</v>
      </c>
      <c r="AV11" s="114">
        <f t="shared" si="29"/>
        <v>-1</v>
      </c>
      <c r="AW11" s="114">
        <f t="shared" si="30"/>
        <v>-1</v>
      </c>
      <c r="AX11" s="114">
        <f t="shared" si="31"/>
        <v>-1</v>
      </c>
      <c r="AY11" s="114" t="str">
        <f t="shared" si="32"/>
        <v/>
      </c>
      <c r="AZ11" s="114" t="str">
        <f t="shared" si="33"/>
        <v/>
      </c>
      <c r="BA11" s="114" t="str">
        <f t="shared" si="34"/>
        <v/>
      </c>
      <c r="BB11" s="114" t="str">
        <f t="shared" si="35"/>
        <v/>
      </c>
      <c r="BC11" s="115" t="str">
        <f t="shared" si="36"/>
        <v>0 - 3</v>
      </c>
      <c r="BD11" s="116" t="str">
        <f t="shared" si="37"/>
        <v>-1,-1,-1</v>
      </c>
      <c r="BE11" s="127"/>
      <c r="BF11" s="128"/>
      <c r="BG11" s="119">
        <f>SUMIF(A2:A9,C11,B2:B9)</f>
        <v>0</v>
      </c>
      <c r="BH11" s="120">
        <f>SUMIF(A2:A9,D11,B2:B9)</f>
        <v>0</v>
      </c>
      <c r="BI11" s="100" t="e">
        <f>1+#REF!</f>
        <v>#REF!</v>
      </c>
      <c r="BJ11" s="121" t="e">
        <f t="shared" si="38"/>
        <v>#REF!</v>
      </c>
      <c r="BK11" s="130">
        <v>3</v>
      </c>
      <c r="BL11" s="123" t="str">
        <f t="shared" si="0"/>
        <v>2 - 8</v>
      </c>
      <c r="BM11" s="124" t="s">
        <v>83</v>
      </c>
      <c r="BN11" s="125" t="s">
        <v>86</v>
      </c>
      <c r="BO11" s="164"/>
      <c r="BP11" s="253"/>
      <c r="BQ11" s="255"/>
      <c r="BR11" s="271" t="s">
        <v>60</v>
      </c>
      <c r="BS11" s="272"/>
      <c r="BT11" s="273"/>
      <c r="BU11" s="134"/>
      <c r="BV11" s="277"/>
      <c r="BW11" s="301"/>
      <c r="BX11" s="278"/>
      <c r="BY11" s="278"/>
      <c r="BZ11" s="274" t="str">
        <f>IF(AI22&lt;AJ22,AR22,IF(AJ22&lt;AI22,AS22," "))</f>
        <v>1 - 3</v>
      </c>
      <c r="CA11" s="275"/>
      <c r="CB11" s="276"/>
      <c r="CC11" s="275" t="str">
        <f>IF(AI18&lt;AJ18,AR18,IF(AJ18&lt;AI18,AS18," "))</f>
        <v>1,1,-1,1</v>
      </c>
      <c r="CD11" s="275"/>
      <c r="CE11" s="275"/>
      <c r="CF11" s="274" t="str">
        <f>IF(AI26&lt;AJ26,AR26,IF(AJ26&lt;AI26,AS26," "))</f>
        <v>1,1,1</v>
      </c>
      <c r="CG11" s="275"/>
      <c r="CH11" s="276"/>
      <c r="CI11" s="275" t="str">
        <f>IF(AI10&lt;AJ10,AR10,IF(AJ10&lt;AI10,AS10," "))</f>
        <v xml:space="preserve"> </v>
      </c>
      <c r="CJ11" s="275"/>
      <c r="CK11" s="275"/>
      <c r="CL11" s="274" t="str">
        <f>IF(AI7&lt;AJ7,AR7,IF(AJ7&lt;AI7,AS7," "))</f>
        <v>1,-1,-1,1,1</v>
      </c>
      <c r="CM11" s="275"/>
      <c r="CN11" s="276"/>
      <c r="CO11" s="275" t="str">
        <f>IF(AI4&lt;AJ4,AR4,IF(AJ4&lt;AI4,AS4," "))</f>
        <v>1,1,1</v>
      </c>
      <c r="CP11" s="275"/>
      <c r="CQ11" s="275"/>
      <c r="CR11" s="274" t="str">
        <f>IF(AI14&lt;AJ14,AR14,IF(AJ14&lt;AI14,AS14," "))</f>
        <v>1,1,1</v>
      </c>
      <c r="CS11" s="275"/>
      <c r="CT11" s="276"/>
      <c r="CU11" s="159"/>
      <c r="CV11" s="279"/>
      <c r="CW11" s="184"/>
      <c r="CX11" s="270"/>
      <c r="DA11" s="181"/>
    </row>
    <row r="12" spans="1:105" ht="18" customHeight="1" x14ac:dyDescent="0.2">
      <c r="A12" s="104">
        <v>11</v>
      </c>
      <c r="B12" s="131"/>
      <c r="C12" s="106">
        <v>4</v>
      </c>
      <c r="D12" s="106">
        <v>6</v>
      </c>
      <c r="E12" s="107">
        <v>2</v>
      </c>
      <c r="F12" s="108">
        <v>1</v>
      </c>
      <c r="G12" s="109">
        <v>1</v>
      </c>
      <c r="H12" s="110">
        <v>2</v>
      </c>
      <c r="I12" s="107">
        <v>1</v>
      </c>
      <c r="J12" s="108">
        <v>2</v>
      </c>
      <c r="K12" s="109">
        <v>2</v>
      </c>
      <c r="L12" s="110">
        <v>1</v>
      </c>
      <c r="M12" s="107">
        <v>1</v>
      </c>
      <c r="N12" s="108">
        <v>2</v>
      </c>
      <c r="O12" s="109"/>
      <c r="P12" s="110"/>
      <c r="Q12" s="107"/>
      <c r="R12" s="108"/>
      <c r="S12" s="111">
        <f t="shared" si="1"/>
        <v>1</v>
      </c>
      <c r="T12" s="111">
        <f t="shared" si="2"/>
        <v>0</v>
      </c>
      <c r="U12" s="111">
        <f t="shared" si="3"/>
        <v>0</v>
      </c>
      <c r="V12" s="111">
        <f t="shared" si="4"/>
        <v>1</v>
      </c>
      <c r="W12" s="111">
        <f t="shared" si="5"/>
        <v>0</v>
      </c>
      <c r="X12" s="111">
        <f t="shared" si="6"/>
        <v>1</v>
      </c>
      <c r="Y12" s="111">
        <f t="shared" si="7"/>
        <v>1</v>
      </c>
      <c r="Z12" s="111">
        <f t="shared" si="8"/>
        <v>0</v>
      </c>
      <c r="AA12" s="111">
        <f t="shared" si="9"/>
        <v>0</v>
      </c>
      <c r="AB12" s="111">
        <f t="shared" si="10"/>
        <v>1</v>
      </c>
      <c r="AC12" s="111">
        <f t="shared" si="11"/>
        <v>0</v>
      </c>
      <c r="AD12" s="111">
        <f t="shared" si="12"/>
        <v>0</v>
      </c>
      <c r="AE12" s="111">
        <f t="shared" si="13"/>
        <v>0</v>
      </c>
      <c r="AF12" s="111">
        <f t="shared" si="14"/>
        <v>0</v>
      </c>
      <c r="AG12" s="112">
        <f t="shared" si="15"/>
        <v>2</v>
      </c>
      <c r="AH12" s="112">
        <f t="shared" si="15"/>
        <v>3</v>
      </c>
      <c r="AI12" s="113">
        <f t="shared" si="16"/>
        <v>1</v>
      </c>
      <c r="AJ12" s="113">
        <f t="shared" si="17"/>
        <v>2</v>
      </c>
      <c r="AK12" s="114">
        <f t="shared" si="18"/>
        <v>1</v>
      </c>
      <c r="AL12" s="114">
        <f t="shared" si="19"/>
        <v>-1</v>
      </c>
      <c r="AM12" s="114">
        <f t="shared" si="20"/>
        <v>-1</v>
      </c>
      <c r="AN12" s="114">
        <f t="shared" si="21"/>
        <v>1</v>
      </c>
      <c r="AO12" s="114">
        <f t="shared" si="22"/>
        <v>-1</v>
      </c>
      <c r="AP12" s="114" t="str">
        <f t="shared" si="23"/>
        <v/>
      </c>
      <c r="AQ12" s="114" t="str">
        <f t="shared" si="24"/>
        <v/>
      </c>
      <c r="AR12" s="115" t="str">
        <f t="shared" si="25"/>
        <v>2 - 3</v>
      </c>
      <c r="AS12" s="116" t="str">
        <f t="shared" si="26"/>
        <v>1,-1,-1,1,-1</v>
      </c>
      <c r="AT12" s="117">
        <f t="shared" si="27"/>
        <v>2</v>
      </c>
      <c r="AU12" s="117">
        <f t="shared" si="28"/>
        <v>1</v>
      </c>
      <c r="AV12" s="114">
        <f t="shared" si="29"/>
        <v>-1</v>
      </c>
      <c r="AW12" s="114">
        <f t="shared" si="30"/>
        <v>1</v>
      </c>
      <c r="AX12" s="114">
        <f t="shared" si="31"/>
        <v>1</v>
      </c>
      <c r="AY12" s="114">
        <f t="shared" si="32"/>
        <v>-1</v>
      </c>
      <c r="AZ12" s="114">
        <f t="shared" si="33"/>
        <v>1</v>
      </c>
      <c r="BA12" s="114" t="str">
        <f t="shared" si="34"/>
        <v/>
      </c>
      <c r="BB12" s="114" t="str">
        <f t="shared" si="35"/>
        <v/>
      </c>
      <c r="BC12" s="115" t="str">
        <f t="shared" si="36"/>
        <v>3 - 2</v>
      </c>
      <c r="BD12" s="116" t="str">
        <f t="shared" si="37"/>
        <v>-1,1,1,-1,1</v>
      </c>
      <c r="BE12" s="118">
        <f>SUMIF(C2:C29,6,AI2:AI29)+SUMIF(D2:D29,6,AJ2:AJ29)</f>
        <v>10</v>
      </c>
      <c r="BF12" s="118">
        <f>IF(BE12&lt;&gt;0,RANK(BE12,BE2:BE17),"")</f>
        <v>3</v>
      </c>
      <c r="BG12" s="119">
        <f>SUMIF(A2:A9,C12,B2:B9)</f>
        <v>0</v>
      </c>
      <c r="BH12" s="120">
        <f>SUMIF(A2:A9,D12,B2:B9)</f>
        <v>0</v>
      </c>
      <c r="BI12" s="100" t="e">
        <f>1+#REF!</f>
        <v>#REF!</v>
      </c>
      <c r="BJ12" s="121" t="e">
        <f t="shared" si="38"/>
        <v>#REF!</v>
      </c>
      <c r="BK12" s="130">
        <v>3</v>
      </c>
      <c r="BL12" s="123" t="str">
        <f t="shared" si="0"/>
        <v>4 - 6</v>
      </c>
      <c r="BM12" s="124" t="s">
        <v>83</v>
      </c>
      <c r="BN12" s="125" t="s">
        <v>86</v>
      </c>
      <c r="BO12" s="164"/>
      <c r="BP12" s="253">
        <v>2</v>
      </c>
      <c r="BQ12" s="255">
        <f>B3</f>
        <v>0</v>
      </c>
      <c r="BR12" s="257" t="s">
        <v>68</v>
      </c>
      <c r="BS12" s="258"/>
      <c r="BT12" s="259"/>
      <c r="BU12" s="132"/>
      <c r="BV12" s="285"/>
      <c r="BW12" s="150"/>
      <c r="BX12" s="135">
        <f>IF(AG22&lt;AH22,AT22,IF(AH22&lt;AG22,AT22," "))</f>
        <v>2</v>
      </c>
      <c r="BY12" s="138"/>
      <c r="BZ12" s="287"/>
      <c r="CA12" s="288"/>
      <c r="CB12" s="289"/>
      <c r="CC12" s="138"/>
      <c r="CD12" s="135">
        <f>IF(AG27&lt;AH27,AI27,IF(AH27&lt;AG27,AI27," "))</f>
        <v>2</v>
      </c>
      <c r="CE12" s="138"/>
      <c r="CF12" s="156"/>
      <c r="CG12" s="135">
        <f>IF(AG19&lt;AH19,AI19,IF(AH19&lt;AG19,AI19," "))</f>
        <v>1</v>
      </c>
      <c r="CH12" s="157"/>
      <c r="CI12" s="138"/>
      <c r="CJ12" s="135" t="str">
        <f>IF(AG6&lt;AH6,AI6,IF(AH6&lt;AG6,AI6," "))</f>
        <v xml:space="preserve"> </v>
      </c>
      <c r="CK12" s="138"/>
      <c r="CL12" s="156"/>
      <c r="CM12" s="135">
        <f>IF(AG2&lt;AH2,AI2,IF(AH2&lt;AG2,AI2," "))</f>
        <v>2</v>
      </c>
      <c r="CN12" s="157"/>
      <c r="CO12" s="138"/>
      <c r="CP12" s="135">
        <f>IF(AG16&lt;AH16,AI16,IF(AH16&lt;AG16,AI16," "))</f>
        <v>2</v>
      </c>
      <c r="CQ12" s="138"/>
      <c r="CR12" s="156"/>
      <c r="CS12" s="135">
        <f>IF(AG11&lt;AH11,AI11,IF(AH11&lt;AG11,AI11," "))</f>
        <v>2</v>
      </c>
      <c r="CT12" s="157"/>
      <c r="CU12" s="160"/>
      <c r="CV12" s="290">
        <f>BE4</f>
        <v>11</v>
      </c>
      <c r="CW12" s="163"/>
      <c r="CX12" s="280">
        <v>1</v>
      </c>
    </row>
    <row r="13" spans="1:105" ht="18" customHeight="1" x14ac:dyDescent="0.2">
      <c r="A13" s="104">
        <v>12</v>
      </c>
      <c r="C13" s="106">
        <v>3</v>
      </c>
      <c r="D13" s="106">
        <v>7</v>
      </c>
      <c r="E13" s="107">
        <v>2</v>
      </c>
      <c r="F13" s="108">
        <v>1</v>
      </c>
      <c r="G13" s="109">
        <v>2</v>
      </c>
      <c r="H13" s="110">
        <v>1</v>
      </c>
      <c r="I13" s="107">
        <v>2</v>
      </c>
      <c r="J13" s="108">
        <v>1</v>
      </c>
      <c r="K13" s="109"/>
      <c r="L13" s="110"/>
      <c r="M13" s="107"/>
      <c r="N13" s="108"/>
      <c r="O13" s="109"/>
      <c r="P13" s="110"/>
      <c r="Q13" s="107"/>
      <c r="R13" s="108"/>
      <c r="S13" s="111">
        <f t="shared" si="1"/>
        <v>1</v>
      </c>
      <c r="T13" s="111">
        <f t="shared" si="2"/>
        <v>0</v>
      </c>
      <c r="U13" s="111">
        <f t="shared" si="3"/>
        <v>1</v>
      </c>
      <c r="V13" s="111">
        <f t="shared" si="4"/>
        <v>0</v>
      </c>
      <c r="W13" s="111">
        <f t="shared" si="5"/>
        <v>1</v>
      </c>
      <c r="X13" s="111">
        <f t="shared" si="6"/>
        <v>0</v>
      </c>
      <c r="Y13" s="111">
        <f t="shared" si="7"/>
        <v>0</v>
      </c>
      <c r="Z13" s="111">
        <f t="shared" si="8"/>
        <v>0</v>
      </c>
      <c r="AA13" s="111">
        <f t="shared" si="9"/>
        <v>0</v>
      </c>
      <c r="AB13" s="111">
        <f t="shared" si="10"/>
        <v>0</v>
      </c>
      <c r="AC13" s="111">
        <f t="shared" si="11"/>
        <v>0</v>
      </c>
      <c r="AD13" s="111">
        <f t="shared" si="12"/>
        <v>0</v>
      </c>
      <c r="AE13" s="111">
        <f t="shared" si="13"/>
        <v>0</v>
      </c>
      <c r="AF13" s="111">
        <f t="shared" si="14"/>
        <v>0</v>
      </c>
      <c r="AG13" s="112">
        <f t="shared" si="15"/>
        <v>3</v>
      </c>
      <c r="AH13" s="112">
        <f t="shared" si="15"/>
        <v>0</v>
      </c>
      <c r="AI13" s="113">
        <f t="shared" si="16"/>
        <v>2</v>
      </c>
      <c r="AJ13" s="113">
        <f t="shared" si="17"/>
        <v>1</v>
      </c>
      <c r="AK13" s="114">
        <f t="shared" si="18"/>
        <v>1</v>
      </c>
      <c r="AL13" s="114">
        <f t="shared" si="19"/>
        <v>1</v>
      </c>
      <c r="AM13" s="114">
        <f t="shared" si="20"/>
        <v>1</v>
      </c>
      <c r="AN13" s="114" t="str">
        <f t="shared" si="21"/>
        <v/>
      </c>
      <c r="AO13" s="114" t="str">
        <f t="shared" si="22"/>
        <v/>
      </c>
      <c r="AP13" s="114" t="str">
        <f t="shared" si="23"/>
        <v/>
      </c>
      <c r="AQ13" s="114" t="str">
        <f t="shared" si="24"/>
        <v/>
      </c>
      <c r="AR13" s="115" t="str">
        <f t="shared" si="25"/>
        <v>3 - 0</v>
      </c>
      <c r="AS13" s="116" t="str">
        <f t="shared" si="26"/>
        <v>1,1,1</v>
      </c>
      <c r="AT13" s="117">
        <f t="shared" si="27"/>
        <v>1</v>
      </c>
      <c r="AU13" s="117">
        <f t="shared" si="28"/>
        <v>2</v>
      </c>
      <c r="AV13" s="114">
        <f t="shared" si="29"/>
        <v>-1</v>
      </c>
      <c r="AW13" s="114">
        <f t="shared" si="30"/>
        <v>-1</v>
      </c>
      <c r="AX13" s="114">
        <f t="shared" si="31"/>
        <v>-1</v>
      </c>
      <c r="AY13" s="114" t="str">
        <f t="shared" si="32"/>
        <v/>
      </c>
      <c r="AZ13" s="114" t="str">
        <f t="shared" si="33"/>
        <v/>
      </c>
      <c r="BA13" s="114" t="str">
        <f t="shared" si="34"/>
        <v/>
      </c>
      <c r="BB13" s="114" t="str">
        <f t="shared" si="35"/>
        <v/>
      </c>
      <c r="BC13" s="115" t="str">
        <f t="shared" si="36"/>
        <v>0 - 3</v>
      </c>
      <c r="BD13" s="116" t="str">
        <f t="shared" si="37"/>
        <v>-1,-1,-1</v>
      </c>
      <c r="BE13" s="127"/>
      <c r="BF13" s="128"/>
      <c r="BG13" s="119">
        <f>SUMIF(A2:A9,C13,B2:B9)</f>
        <v>0</v>
      </c>
      <c r="BH13" s="120">
        <f>SUMIF(A2:A9,D13,B2:B9)</f>
        <v>0</v>
      </c>
      <c r="BI13" s="100" t="e">
        <f>1+#REF!</f>
        <v>#REF!</v>
      </c>
      <c r="BJ13" s="121" t="e">
        <f t="shared" si="38"/>
        <v>#REF!</v>
      </c>
      <c r="BK13" s="130">
        <v>3</v>
      </c>
      <c r="BL13" s="123" t="str">
        <f t="shared" si="0"/>
        <v>3 - 7</v>
      </c>
      <c r="BM13" s="124" t="s">
        <v>83</v>
      </c>
      <c r="BN13" s="125" t="s">
        <v>86</v>
      </c>
      <c r="BO13" s="164"/>
      <c r="BP13" s="253"/>
      <c r="BQ13" s="255"/>
      <c r="BR13" s="271" t="s">
        <v>57</v>
      </c>
      <c r="BS13" s="272"/>
      <c r="BT13" s="273"/>
      <c r="BU13" s="134"/>
      <c r="BV13" s="286"/>
      <c r="BW13" s="282" t="str">
        <f>IF(AI22&gt;AJ22,BC22,IF(AJ22&gt;AI22,BD22," "))</f>
        <v>-1,1,1,1</v>
      </c>
      <c r="BX13" s="282"/>
      <c r="BY13" s="282"/>
      <c r="BZ13" s="287"/>
      <c r="CA13" s="288"/>
      <c r="CB13" s="289"/>
      <c r="CC13" s="282" t="str">
        <f>IF(AI27&lt;AJ27,AR27,IF(AJ27&lt;AI27,AS27," "))</f>
        <v>1,1,1</v>
      </c>
      <c r="CD13" s="282"/>
      <c r="CE13" s="282"/>
      <c r="CF13" s="283" t="str">
        <f>IF(AI19&lt;AJ19,AR19,IF(AJ19&lt;AI19,AS19," "))</f>
        <v>2 - 3</v>
      </c>
      <c r="CG13" s="282"/>
      <c r="CH13" s="284"/>
      <c r="CI13" s="282" t="str">
        <f>IF(AI6&lt;AJ6,AR6,IF(AJ6&lt;AI6,AS6," "))</f>
        <v xml:space="preserve"> </v>
      </c>
      <c r="CJ13" s="282"/>
      <c r="CK13" s="282"/>
      <c r="CL13" s="283" t="str">
        <f>IF(AI2&lt;AJ2,AR2,IF(AJ2&lt;AI2,AS2," "))</f>
        <v>1,-1,1,1</v>
      </c>
      <c r="CM13" s="282"/>
      <c r="CN13" s="284"/>
      <c r="CO13" s="282" t="str">
        <f>IF(AI16&lt;AJ16,AR16,IF(AJ16&lt;AI16,AS16," "))</f>
        <v>1,1,1</v>
      </c>
      <c r="CP13" s="282"/>
      <c r="CQ13" s="282"/>
      <c r="CR13" s="283" t="str">
        <f>IF(AI11&lt;AJ11,AR11,IF(AJ11&lt;AI11,AS11," "))</f>
        <v>1,1,1</v>
      </c>
      <c r="CS13" s="282"/>
      <c r="CT13" s="284"/>
      <c r="CU13" s="161"/>
      <c r="CV13" s="290"/>
      <c r="CW13" s="163"/>
      <c r="CX13" s="280"/>
    </row>
    <row r="14" spans="1:105" ht="18" customHeight="1" x14ac:dyDescent="0.2">
      <c r="A14" s="104">
        <v>13</v>
      </c>
      <c r="C14" s="106">
        <v>1</v>
      </c>
      <c r="D14" s="106">
        <v>8</v>
      </c>
      <c r="E14" s="107">
        <v>2</v>
      </c>
      <c r="F14" s="108">
        <v>1</v>
      </c>
      <c r="G14" s="109">
        <v>2</v>
      </c>
      <c r="H14" s="110">
        <v>1</v>
      </c>
      <c r="I14" s="107">
        <v>2</v>
      </c>
      <c r="J14" s="108">
        <v>1</v>
      </c>
      <c r="K14" s="109"/>
      <c r="L14" s="110"/>
      <c r="M14" s="107"/>
      <c r="N14" s="108"/>
      <c r="O14" s="109"/>
      <c r="P14" s="110"/>
      <c r="Q14" s="107"/>
      <c r="R14" s="108"/>
      <c r="S14" s="111">
        <f t="shared" si="1"/>
        <v>1</v>
      </c>
      <c r="T14" s="111">
        <f t="shared" si="2"/>
        <v>0</v>
      </c>
      <c r="U14" s="111">
        <f t="shared" si="3"/>
        <v>1</v>
      </c>
      <c r="V14" s="111">
        <f t="shared" si="4"/>
        <v>0</v>
      </c>
      <c r="W14" s="111">
        <f t="shared" si="5"/>
        <v>1</v>
      </c>
      <c r="X14" s="111">
        <f t="shared" si="6"/>
        <v>0</v>
      </c>
      <c r="Y14" s="111">
        <f t="shared" si="7"/>
        <v>0</v>
      </c>
      <c r="Z14" s="111">
        <f t="shared" si="8"/>
        <v>0</v>
      </c>
      <c r="AA14" s="111">
        <f t="shared" si="9"/>
        <v>0</v>
      </c>
      <c r="AB14" s="111">
        <f t="shared" si="10"/>
        <v>0</v>
      </c>
      <c r="AC14" s="111">
        <f t="shared" si="11"/>
        <v>0</v>
      </c>
      <c r="AD14" s="111">
        <f t="shared" si="12"/>
        <v>0</v>
      </c>
      <c r="AE14" s="111">
        <f t="shared" si="13"/>
        <v>0</v>
      </c>
      <c r="AF14" s="111">
        <f t="shared" si="14"/>
        <v>0</v>
      </c>
      <c r="AG14" s="112">
        <f t="shared" si="15"/>
        <v>3</v>
      </c>
      <c r="AH14" s="112">
        <f t="shared" si="15"/>
        <v>0</v>
      </c>
      <c r="AI14" s="113">
        <f t="shared" si="16"/>
        <v>2</v>
      </c>
      <c r="AJ14" s="113">
        <f t="shared" si="17"/>
        <v>1</v>
      </c>
      <c r="AK14" s="114">
        <f t="shared" si="18"/>
        <v>1</v>
      </c>
      <c r="AL14" s="114">
        <f t="shared" si="19"/>
        <v>1</v>
      </c>
      <c r="AM14" s="114">
        <f t="shared" si="20"/>
        <v>1</v>
      </c>
      <c r="AN14" s="114" t="str">
        <f t="shared" si="21"/>
        <v/>
      </c>
      <c r="AO14" s="114" t="str">
        <f t="shared" si="22"/>
        <v/>
      </c>
      <c r="AP14" s="114" t="str">
        <f t="shared" si="23"/>
        <v/>
      </c>
      <c r="AQ14" s="114" t="str">
        <f t="shared" si="24"/>
        <v/>
      </c>
      <c r="AR14" s="115" t="str">
        <f t="shared" si="25"/>
        <v>3 - 0</v>
      </c>
      <c r="AS14" s="116" t="str">
        <f t="shared" si="26"/>
        <v>1,1,1</v>
      </c>
      <c r="AT14" s="117">
        <f t="shared" si="27"/>
        <v>1</v>
      </c>
      <c r="AU14" s="117">
        <f t="shared" si="28"/>
        <v>2</v>
      </c>
      <c r="AV14" s="114">
        <f t="shared" si="29"/>
        <v>-1</v>
      </c>
      <c r="AW14" s="114">
        <f t="shared" si="30"/>
        <v>-1</v>
      </c>
      <c r="AX14" s="114">
        <f t="shared" si="31"/>
        <v>-1</v>
      </c>
      <c r="AY14" s="114" t="str">
        <f t="shared" si="32"/>
        <v/>
      </c>
      <c r="AZ14" s="114" t="str">
        <f t="shared" si="33"/>
        <v/>
      </c>
      <c r="BA14" s="114" t="str">
        <f t="shared" si="34"/>
        <v/>
      </c>
      <c r="BB14" s="114" t="str">
        <f t="shared" si="35"/>
        <v/>
      </c>
      <c r="BC14" s="115" t="str">
        <f t="shared" si="36"/>
        <v>0 - 3</v>
      </c>
      <c r="BD14" s="116" t="str">
        <f t="shared" si="37"/>
        <v>-1,-1,-1</v>
      </c>
      <c r="BE14" s="118">
        <f>SUMIF(C2:C29,7,AI2:AI29)+SUMIF(D2:D29,7,AJ2:AJ29)</f>
        <v>6</v>
      </c>
      <c r="BF14" s="118">
        <f>IF(BE14&lt;&gt;0,RANK(BE14,BE2:BE17),"")</f>
        <v>7</v>
      </c>
      <c r="BG14" s="119">
        <f>SUMIF(A2:A9,C14,B2:B9)</f>
        <v>0</v>
      </c>
      <c r="BH14" s="120">
        <f>SUMIF(A2:A9,D14,B2:B9)</f>
        <v>0</v>
      </c>
      <c r="BI14" s="100" t="e">
        <f>1+#REF!</f>
        <v>#REF!</v>
      </c>
      <c r="BJ14" s="121" t="e">
        <f t="shared" si="38"/>
        <v>#REF!</v>
      </c>
      <c r="BK14" s="130">
        <v>4</v>
      </c>
      <c r="BL14" s="169" t="str">
        <f t="shared" si="0"/>
        <v>1 - 8</v>
      </c>
      <c r="BM14" s="168" t="s">
        <v>84</v>
      </c>
      <c r="BN14" s="170" t="s">
        <v>78</v>
      </c>
      <c r="BO14" s="171"/>
      <c r="BP14" s="253">
        <v>3</v>
      </c>
      <c r="BQ14" s="255">
        <f>B4</f>
        <v>0</v>
      </c>
      <c r="BR14" s="257" t="s">
        <v>45</v>
      </c>
      <c r="BS14" s="258"/>
      <c r="BT14" s="259"/>
      <c r="BU14" s="132"/>
      <c r="BV14" s="260"/>
      <c r="BW14" s="152"/>
      <c r="BX14" s="151">
        <f>IF(AG18&lt;AH18,AT18,IF(AH18&lt;AG18,AT18," "))</f>
        <v>1</v>
      </c>
      <c r="BY14" s="153"/>
      <c r="BZ14" s="155"/>
      <c r="CA14" s="151">
        <f>IF(AG27&lt;AH27,AT27,IF(AH27&lt;AG27,AT27," "))</f>
        <v>1</v>
      </c>
      <c r="CB14" s="154"/>
      <c r="CC14" s="263"/>
      <c r="CD14" s="263"/>
      <c r="CE14" s="263"/>
      <c r="CF14" s="155"/>
      <c r="CG14" s="151">
        <f>IF(AG23&lt;AH23,AI23,IF(AH23&lt;AG23,AI23," "))</f>
        <v>1</v>
      </c>
      <c r="CH14" s="154"/>
      <c r="CI14" s="153"/>
      <c r="CJ14" s="151" t="str">
        <f>IF(AG3&lt;AH3,AI3,IF(AH3&lt;AG3,AI3," "))</f>
        <v xml:space="preserve"> </v>
      </c>
      <c r="CK14" s="153"/>
      <c r="CL14" s="155"/>
      <c r="CM14" s="151">
        <f>IF(AG17&lt;AH17,AI17,IF(AH17&lt;AG17,AI17," "))</f>
        <v>1</v>
      </c>
      <c r="CN14" s="154"/>
      <c r="CO14" s="153"/>
      <c r="CP14" s="151">
        <f>IF(AG13&lt;AH13,AI13,IF(AH13&lt;AG13,AI13," "))</f>
        <v>2</v>
      </c>
      <c r="CQ14" s="153"/>
      <c r="CR14" s="155"/>
      <c r="CS14" s="151">
        <f>IF(AG8&lt;AH8,AI8,IF(AH8&lt;AG8,AI8," "))</f>
        <v>1</v>
      </c>
      <c r="CT14" s="154"/>
      <c r="CU14" s="158"/>
      <c r="CV14" s="268">
        <f>BE6</f>
        <v>7</v>
      </c>
      <c r="CW14" s="295"/>
      <c r="CX14" s="245">
        <v>6</v>
      </c>
    </row>
    <row r="15" spans="1:105" ht="18" customHeight="1" x14ac:dyDescent="0.2">
      <c r="A15" s="104">
        <v>14</v>
      </c>
      <c r="C15" s="106">
        <v>4</v>
      </c>
      <c r="D15" s="106">
        <v>5</v>
      </c>
      <c r="E15" s="107"/>
      <c r="F15" s="108"/>
      <c r="G15" s="109"/>
      <c r="H15" s="110"/>
      <c r="I15" s="107"/>
      <c r="J15" s="108"/>
      <c r="K15" s="109"/>
      <c r="L15" s="110"/>
      <c r="M15" s="107"/>
      <c r="N15" s="108"/>
      <c r="O15" s="109"/>
      <c r="P15" s="110"/>
      <c r="Q15" s="107"/>
      <c r="R15" s="108"/>
      <c r="S15" s="111">
        <f t="shared" si="1"/>
        <v>0</v>
      </c>
      <c r="T15" s="111">
        <f t="shared" si="2"/>
        <v>0</v>
      </c>
      <c r="U15" s="111">
        <f t="shared" si="3"/>
        <v>0</v>
      </c>
      <c r="V15" s="111">
        <f t="shared" si="4"/>
        <v>0</v>
      </c>
      <c r="W15" s="111">
        <f t="shared" si="5"/>
        <v>0</v>
      </c>
      <c r="X15" s="111">
        <f t="shared" si="6"/>
        <v>0</v>
      </c>
      <c r="Y15" s="111">
        <f t="shared" si="7"/>
        <v>0</v>
      </c>
      <c r="Z15" s="111">
        <f t="shared" si="8"/>
        <v>0</v>
      </c>
      <c r="AA15" s="111">
        <f t="shared" si="9"/>
        <v>0</v>
      </c>
      <c r="AB15" s="111">
        <f t="shared" si="10"/>
        <v>0</v>
      </c>
      <c r="AC15" s="111">
        <f t="shared" si="11"/>
        <v>0</v>
      </c>
      <c r="AD15" s="111">
        <f t="shared" si="12"/>
        <v>0</v>
      </c>
      <c r="AE15" s="111">
        <f t="shared" si="13"/>
        <v>0</v>
      </c>
      <c r="AF15" s="111">
        <f t="shared" si="14"/>
        <v>0</v>
      </c>
      <c r="AG15" s="112">
        <f t="shared" si="15"/>
        <v>0</v>
      </c>
      <c r="AH15" s="112">
        <f t="shared" si="15"/>
        <v>0</v>
      </c>
      <c r="AI15" s="113">
        <f t="shared" si="16"/>
        <v>0</v>
      </c>
      <c r="AJ15" s="113">
        <f t="shared" si="17"/>
        <v>0</v>
      </c>
      <c r="AK15" s="114" t="str">
        <f t="shared" si="18"/>
        <v/>
      </c>
      <c r="AL15" s="114" t="str">
        <f t="shared" si="19"/>
        <v/>
      </c>
      <c r="AM15" s="114" t="str">
        <f t="shared" si="20"/>
        <v/>
      </c>
      <c r="AN15" s="114" t="str">
        <f t="shared" si="21"/>
        <v/>
      </c>
      <c r="AO15" s="114" t="str">
        <f t="shared" si="22"/>
        <v/>
      </c>
      <c r="AP15" s="114" t="str">
        <f t="shared" si="23"/>
        <v/>
      </c>
      <c r="AQ15" s="114" t="str">
        <f t="shared" si="24"/>
        <v/>
      </c>
      <c r="AR15" s="115" t="str">
        <f t="shared" si="25"/>
        <v>0 - 0</v>
      </c>
      <c r="AS15" s="116" t="str">
        <f t="shared" si="26"/>
        <v/>
      </c>
      <c r="AT15" s="117">
        <f t="shared" si="27"/>
        <v>0</v>
      </c>
      <c r="AU15" s="117">
        <f t="shared" si="28"/>
        <v>0</v>
      </c>
      <c r="AV15" s="114" t="str">
        <f t="shared" si="29"/>
        <v/>
      </c>
      <c r="AW15" s="114" t="str">
        <f t="shared" si="30"/>
        <v/>
      </c>
      <c r="AX15" s="114" t="str">
        <f t="shared" si="31"/>
        <v/>
      </c>
      <c r="AY15" s="114" t="str">
        <f t="shared" si="32"/>
        <v/>
      </c>
      <c r="AZ15" s="114" t="str">
        <f t="shared" si="33"/>
        <v/>
      </c>
      <c r="BA15" s="114" t="str">
        <f t="shared" si="34"/>
        <v/>
      </c>
      <c r="BB15" s="114" t="str">
        <f t="shared" si="35"/>
        <v/>
      </c>
      <c r="BC15" s="115" t="str">
        <f t="shared" si="36"/>
        <v>0 - 0</v>
      </c>
      <c r="BD15" s="116" t="str">
        <f t="shared" si="37"/>
        <v/>
      </c>
      <c r="BE15" s="127"/>
      <c r="BF15" s="128"/>
      <c r="BG15" s="119">
        <f>SUMIF(A2:A9,C15,B2:B9)</f>
        <v>0</v>
      </c>
      <c r="BH15" s="120">
        <f>SUMIF(A2:A9,D15,B2:B9)</f>
        <v>0</v>
      </c>
      <c r="BI15" s="100" t="e">
        <f>1+#REF!</f>
        <v>#REF!</v>
      </c>
      <c r="BJ15" s="121" t="e">
        <f t="shared" si="38"/>
        <v>#REF!</v>
      </c>
      <c r="BK15" s="130">
        <v>4</v>
      </c>
      <c r="BL15" s="169" t="str">
        <f t="shared" si="0"/>
        <v>4 - 5</v>
      </c>
      <c r="BM15" s="168" t="s">
        <v>84</v>
      </c>
      <c r="BN15" s="170" t="s">
        <v>78</v>
      </c>
      <c r="BO15" s="171"/>
      <c r="BP15" s="253"/>
      <c r="BQ15" s="255"/>
      <c r="BR15" s="271" t="s">
        <v>42</v>
      </c>
      <c r="BS15" s="272"/>
      <c r="BT15" s="273"/>
      <c r="BU15" s="134"/>
      <c r="BV15" s="277"/>
      <c r="BW15" s="274" t="str">
        <f>IF(AI18&gt;AJ18,BC18,IF(AJ18&gt;AI18,BD18," "))</f>
        <v>1 - 3</v>
      </c>
      <c r="BX15" s="275"/>
      <c r="BY15" s="275"/>
      <c r="BZ15" s="274" t="str">
        <f>IF(AI27&gt;AJ27,BC27,IF(AJ27&gt;AI27,BD27," "))</f>
        <v>0 - 3</v>
      </c>
      <c r="CA15" s="275"/>
      <c r="CB15" s="276"/>
      <c r="CC15" s="278"/>
      <c r="CD15" s="278"/>
      <c r="CE15" s="278"/>
      <c r="CF15" s="274" t="str">
        <f>IF(AI23&lt;AJ23,AR23,IF(AJ23&lt;AI23,AS23," "))</f>
        <v>0 - 3</v>
      </c>
      <c r="CG15" s="275"/>
      <c r="CH15" s="276"/>
      <c r="CI15" s="275" t="str">
        <f>IF(AI3&lt;AJ3,AR3,IF(AJ3&lt;AI3,AS3," "))</f>
        <v xml:space="preserve"> </v>
      </c>
      <c r="CJ15" s="275"/>
      <c r="CK15" s="275"/>
      <c r="CL15" s="274" t="str">
        <f>IF(AI17&lt;AJ17,AR17,IF(AJ17&lt;AI17,AS17," "))</f>
        <v>1 - 3</v>
      </c>
      <c r="CM15" s="275"/>
      <c r="CN15" s="276"/>
      <c r="CO15" s="275" t="str">
        <f>IF(AI13&lt;AJ13,AR13,IF(AJ13&lt;AI13,AS13," "))</f>
        <v>1,1,1</v>
      </c>
      <c r="CP15" s="275"/>
      <c r="CQ15" s="275"/>
      <c r="CR15" s="274" t="str">
        <f>IF(AI8&lt;AJ8,AR8,IF(AJ8&lt;AI8,AS8," "))</f>
        <v>1 - 3</v>
      </c>
      <c r="CS15" s="275"/>
      <c r="CT15" s="276"/>
      <c r="CU15" s="159"/>
      <c r="CV15" s="279"/>
      <c r="CW15" s="296"/>
      <c r="CX15" s="270"/>
    </row>
    <row r="16" spans="1:105" ht="18" customHeight="1" x14ac:dyDescent="0.2">
      <c r="A16" s="104">
        <v>15</v>
      </c>
      <c r="C16" s="106">
        <v>2</v>
      </c>
      <c r="D16" s="106">
        <v>7</v>
      </c>
      <c r="E16" s="107">
        <v>2</v>
      </c>
      <c r="F16" s="108">
        <v>1</v>
      </c>
      <c r="G16" s="109">
        <v>2</v>
      </c>
      <c r="H16" s="110">
        <v>1</v>
      </c>
      <c r="I16" s="107">
        <v>2</v>
      </c>
      <c r="J16" s="108">
        <v>1</v>
      </c>
      <c r="K16" s="109"/>
      <c r="L16" s="110"/>
      <c r="M16" s="107"/>
      <c r="N16" s="108"/>
      <c r="O16" s="109"/>
      <c r="P16" s="110"/>
      <c r="Q16" s="107"/>
      <c r="R16" s="108"/>
      <c r="S16" s="111">
        <f t="shared" si="1"/>
        <v>1</v>
      </c>
      <c r="T16" s="111">
        <f t="shared" si="2"/>
        <v>0</v>
      </c>
      <c r="U16" s="111">
        <f t="shared" si="3"/>
        <v>1</v>
      </c>
      <c r="V16" s="111">
        <f t="shared" si="4"/>
        <v>0</v>
      </c>
      <c r="W16" s="111">
        <f t="shared" si="5"/>
        <v>1</v>
      </c>
      <c r="X16" s="111">
        <f t="shared" si="6"/>
        <v>0</v>
      </c>
      <c r="Y16" s="111">
        <f t="shared" si="7"/>
        <v>0</v>
      </c>
      <c r="Z16" s="111">
        <f t="shared" si="8"/>
        <v>0</v>
      </c>
      <c r="AA16" s="111">
        <f t="shared" si="9"/>
        <v>0</v>
      </c>
      <c r="AB16" s="111">
        <f t="shared" si="10"/>
        <v>0</v>
      </c>
      <c r="AC16" s="111">
        <f t="shared" si="11"/>
        <v>0</v>
      </c>
      <c r="AD16" s="111">
        <f t="shared" si="12"/>
        <v>0</v>
      </c>
      <c r="AE16" s="111">
        <f t="shared" si="13"/>
        <v>0</v>
      </c>
      <c r="AF16" s="111">
        <f t="shared" si="14"/>
        <v>0</v>
      </c>
      <c r="AG16" s="112">
        <f t="shared" si="15"/>
        <v>3</v>
      </c>
      <c r="AH16" s="112">
        <f t="shared" si="15"/>
        <v>0</v>
      </c>
      <c r="AI16" s="113">
        <f t="shared" si="16"/>
        <v>2</v>
      </c>
      <c r="AJ16" s="113">
        <f t="shared" si="17"/>
        <v>1</v>
      </c>
      <c r="AK16" s="114">
        <f t="shared" si="18"/>
        <v>1</v>
      </c>
      <c r="AL16" s="114">
        <f t="shared" si="19"/>
        <v>1</v>
      </c>
      <c r="AM16" s="114">
        <f t="shared" si="20"/>
        <v>1</v>
      </c>
      <c r="AN16" s="114" t="str">
        <f t="shared" si="21"/>
        <v/>
      </c>
      <c r="AO16" s="114" t="str">
        <f t="shared" si="22"/>
        <v/>
      </c>
      <c r="AP16" s="114" t="str">
        <f t="shared" si="23"/>
        <v/>
      </c>
      <c r="AQ16" s="114" t="str">
        <f t="shared" si="24"/>
        <v/>
      </c>
      <c r="AR16" s="115" t="str">
        <f t="shared" si="25"/>
        <v>3 - 0</v>
      </c>
      <c r="AS16" s="116" t="str">
        <f t="shared" si="26"/>
        <v>1,1,1</v>
      </c>
      <c r="AT16" s="117">
        <f t="shared" si="27"/>
        <v>1</v>
      </c>
      <c r="AU16" s="117">
        <f t="shared" si="28"/>
        <v>2</v>
      </c>
      <c r="AV16" s="114">
        <f t="shared" si="29"/>
        <v>-1</v>
      </c>
      <c r="AW16" s="114">
        <f t="shared" si="30"/>
        <v>-1</v>
      </c>
      <c r="AX16" s="114">
        <f t="shared" si="31"/>
        <v>-1</v>
      </c>
      <c r="AY16" s="114" t="str">
        <f t="shared" si="32"/>
        <v/>
      </c>
      <c r="AZ16" s="114" t="str">
        <f t="shared" si="33"/>
        <v/>
      </c>
      <c r="BA16" s="114" t="str">
        <f t="shared" si="34"/>
        <v/>
      </c>
      <c r="BB16" s="114" t="str">
        <f t="shared" si="35"/>
        <v/>
      </c>
      <c r="BC16" s="115" t="str">
        <f t="shared" si="36"/>
        <v>0 - 3</v>
      </c>
      <c r="BD16" s="116" t="str">
        <f t="shared" si="37"/>
        <v>-1,-1,-1</v>
      </c>
      <c r="BE16" s="118">
        <f>SUMIF(C2:C29,8,AI2:AI29)+SUMIF(D2:D29,8,AJ2:AJ29)</f>
        <v>8</v>
      </c>
      <c r="BF16" s="118">
        <f>IF(BE16&lt;&gt;0,RANK(BE16,BE2:BE17),"")</f>
        <v>5</v>
      </c>
      <c r="BG16" s="119">
        <f>SUMIF(A2:A9,C16,B2:B9)</f>
        <v>0</v>
      </c>
      <c r="BH16" s="120">
        <f>SUMIF(A2:A9,D16,B2:B9)</f>
        <v>0</v>
      </c>
      <c r="BI16" s="100" t="e">
        <f>1+#REF!</f>
        <v>#REF!</v>
      </c>
      <c r="BJ16" s="121" t="e">
        <f t="shared" si="38"/>
        <v>#REF!</v>
      </c>
      <c r="BK16" s="130">
        <v>4</v>
      </c>
      <c r="BL16" s="172" t="str">
        <f t="shared" si="0"/>
        <v>2 - 7</v>
      </c>
      <c r="BM16" s="168" t="s">
        <v>84</v>
      </c>
      <c r="BN16" s="170" t="s">
        <v>78</v>
      </c>
      <c r="BO16" s="171"/>
      <c r="BP16" s="253">
        <v>4</v>
      </c>
      <c r="BQ16" s="255">
        <f>B5</f>
        <v>0</v>
      </c>
      <c r="BR16" s="257" t="s">
        <v>65</v>
      </c>
      <c r="BS16" s="258"/>
      <c r="BT16" s="259"/>
      <c r="BU16" s="132"/>
      <c r="BV16" s="285"/>
      <c r="BW16" s="150"/>
      <c r="BX16" s="135">
        <f>IF(AG26&lt;AH26,AT26,IF(AH26&lt;AG26,AT26," "))</f>
        <v>1</v>
      </c>
      <c r="BY16" s="138"/>
      <c r="BZ16" s="156"/>
      <c r="CA16" s="135">
        <f>IF(AG19&lt;AH19,AT19,IF(AH19&lt;AG19,AT19," "))</f>
        <v>2</v>
      </c>
      <c r="CB16" s="157"/>
      <c r="CC16" s="138"/>
      <c r="CD16" s="135">
        <f>IF(AG23&lt;AH23,AT23,IF(AH23&lt;AG23,AT23," "))</f>
        <v>2</v>
      </c>
      <c r="CE16" s="138"/>
      <c r="CF16" s="287"/>
      <c r="CG16" s="288"/>
      <c r="CH16" s="289"/>
      <c r="CI16" s="138"/>
      <c r="CJ16" s="135" t="str">
        <f>IF(AG15&lt;AH15,AI15,IF(AH15&lt;AG15,AI15," "))</f>
        <v xml:space="preserve"> </v>
      </c>
      <c r="CK16" s="138"/>
      <c r="CL16" s="156"/>
      <c r="CM16" s="135">
        <f>IF(AG12&lt;AH12,AI12,IF(AH12&lt;AG12,AI12," "))</f>
        <v>1</v>
      </c>
      <c r="CN16" s="157"/>
      <c r="CO16" s="138"/>
      <c r="CP16" s="135">
        <f>IF(AG9&lt;AH9,AI9,IF(AH9&lt;AG9,AI9," "))</f>
        <v>2</v>
      </c>
      <c r="CQ16" s="138"/>
      <c r="CR16" s="156"/>
      <c r="CS16" s="135">
        <f>IF(AG5&lt;AH5,AI5,IF(AH5&lt;AG5,AI5," "))</f>
        <v>2</v>
      </c>
      <c r="CT16" s="157"/>
      <c r="CU16" s="160"/>
      <c r="CV16" s="290">
        <f>BE8</f>
        <v>10</v>
      </c>
      <c r="CW16" s="294"/>
      <c r="CX16" s="280">
        <v>4</v>
      </c>
    </row>
    <row r="17" spans="1:102" ht="18" customHeight="1" x14ac:dyDescent="0.2">
      <c r="A17" s="104">
        <v>16</v>
      </c>
      <c r="C17" s="106">
        <v>3</v>
      </c>
      <c r="D17" s="106">
        <v>6</v>
      </c>
      <c r="E17" s="107">
        <v>1</v>
      </c>
      <c r="F17" s="108">
        <v>2</v>
      </c>
      <c r="G17" s="109">
        <v>1</v>
      </c>
      <c r="H17" s="110">
        <v>2</v>
      </c>
      <c r="I17" s="107">
        <v>2</v>
      </c>
      <c r="J17" s="108">
        <v>1</v>
      </c>
      <c r="K17" s="109">
        <v>1</v>
      </c>
      <c r="L17" s="110">
        <v>2</v>
      </c>
      <c r="M17" s="107"/>
      <c r="N17" s="108"/>
      <c r="O17" s="109"/>
      <c r="P17" s="110"/>
      <c r="Q17" s="107"/>
      <c r="R17" s="108"/>
      <c r="S17" s="111">
        <f t="shared" si="1"/>
        <v>0</v>
      </c>
      <c r="T17" s="111">
        <f t="shared" si="2"/>
        <v>1</v>
      </c>
      <c r="U17" s="111">
        <f t="shared" si="3"/>
        <v>0</v>
      </c>
      <c r="V17" s="111">
        <f t="shared" si="4"/>
        <v>1</v>
      </c>
      <c r="W17" s="111">
        <f t="shared" si="5"/>
        <v>1</v>
      </c>
      <c r="X17" s="111">
        <f t="shared" si="6"/>
        <v>0</v>
      </c>
      <c r="Y17" s="111">
        <f t="shared" si="7"/>
        <v>0</v>
      </c>
      <c r="Z17" s="111">
        <f t="shared" si="8"/>
        <v>1</v>
      </c>
      <c r="AA17" s="111">
        <f t="shared" si="9"/>
        <v>0</v>
      </c>
      <c r="AB17" s="111">
        <f t="shared" si="10"/>
        <v>0</v>
      </c>
      <c r="AC17" s="111">
        <f t="shared" si="11"/>
        <v>0</v>
      </c>
      <c r="AD17" s="111">
        <f t="shared" si="12"/>
        <v>0</v>
      </c>
      <c r="AE17" s="111">
        <f t="shared" si="13"/>
        <v>0</v>
      </c>
      <c r="AF17" s="111">
        <f t="shared" si="14"/>
        <v>0</v>
      </c>
      <c r="AG17" s="112">
        <f t="shared" si="15"/>
        <v>1</v>
      </c>
      <c r="AH17" s="112">
        <f t="shared" si="15"/>
        <v>3</v>
      </c>
      <c r="AI17" s="113">
        <f t="shared" si="16"/>
        <v>1</v>
      </c>
      <c r="AJ17" s="113">
        <f t="shared" si="17"/>
        <v>2</v>
      </c>
      <c r="AK17" s="114">
        <f t="shared" si="18"/>
        <v>-1</v>
      </c>
      <c r="AL17" s="114">
        <f t="shared" si="19"/>
        <v>-1</v>
      </c>
      <c r="AM17" s="114">
        <f t="shared" si="20"/>
        <v>1</v>
      </c>
      <c r="AN17" s="114">
        <f t="shared" si="21"/>
        <v>-1</v>
      </c>
      <c r="AO17" s="114" t="str">
        <f t="shared" si="22"/>
        <v/>
      </c>
      <c r="AP17" s="114" t="str">
        <f t="shared" si="23"/>
        <v/>
      </c>
      <c r="AQ17" s="114" t="str">
        <f t="shared" si="24"/>
        <v/>
      </c>
      <c r="AR17" s="115" t="str">
        <f t="shared" si="25"/>
        <v>1 - 3</v>
      </c>
      <c r="AS17" s="116" t="str">
        <f t="shared" si="26"/>
        <v>-1,-1,1,-1</v>
      </c>
      <c r="AT17" s="117">
        <f t="shared" si="27"/>
        <v>2</v>
      </c>
      <c r="AU17" s="117">
        <f t="shared" si="28"/>
        <v>1</v>
      </c>
      <c r="AV17" s="114">
        <f t="shared" si="29"/>
        <v>1</v>
      </c>
      <c r="AW17" s="114">
        <f t="shared" si="30"/>
        <v>1</v>
      </c>
      <c r="AX17" s="114">
        <f t="shared" si="31"/>
        <v>-1</v>
      </c>
      <c r="AY17" s="114">
        <f t="shared" si="32"/>
        <v>1</v>
      </c>
      <c r="AZ17" s="114" t="str">
        <f t="shared" si="33"/>
        <v/>
      </c>
      <c r="BA17" s="114" t="str">
        <f t="shared" si="34"/>
        <v/>
      </c>
      <c r="BB17" s="114" t="str">
        <f t="shared" si="35"/>
        <v/>
      </c>
      <c r="BC17" s="115" t="str">
        <f t="shared" si="36"/>
        <v>3 - 1</v>
      </c>
      <c r="BD17" s="116" t="str">
        <f t="shared" si="37"/>
        <v>1,1,-1,1</v>
      </c>
      <c r="BE17" s="127"/>
      <c r="BF17" s="128"/>
      <c r="BG17" s="119">
        <f>SUMIF(A2:A9,C17,B2:B9)</f>
        <v>0</v>
      </c>
      <c r="BH17" s="120">
        <f>SUMIF(A2:A9,D17,B2:B9)</f>
        <v>0</v>
      </c>
      <c r="BI17" s="100" t="e">
        <f>1+#REF!</f>
        <v>#REF!</v>
      </c>
      <c r="BJ17" s="121" t="e">
        <f t="shared" si="38"/>
        <v>#REF!</v>
      </c>
      <c r="BK17" s="130">
        <v>4</v>
      </c>
      <c r="BL17" s="173" t="str">
        <f t="shared" si="0"/>
        <v>3 - 6</v>
      </c>
      <c r="BM17" s="168" t="s">
        <v>84</v>
      </c>
      <c r="BN17" s="170" t="s">
        <v>78</v>
      </c>
      <c r="BO17" s="171"/>
      <c r="BP17" s="253"/>
      <c r="BQ17" s="255"/>
      <c r="BR17" s="271" t="s">
        <v>69</v>
      </c>
      <c r="BS17" s="272"/>
      <c r="BT17" s="273"/>
      <c r="BU17" s="134"/>
      <c r="BV17" s="286"/>
      <c r="BW17" s="282" t="str">
        <f>IF(AI26&gt;AJ26,BC26,IF(AJ26&gt;AI26,BD26," "))</f>
        <v>0 - 3</v>
      </c>
      <c r="BX17" s="282"/>
      <c r="BY17" s="282"/>
      <c r="BZ17" s="283" t="str">
        <f>IF(AI19&gt;AJ19,BC19,IF(AJ19&gt;AI19,BD19," "))</f>
        <v>1,-1,1,-1,1</v>
      </c>
      <c r="CA17" s="282"/>
      <c r="CB17" s="284"/>
      <c r="CC17" s="282" t="str">
        <f>IF(AI23&gt;AJ23,BC23,IF(AJ23&gt;AI23,BD23," "))</f>
        <v>1,1,1</v>
      </c>
      <c r="CD17" s="282"/>
      <c r="CE17" s="282"/>
      <c r="CF17" s="287"/>
      <c r="CG17" s="288"/>
      <c r="CH17" s="289"/>
      <c r="CI17" s="282" t="str">
        <f>IF(AI15&lt;AJ15,AR15,IF(AJ15&lt;AI15,AS15," "))</f>
        <v xml:space="preserve"> </v>
      </c>
      <c r="CJ17" s="282"/>
      <c r="CK17" s="282"/>
      <c r="CL17" s="283" t="str">
        <f>IF(AI12&lt;AJ12,AR12,IF(AJ12&lt;AI12,AS12," "))</f>
        <v>2 - 3</v>
      </c>
      <c r="CM17" s="282"/>
      <c r="CN17" s="284"/>
      <c r="CO17" s="282" t="str">
        <f>IF(AI9&lt;AJ9,AR9,IF(AJ9&lt;AI9,AS9," "))</f>
        <v>1,1,1</v>
      </c>
      <c r="CP17" s="282"/>
      <c r="CQ17" s="282"/>
      <c r="CR17" s="283" t="str">
        <f>IF(AI5&lt;AJ5,AR5,IF(AJ5&lt;AI5,AS5," "))</f>
        <v>-1,1,1,1</v>
      </c>
      <c r="CS17" s="282"/>
      <c r="CT17" s="284"/>
      <c r="CU17" s="161"/>
      <c r="CV17" s="290"/>
      <c r="CW17" s="294"/>
      <c r="CX17" s="280"/>
    </row>
    <row r="18" spans="1:102" ht="18" customHeight="1" x14ac:dyDescent="0.2">
      <c r="A18" s="104">
        <v>17</v>
      </c>
      <c r="C18" s="106">
        <v>1</v>
      </c>
      <c r="D18" s="106">
        <v>3</v>
      </c>
      <c r="E18" s="107">
        <v>2</v>
      </c>
      <c r="F18" s="108">
        <v>1</v>
      </c>
      <c r="G18" s="109">
        <v>2</v>
      </c>
      <c r="H18" s="110">
        <v>1</v>
      </c>
      <c r="I18" s="107">
        <v>1</v>
      </c>
      <c r="J18" s="108">
        <v>2</v>
      </c>
      <c r="K18" s="109">
        <v>2</v>
      </c>
      <c r="L18" s="110">
        <v>1</v>
      </c>
      <c r="M18" s="107"/>
      <c r="N18" s="108"/>
      <c r="O18" s="109"/>
      <c r="P18" s="110"/>
      <c r="Q18" s="107"/>
      <c r="R18" s="108"/>
      <c r="S18" s="111">
        <f t="shared" si="1"/>
        <v>1</v>
      </c>
      <c r="T18" s="111">
        <f t="shared" si="2"/>
        <v>0</v>
      </c>
      <c r="U18" s="111">
        <f t="shared" si="3"/>
        <v>1</v>
      </c>
      <c r="V18" s="111">
        <f t="shared" si="4"/>
        <v>0</v>
      </c>
      <c r="W18" s="111">
        <f t="shared" si="5"/>
        <v>0</v>
      </c>
      <c r="X18" s="111">
        <f t="shared" si="6"/>
        <v>1</v>
      </c>
      <c r="Y18" s="111">
        <f t="shared" si="7"/>
        <v>1</v>
      </c>
      <c r="Z18" s="111">
        <f t="shared" si="8"/>
        <v>0</v>
      </c>
      <c r="AA18" s="111">
        <f t="shared" si="9"/>
        <v>0</v>
      </c>
      <c r="AB18" s="111">
        <f t="shared" si="10"/>
        <v>0</v>
      </c>
      <c r="AC18" s="111">
        <f t="shared" si="11"/>
        <v>0</v>
      </c>
      <c r="AD18" s="111">
        <f t="shared" si="12"/>
        <v>0</v>
      </c>
      <c r="AE18" s="111">
        <f t="shared" si="13"/>
        <v>0</v>
      </c>
      <c r="AF18" s="111">
        <f t="shared" si="14"/>
        <v>0</v>
      </c>
      <c r="AG18" s="112">
        <f t="shared" si="15"/>
        <v>3</v>
      </c>
      <c r="AH18" s="112">
        <f t="shared" si="15"/>
        <v>1</v>
      </c>
      <c r="AI18" s="113">
        <f t="shared" si="16"/>
        <v>2</v>
      </c>
      <c r="AJ18" s="113">
        <f t="shared" si="17"/>
        <v>1</v>
      </c>
      <c r="AK18" s="114">
        <f t="shared" si="18"/>
        <v>1</v>
      </c>
      <c r="AL18" s="114">
        <f t="shared" si="19"/>
        <v>1</v>
      </c>
      <c r="AM18" s="114">
        <f t="shared" si="20"/>
        <v>-1</v>
      </c>
      <c r="AN18" s="114">
        <f t="shared" si="21"/>
        <v>1</v>
      </c>
      <c r="AO18" s="114" t="str">
        <f t="shared" si="22"/>
        <v/>
      </c>
      <c r="AP18" s="114" t="str">
        <f t="shared" si="23"/>
        <v/>
      </c>
      <c r="AQ18" s="114" t="str">
        <f t="shared" si="24"/>
        <v/>
      </c>
      <c r="AR18" s="115" t="str">
        <f t="shared" si="25"/>
        <v>3 - 1</v>
      </c>
      <c r="AS18" s="116" t="str">
        <f t="shared" si="26"/>
        <v>1,1,-1,1</v>
      </c>
      <c r="AT18" s="117">
        <f t="shared" si="27"/>
        <v>1</v>
      </c>
      <c r="AU18" s="117">
        <f t="shared" si="28"/>
        <v>2</v>
      </c>
      <c r="AV18" s="114">
        <f t="shared" si="29"/>
        <v>-1</v>
      </c>
      <c r="AW18" s="114">
        <f t="shared" si="30"/>
        <v>-1</v>
      </c>
      <c r="AX18" s="114">
        <f t="shared" si="31"/>
        <v>1</v>
      </c>
      <c r="AY18" s="114">
        <f t="shared" si="32"/>
        <v>-1</v>
      </c>
      <c r="AZ18" s="114" t="str">
        <f t="shared" si="33"/>
        <v/>
      </c>
      <c r="BA18" s="114" t="str">
        <f t="shared" si="34"/>
        <v/>
      </c>
      <c r="BB18" s="114" t="str">
        <f t="shared" si="35"/>
        <v/>
      </c>
      <c r="BC18" s="115" t="str">
        <f t="shared" si="36"/>
        <v>1 - 3</v>
      </c>
      <c r="BD18" s="116" t="str">
        <f t="shared" si="37"/>
        <v>-1,-1,1,-1</v>
      </c>
      <c r="BG18" s="119">
        <f>SUMIF(A2:A9,C18,B2:B9)</f>
        <v>0</v>
      </c>
      <c r="BH18" s="120">
        <f>SUMIF(A2:A9,D18,B2:B9)</f>
        <v>0</v>
      </c>
      <c r="BI18" s="100" t="e">
        <f>1+#REF!</f>
        <v>#REF!</v>
      </c>
      <c r="BJ18" s="121" t="e">
        <f t="shared" si="38"/>
        <v>#REF!</v>
      </c>
      <c r="BK18" s="130">
        <v>5</v>
      </c>
      <c r="BL18" s="174" t="str">
        <f t="shared" si="0"/>
        <v>1 - 3</v>
      </c>
      <c r="BM18" s="175" t="s">
        <v>84</v>
      </c>
      <c r="BN18" s="176" t="s">
        <v>87</v>
      </c>
      <c r="BO18" s="177"/>
      <c r="BP18" s="253">
        <v>5</v>
      </c>
      <c r="BQ18" s="293">
        <f>B6</f>
        <v>0</v>
      </c>
      <c r="BR18" s="257" t="s">
        <v>15</v>
      </c>
      <c r="BS18" s="258"/>
      <c r="BT18" s="259"/>
      <c r="BU18" s="132"/>
      <c r="BV18" s="260"/>
      <c r="BW18" s="152"/>
      <c r="BX18" s="151" t="str">
        <f>IF(AG10&lt;AH10,AT10,IF(AH10&lt;AG10,AT10," "))</f>
        <v xml:space="preserve"> </v>
      </c>
      <c r="BY18" s="153"/>
      <c r="BZ18" s="155"/>
      <c r="CA18" s="151" t="str">
        <f>IF(AG6&lt;AH6,AT6,IF(AH6&lt;AG6,AT6," "))</f>
        <v xml:space="preserve"> </v>
      </c>
      <c r="CB18" s="154"/>
      <c r="CC18" s="153"/>
      <c r="CD18" s="151" t="str">
        <f>IF(AG3&lt;AH3,AT3,IF(AH3&lt;AG3,AT3," "))</f>
        <v xml:space="preserve"> </v>
      </c>
      <c r="CE18" s="153"/>
      <c r="CF18" s="155"/>
      <c r="CG18" s="151" t="str">
        <f>IF(AG15&lt;AH15,AT15,IF(AH15&lt;AG15,AT15," "))</f>
        <v xml:space="preserve"> </v>
      </c>
      <c r="CH18" s="154"/>
      <c r="CI18" s="263"/>
      <c r="CJ18" s="263"/>
      <c r="CK18" s="263"/>
      <c r="CL18" s="155"/>
      <c r="CM18" s="151" t="str">
        <f>IF(AG24&lt;AH24,AI24,IF(AH24&lt;AG24,AI24," "))</f>
        <v xml:space="preserve"> </v>
      </c>
      <c r="CN18" s="154"/>
      <c r="CO18" s="153"/>
      <c r="CP18" s="151" t="str">
        <f>IF(AG20&lt;AH20,AI20,IF(AH20&lt;AG20,AI20," "))</f>
        <v xml:space="preserve"> </v>
      </c>
      <c r="CQ18" s="153"/>
      <c r="CR18" s="155"/>
      <c r="CS18" s="151" t="str">
        <f>IF(AG29&lt;AH29,AI29,IF(AH29&lt;AG29,AI29," "))</f>
        <v xml:space="preserve"> </v>
      </c>
      <c r="CT18" s="154"/>
      <c r="CU18" s="162"/>
      <c r="CV18" s="268">
        <f>BE10</f>
        <v>0</v>
      </c>
      <c r="CW18" s="291"/>
      <c r="CX18" s="245"/>
    </row>
    <row r="19" spans="1:102" ht="18" customHeight="1" x14ac:dyDescent="0.2">
      <c r="A19" s="104">
        <v>18</v>
      </c>
      <c r="C19" s="106">
        <v>2</v>
      </c>
      <c r="D19" s="106">
        <v>4</v>
      </c>
      <c r="E19" s="107">
        <v>1</v>
      </c>
      <c r="F19" s="108">
        <v>2</v>
      </c>
      <c r="G19" s="109">
        <v>2</v>
      </c>
      <c r="H19" s="110">
        <v>1</v>
      </c>
      <c r="I19" s="107">
        <v>1</v>
      </c>
      <c r="J19" s="108">
        <v>2</v>
      </c>
      <c r="K19" s="109">
        <v>2</v>
      </c>
      <c r="L19" s="110">
        <v>1</v>
      </c>
      <c r="M19" s="107">
        <v>1</v>
      </c>
      <c r="N19" s="108">
        <v>2</v>
      </c>
      <c r="O19" s="109"/>
      <c r="P19" s="110"/>
      <c r="Q19" s="107"/>
      <c r="R19" s="108"/>
      <c r="S19" s="111">
        <f t="shared" si="1"/>
        <v>0</v>
      </c>
      <c r="T19" s="111">
        <f t="shared" si="2"/>
        <v>1</v>
      </c>
      <c r="U19" s="111">
        <f t="shared" si="3"/>
        <v>1</v>
      </c>
      <c r="V19" s="111">
        <f t="shared" si="4"/>
        <v>0</v>
      </c>
      <c r="W19" s="111">
        <f t="shared" si="5"/>
        <v>0</v>
      </c>
      <c r="X19" s="111">
        <f t="shared" si="6"/>
        <v>1</v>
      </c>
      <c r="Y19" s="111">
        <f t="shared" si="7"/>
        <v>1</v>
      </c>
      <c r="Z19" s="111">
        <f t="shared" si="8"/>
        <v>0</v>
      </c>
      <c r="AA19" s="111">
        <f t="shared" si="9"/>
        <v>0</v>
      </c>
      <c r="AB19" s="111">
        <f t="shared" si="10"/>
        <v>1</v>
      </c>
      <c r="AC19" s="111">
        <f t="shared" si="11"/>
        <v>0</v>
      </c>
      <c r="AD19" s="111">
        <f t="shared" si="12"/>
        <v>0</v>
      </c>
      <c r="AE19" s="111">
        <f t="shared" si="13"/>
        <v>0</v>
      </c>
      <c r="AF19" s="111">
        <f t="shared" si="14"/>
        <v>0</v>
      </c>
      <c r="AG19" s="112">
        <f t="shared" si="15"/>
        <v>2</v>
      </c>
      <c r="AH19" s="112">
        <f t="shared" si="15"/>
        <v>3</v>
      </c>
      <c r="AI19" s="113">
        <f t="shared" si="16"/>
        <v>1</v>
      </c>
      <c r="AJ19" s="113">
        <f t="shared" si="17"/>
        <v>2</v>
      </c>
      <c r="AK19" s="114">
        <f t="shared" si="18"/>
        <v>-1</v>
      </c>
      <c r="AL19" s="114">
        <f t="shared" si="19"/>
        <v>1</v>
      </c>
      <c r="AM19" s="114">
        <f t="shared" si="20"/>
        <v>-1</v>
      </c>
      <c r="AN19" s="114">
        <f t="shared" si="21"/>
        <v>1</v>
      </c>
      <c r="AO19" s="114">
        <f t="shared" si="22"/>
        <v>-1</v>
      </c>
      <c r="AP19" s="114" t="str">
        <f t="shared" si="23"/>
        <v/>
      </c>
      <c r="AQ19" s="114" t="str">
        <f t="shared" si="24"/>
        <v/>
      </c>
      <c r="AR19" s="115" t="str">
        <f t="shared" si="25"/>
        <v>2 - 3</v>
      </c>
      <c r="AS19" s="116" t="str">
        <f t="shared" si="26"/>
        <v>-1,1,-1,1,-1</v>
      </c>
      <c r="AT19" s="117">
        <f t="shared" si="27"/>
        <v>2</v>
      </c>
      <c r="AU19" s="117">
        <f t="shared" si="28"/>
        <v>1</v>
      </c>
      <c r="AV19" s="114">
        <f t="shared" si="29"/>
        <v>1</v>
      </c>
      <c r="AW19" s="114">
        <f t="shared" si="30"/>
        <v>-1</v>
      </c>
      <c r="AX19" s="114">
        <f t="shared" si="31"/>
        <v>1</v>
      </c>
      <c r="AY19" s="114">
        <f t="shared" si="32"/>
        <v>-1</v>
      </c>
      <c r="AZ19" s="114">
        <f t="shared" si="33"/>
        <v>1</v>
      </c>
      <c r="BA19" s="114" t="str">
        <f t="shared" si="34"/>
        <v/>
      </c>
      <c r="BB19" s="114" t="str">
        <f t="shared" si="35"/>
        <v/>
      </c>
      <c r="BC19" s="115" t="str">
        <f t="shared" si="36"/>
        <v>3 - 2</v>
      </c>
      <c r="BD19" s="116" t="str">
        <f t="shared" si="37"/>
        <v>1,-1,1,-1,1</v>
      </c>
      <c r="BG19" s="119">
        <f>SUMIF(A2:A9,C19,B2:B9)</f>
        <v>0</v>
      </c>
      <c r="BH19" s="120">
        <f>SUMIF(A2:A9,D19,B2:B9)</f>
        <v>0</v>
      </c>
      <c r="BI19" s="100" t="e">
        <f>1+#REF!</f>
        <v>#REF!</v>
      </c>
      <c r="BJ19" s="121" t="e">
        <f t="shared" si="38"/>
        <v>#REF!</v>
      </c>
      <c r="BK19" s="130">
        <v>5</v>
      </c>
      <c r="BL19" s="174" t="str">
        <f t="shared" si="0"/>
        <v>2 - 4</v>
      </c>
      <c r="BM19" s="175" t="s">
        <v>84</v>
      </c>
      <c r="BN19" s="176" t="s">
        <v>87</v>
      </c>
      <c r="BO19" s="177"/>
      <c r="BP19" s="253"/>
      <c r="BQ19" s="293"/>
      <c r="BR19" s="271" t="s">
        <v>10</v>
      </c>
      <c r="BS19" s="272"/>
      <c r="BT19" s="273"/>
      <c r="BU19" s="134"/>
      <c r="BV19" s="277"/>
      <c r="BW19" s="274" t="str">
        <f>IF(AI10&gt;AJ10,BC10,IF(AJ10&gt;AI10,BD10," "))</f>
        <v xml:space="preserve"> </v>
      </c>
      <c r="BX19" s="275"/>
      <c r="BY19" s="275"/>
      <c r="BZ19" s="274" t="str">
        <f>IF(AI6&gt;AJ6,BC6,IF(AJ6&gt;AI6,BD6," "))</f>
        <v xml:space="preserve"> </v>
      </c>
      <c r="CA19" s="275"/>
      <c r="CB19" s="276"/>
      <c r="CC19" s="275" t="str">
        <f>IF(AI3&gt;AJ3,BC3,IF(AJ3&gt;AI3,BD3," "))</f>
        <v xml:space="preserve"> </v>
      </c>
      <c r="CD19" s="275"/>
      <c r="CE19" s="275"/>
      <c r="CF19" s="274" t="str">
        <f>IF(AI15&gt;AJ15,BC15,IF(AJ15&gt;AI15,BD15," "))</f>
        <v xml:space="preserve"> </v>
      </c>
      <c r="CG19" s="275"/>
      <c r="CH19" s="276"/>
      <c r="CI19" s="278"/>
      <c r="CJ19" s="278"/>
      <c r="CK19" s="278"/>
      <c r="CL19" s="274" t="str">
        <f>IF(AI24&lt;AJ24,AR24,IF(AJ24&lt;AI24,AS24," "))</f>
        <v xml:space="preserve"> </v>
      </c>
      <c r="CM19" s="275"/>
      <c r="CN19" s="276"/>
      <c r="CO19" s="275" t="str">
        <f>IF(AI20&lt;AJ20,AR20,IF(AJ20&lt;AI20,AS20," "))</f>
        <v xml:space="preserve"> </v>
      </c>
      <c r="CP19" s="275"/>
      <c r="CQ19" s="275"/>
      <c r="CR19" s="274" t="str">
        <f>IF(AI29&lt;AJ29,AR29,IF(AJ29&lt;AI29,AS29," "))</f>
        <v xml:space="preserve"> </v>
      </c>
      <c r="CS19" s="275"/>
      <c r="CT19" s="276"/>
      <c r="CU19" s="159"/>
      <c r="CV19" s="279"/>
      <c r="CW19" s="292"/>
      <c r="CX19" s="270"/>
    </row>
    <row r="20" spans="1:102" ht="18" customHeight="1" x14ac:dyDescent="0.2">
      <c r="A20" s="104">
        <v>19</v>
      </c>
      <c r="C20" s="106">
        <v>5</v>
      </c>
      <c r="D20" s="106">
        <v>7</v>
      </c>
      <c r="E20" s="107"/>
      <c r="F20" s="108"/>
      <c r="G20" s="109"/>
      <c r="H20" s="110"/>
      <c r="I20" s="107"/>
      <c r="J20" s="108"/>
      <c r="K20" s="109"/>
      <c r="L20" s="110"/>
      <c r="M20" s="107"/>
      <c r="N20" s="108"/>
      <c r="O20" s="109"/>
      <c r="P20" s="110"/>
      <c r="Q20" s="107"/>
      <c r="R20" s="108"/>
      <c r="S20" s="111">
        <f t="shared" si="1"/>
        <v>0</v>
      </c>
      <c r="T20" s="111">
        <f t="shared" si="2"/>
        <v>0</v>
      </c>
      <c r="U20" s="111">
        <f t="shared" si="3"/>
        <v>0</v>
      </c>
      <c r="V20" s="111">
        <f t="shared" si="4"/>
        <v>0</v>
      </c>
      <c r="W20" s="111">
        <f t="shared" si="5"/>
        <v>0</v>
      </c>
      <c r="X20" s="111">
        <f t="shared" si="6"/>
        <v>0</v>
      </c>
      <c r="Y20" s="111">
        <f t="shared" si="7"/>
        <v>0</v>
      </c>
      <c r="Z20" s="111">
        <f t="shared" si="8"/>
        <v>0</v>
      </c>
      <c r="AA20" s="111">
        <f t="shared" si="9"/>
        <v>0</v>
      </c>
      <c r="AB20" s="111">
        <f t="shared" si="10"/>
        <v>0</v>
      </c>
      <c r="AC20" s="111">
        <f t="shared" si="11"/>
        <v>0</v>
      </c>
      <c r="AD20" s="111">
        <f t="shared" si="12"/>
        <v>0</v>
      </c>
      <c r="AE20" s="111">
        <f t="shared" si="13"/>
        <v>0</v>
      </c>
      <c r="AF20" s="111">
        <f t="shared" si="14"/>
        <v>0</v>
      </c>
      <c r="AG20" s="112">
        <f t="shared" si="15"/>
        <v>0</v>
      </c>
      <c r="AH20" s="112">
        <f t="shared" si="15"/>
        <v>0</v>
      </c>
      <c r="AI20" s="113">
        <f t="shared" si="16"/>
        <v>0</v>
      </c>
      <c r="AJ20" s="113">
        <f t="shared" si="17"/>
        <v>0</v>
      </c>
      <c r="AK20" s="114" t="str">
        <f t="shared" si="18"/>
        <v/>
      </c>
      <c r="AL20" s="114" t="str">
        <f t="shared" si="19"/>
        <v/>
      </c>
      <c r="AM20" s="114" t="str">
        <f t="shared" si="20"/>
        <v/>
      </c>
      <c r="AN20" s="114" t="str">
        <f t="shared" si="21"/>
        <v/>
      </c>
      <c r="AO20" s="114" t="str">
        <f t="shared" si="22"/>
        <v/>
      </c>
      <c r="AP20" s="114" t="str">
        <f t="shared" si="23"/>
        <v/>
      </c>
      <c r="AQ20" s="114" t="str">
        <f t="shared" si="24"/>
        <v/>
      </c>
      <c r="AR20" s="115" t="str">
        <f t="shared" si="25"/>
        <v>0 - 0</v>
      </c>
      <c r="AS20" s="116" t="str">
        <f t="shared" si="26"/>
        <v/>
      </c>
      <c r="AT20" s="117">
        <f t="shared" si="27"/>
        <v>0</v>
      </c>
      <c r="AU20" s="117">
        <f t="shared" si="28"/>
        <v>0</v>
      </c>
      <c r="AV20" s="114" t="str">
        <f t="shared" si="29"/>
        <v/>
      </c>
      <c r="AW20" s="114" t="str">
        <f t="shared" si="30"/>
        <v/>
      </c>
      <c r="AX20" s="114" t="str">
        <f t="shared" si="31"/>
        <v/>
      </c>
      <c r="AY20" s="114" t="str">
        <f t="shared" si="32"/>
        <v/>
      </c>
      <c r="AZ20" s="114" t="str">
        <f t="shared" si="33"/>
        <v/>
      </c>
      <c r="BA20" s="114" t="str">
        <f t="shared" si="34"/>
        <v/>
      </c>
      <c r="BB20" s="114" t="str">
        <f t="shared" si="35"/>
        <v/>
      </c>
      <c r="BC20" s="115" t="str">
        <f t="shared" si="36"/>
        <v>0 - 0</v>
      </c>
      <c r="BD20" s="116" t="str">
        <f t="shared" si="37"/>
        <v/>
      </c>
      <c r="BG20" s="119">
        <f>SUMIF(A2:A9,C20,B2:B9)</f>
        <v>0</v>
      </c>
      <c r="BH20" s="120">
        <f>SUMIF(A2:A9,D20,B2:B9)</f>
        <v>0</v>
      </c>
      <c r="BI20" s="100" t="e">
        <f>1+#REF!</f>
        <v>#REF!</v>
      </c>
      <c r="BJ20" s="121" t="e">
        <f t="shared" si="38"/>
        <v>#REF!</v>
      </c>
      <c r="BK20" s="130">
        <v>5</v>
      </c>
      <c r="BL20" s="174" t="str">
        <f t="shared" si="0"/>
        <v>5 - 7</v>
      </c>
      <c r="BM20" s="175" t="s">
        <v>84</v>
      </c>
      <c r="BN20" s="176" t="s">
        <v>87</v>
      </c>
      <c r="BO20" s="177"/>
      <c r="BP20" s="253">
        <v>6</v>
      </c>
      <c r="BQ20" s="255">
        <f>B7</f>
        <v>0</v>
      </c>
      <c r="BR20" s="257" t="s">
        <v>8</v>
      </c>
      <c r="BS20" s="258"/>
      <c r="BT20" s="259"/>
      <c r="BU20" s="132"/>
      <c r="BV20" s="285"/>
      <c r="BW20" s="137"/>
      <c r="BX20" s="135">
        <f>IF(AG7&lt;AH7,AT7,IF(AH7&lt;AG7,AT7," "))</f>
        <v>1</v>
      </c>
      <c r="BY20" s="138"/>
      <c r="BZ20" s="156"/>
      <c r="CA20" s="135">
        <f>IF(AG2&lt;AH2,AT2,IF(AH2&lt;AG2,AT2," "))</f>
        <v>1</v>
      </c>
      <c r="CB20" s="157"/>
      <c r="CC20" s="138"/>
      <c r="CD20" s="135">
        <f>IF(AG17&lt;AH17,AT17,IF(AH17&lt;AG17,AT17," "))</f>
        <v>2</v>
      </c>
      <c r="CE20" s="138"/>
      <c r="CF20" s="156"/>
      <c r="CG20" s="135">
        <f>IF(AG12&lt;AH12,AT12,IF(AH12&lt;AG12,AT12," "))</f>
        <v>2</v>
      </c>
      <c r="CH20" s="157"/>
      <c r="CI20" s="138"/>
      <c r="CJ20" s="135" t="str">
        <f>IF(AG24&lt;AH24,AT24,IF(AH24&lt;AG24,AT24," "))</f>
        <v xml:space="preserve"> </v>
      </c>
      <c r="CK20" s="138"/>
      <c r="CL20" s="287"/>
      <c r="CM20" s="288"/>
      <c r="CN20" s="289"/>
      <c r="CO20" s="138"/>
      <c r="CP20" s="135">
        <f>IF(AG28&lt;AH28,AI28,IF(AH28&lt;AG28,AI28," "))</f>
        <v>2</v>
      </c>
      <c r="CQ20" s="138"/>
      <c r="CR20" s="156"/>
      <c r="CS20" s="135">
        <f>IF(AG21&lt;AH21,AI21,IF(AH21&lt;AG21,AI21," "))</f>
        <v>2</v>
      </c>
      <c r="CT20" s="157"/>
      <c r="CU20" s="161"/>
      <c r="CV20" s="290">
        <f>BE12</f>
        <v>10</v>
      </c>
      <c r="CW20" s="163"/>
      <c r="CX20" s="280">
        <v>3</v>
      </c>
    </row>
    <row r="21" spans="1:102" ht="18" customHeight="1" x14ac:dyDescent="0.2">
      <c r="A21" s="104">
        <v>20</v>
      </c>
      <c r="C21" s="106">
        <v>6</v>
      </c>
      <c r="D21" s="106">
        <v>8</v>
      </c>
      <c r="E21" s="107">
        <v>2</v>
      </c>
      <c r="F21" s="108">
        <v>1</v>
      </c>
      <c r="G21" s="109">
        <v>2</v>
      </c>
      <c r="H21" s="110">
        <v>1</v>
      </c>
      <c r="I21" s="107">
        <v>2</v>
      </c>
      <c r="J21" s="108">
        <v>1</v>
      </c>
      <c r="K21" s="109"/>
      <c r="L21" s="110"/>
      <c r="M21" s="107"/>
      <c r="N21" s="108"/>
      <c r="O21" s="109"/>
      <c r="P21" s="110"/>
      <c r="Q21" s="107"/>
      <c r="R21" s="108"/>
      <c r="S21" s="111">
        <f t="shared" si="1"/>
        <v>1</v>
      </c>
      <c r="T21" s="111">
        <f t="shared" si="2"/>
        <v>0</v>
      </c>
      <c r="U21" s="111">
        <f t="shared" si="3"/>
        <v>1</v>
      </c>
      <c r="V21" s="111">
        <f t="shared" si="4"/>
        <v>0</v>
      </c>
      <c r="W21" s="111">
        <f t="shared" si="5"/>
        <v>1</v>
      </c>
      <c r="X21" s="111">
        <f t="shared" si="6"/>
        <v>0</v>
      </c>
      <c r="Y21" s="111">
        <f t="shared" si="7"/>
        <v>0</v>
      </c>
      <c r="Z21" s="111">
        <f t="shared" si="8"/>
        <v>0</v>
      </c>
      <c r="AA21" s="111">
        <f t="shared" si="9"/>
        <v>0</v>
      </c>
      <c r="AB21" s="111">
        <f t="shared" si="10"/>
        <v>0</v>
      </c>
      <c r="AC21" s="111">
        <f t="shared" si="11"/>
        <v>0</v>
      </c>
      <c r="AD21" s="111">
        <f t="shared" si="12"/>
        <v>0</v>
      </c>
      <c r="AE21" s="111">
        <f t="shared" si="13"/>
        <v>0</v>
      </c>
      <c r="AF21" s="111">
        <f t="shared" si="14"/>
        <v>0</v>
      </c>
      <c r="AG21" s="112">
        <f t="shared" si="15"/>
        <v>3</v>
      </c>
      <c r="AH21" s="112">
        <f t="shared" si="15"/>
        <v>0</v>
      </c>
      <c r="AI21" s="113">
        <f t="shared" si="16"/>
        <v>2</v>
      </c>
      <c r="AJ21" s="113">
        <f t="shared" si="17"/>
        <v>1</v>
      </c>
      <c r="AK21" s="114">
        <f t="shared" si="18"/>
        <v>1</v>
      </c>
      <c r="AL21" s="114">
        <f t="shared" si="19"/>
        <v>1</v>
      </c>
      <c r="AM21" s="114">
        <f t="shared" si="20"/>
        <v>1</v>
      </c>
      <c r="AN21" s="114" t="str">
        <f t="shared" si="21"/>
        <v/>
      </c>
      <c r="AO21" s="114" t="str">
        <f t="shared" si="22"/>
        <v/>
      </c>
      <c r="AP21" s="114" t="str">
        <f t="shared" si="23"/>
        <v/>
      </c>
      <c r="AQ21" s="114" t="str">
        <f t="shared" si="24"/>
        <v/>
      </c>
      <c r="AR21" s="115" t="str">
        <f t="shared" si="25"/>
        <v>3 - 0</v>
      </c>
      <c r="AS21" s="116" t="str">
        <f t="shared" si="26"/>
        <v>1,1,1</v>
      </c>
      <c r="AT21" s="117">
        <f t="shared" si="27"/>
        <v>1</v>
      </c>
      <c r="AU21" s="117">
        <f t="shared" si="28"/>
        <v>2</v>
      </c>
      <c r="AV21" s="114">
        <f t="shared" si="29"/>
        <v>-1</v>
      </c>
      <c r="AW21" s="114">
        <f t="shared" si="30"/>
        <v>-1</v>
      </c>
      <c r="AX21" s="114">
        <f t="shared" si="31"/>
        <v>-1</v>
      </c>
      <c r="AY21" s="114" t="str">
        <f t="shared" si="32"/>
        <v/>
      </c>
      <c r="AZ21" s="114" t="str">
        <f t="shared" si="33"/>
        <v/>
      </c>
      <c r="BA21" s="114" t="str">
        <f t="shared" si="34"/>
        <v/>
      </c>
      <c r="BB21" s="114" t="str">
        <f t="shared" si="35"/>
        <v/>
      </c>
      <c r="BC21" s="115" t="str">
        <f t="shared" si="36"/>
        <v>0 - 3</v>
      </c>
      <c r="BD21" s="116" t="str">
        <f t="shared" si="37"/>
        <v>-1,-1,-1</v>
      </c>
      <c r="BG21" s="119">
        <f>SUMIF(A2:A9,C21,B2:B9)</f>
        <v>0</v>
      </c>
      <c r="BH21" s="120">
        <f>SUMIF(A2:A9,D21,B2:B9)</f>
        <v>0</v>
      </c>
      <c r="BI21" s="100" t="e">
        <f>1+#REF!</f>
        <v>#REF!</v>
      </c>
      <c r="BJ21" s="121" t="e">
        <f t="shared" si="38"/>
        <v>#REF!</v>
      </c>
      <c r="BK21" s="130">
        <v>5</v>
      </c>
      <c r="BL21" s="174" t="str">
        <f t="shared" si="0"/>
        <v>6 - 8</v>
      </c>
      <c r="BM21" s="175" t="s">
        <v>84</v>
      </c>
      <c r="BN21" s="176" t="s">
        <v>87</v>
      </c>
      <c r="BO21" s="177"/>
      <c r="BP21" s="253"/>
      <c r="BQ21" s="255"/>
      <c r="BR21" s="271" t="s">
        <v>67</v>
      </c>
      <c r="BS21" s="272"/>
      <c r="BT21" s="273"/>
      <c r="BU21" s="134"/>
      <c r="BV21" s="286"/>
      <c r="BW21" s="281" t="str">
        <f>IF(AI7&gt;AJ7,BC7,IF(AJ7&gt;AI7,BD7," "))</f>
        <v>2 - 3</v>
      </c>
      <c r="BX21" s="282"/>
      <c r="BY21" s="282"/>
      <c r="BZ21" s="283" t="str">
        <f>IF(AI2&gt;AJ2,BC2,IF(AJ2&gt;AI2,BD2," "))</f>
        <v>1 - 3</v>
      </c>
      <c r="CA21" s="282"/>
      <c r="CB21" s="284"/>
      <c r="CC21" s="282" t="str">
        <f>IF(AI17&gt;AJ17,BC17,IF(AJ17&gt;AI17,BD17," "))</f>
        <v>1,1,-1,1</v>
      </c>
      <c r="CD21" s="282"/>
      <c r="CE21" s="282"/>
      <c r="CF21" s="283" t="str">
        <f>IF(AI12&gt;AJ12,BC12,IF(AJ12&gt;AI12,BD12," "))</f>
        <v>-1,1,1,-1,1</v>
      </c>
      <c r="CG21" s="282"/>
      <c r="CH21" s="284"/>
      <c r="CI21" s="282" t="str">
        <f>IF(AI24&gt;AJ24,BC24,IF(AJ24&gt;AI24,BD24," "))</f>
        <v xml:space="preserve"> </v>
      </c>
      <c r="CJ21" s="282"/>
      <c r="CK21" s="282"/>
      <c r="CL21" s="287"/>
      <c r="CM21" s="288"/>
      <c r="CN21" s="289"/>
      <c r="CO21" s="282" t="str">
        <f>IF(AI28&lt;AJ28,AR28,IF(AJ28&lt;AI28,AS28," "))</f>
        <v>1,1,1</v>
      </c>
      <c r="CP21" s="282"/>
      <c r="CQ21" s="282"/>
      <c r="CR21" s="283" t="str">
        <f>IF(AI21&lt;AJ21,AR21,IF(AJ21&lt;AI21,AS21," "))</f>
        <v>1,1,1</v>
      </c>
      <c r="CS21" s="282"/>
      <c r="CT21" s="284"/>
      <c r="CU21" s="161"/>
      <c r="CV21" s="290"/>
      <c r="CW21" s="163"/>
      <c r="CX21" s="280"/>
    </row>
    <row r="22" spans="1:102" ht="18" customHeight="1" x14ac:dyDescent="0.2">
      <c r="A22" s="104">
        <v>21</v>
      </c>
      <c r="C22" s="106">
        <v>1</v>
      </c>
      <c r="D22" s="106">
        <v>2</v>
      </c>
      <c r="E22" s="107">
        <v>2</v>
      </c>
      <c r="F22" s="108">
        <v>1</v>
      </c>
      <c r="G22" s="109">
        <v>1</v>
      </c>
      <c r="H22" s="110">
        <v>2</v>
      </c>
      <c r="I22" s="107">
        <v>1</v>
      </c>
      <c r="J22" s="108">
        <v>2</v>
      </c>
      <c r="K22" s="109">
        <v>1</v>
      </c>
      <c r="L22" s="110">
        <v>2</v>
      </c>
      <c r="M22" s="107"/>
      <c r="N22" s="108"/>
      <c r="O22" s="109"/>
      <c r="P22" s="110"/>
      <c r="Q22" s="107"/>
      <c r="R22" s="108"/>
      <c r="S22" s="111">
        <f t="shared" si="1"/>
        <v>1</v>
      </c>
      <c r="T22" s="111">
        <f t="shared" si="2"/>
        <v>0</v>
      </c>
      <c r="U22" s="111">
        <f t="shared" si="3"/>
        <v>0</v>
      </c>
      <c r="V22" s="111">
        <f t="shared" si="4"/>
        <v>1</v>
      </c>
      <c r="W22" s="111">
        <f t="shared" si="5"/>
        <v>0</v>
      </c>
      <c r="X22" s="111">
        <f t="shared" si="6"/>
        <v>1</v>
      </c>
      <c r="Y22" s="111">
        <f t="shared" si="7"/>
        <v>0</v>
      </c>
      <c r="Z22" s="111">
        <f t="shared" si="8"/>
        <v>1</v>
      </c>
      <c r="AA22" s="111">
        <f t="shared" si="9"/>
        <v>0</v>
      </c>
      <c r="AB22" s="111">
        <f t="shared" si="10"/>
        <v>0</v>
      </c>
      <c r="AC22" s="111">
        <f t="shared" si="11"/>
        <v>0</v>
      </c>
      <c r="AD22" s="111">
        <f t="shared" si="12"/>
        <v>0</v>
      </c>
      <c r="AE22" s="111">
        <f t="shared" si="13"/>
        <v>0</v>
      </c>
      <c r="AF22" s="111">
        <f t="shared" si="14"/>
        <v>0</v>
      </c>
      <c r="AG22" s="112">
        <f t="shared" si="15"/>
        <v>1</v>
      </c>
      <c r="AH22" s="112">
        <f t="shared" si="15"/>
        <v>3</v>
      </c>
      <c r="AI22" s="113">
        <f t="shared" si="16"/>
        <v>1</v>
      </c>
      <c r="AJ22" s="113">
        <f t="shared" si="17"/>
        <v>2</v>
      </c>
      <c r="AK22" s="114">
        <f t="shared" si="18"/>
        <v>1</v>
      </c>
      <c r="AL22" s="114">
        <f t="shared" si="19"/>
        <v>-1</v>
      </c>
      <c r="AM22" s="114">
        <f t="shared" si="20"/>
        <v>-1</v>
      </c>
      <c r="AN22" s="114">
        <f t="shared" si="21"/>
        <v>-1</v>
      </c>
      <c r="AO22" s="114" t="str">
        <f t="shared" si="22"/>
        <v/>
      </c>
      <c r="AP22" s="114" t="str">
        <f t="shared" si="23"/>
        <v/>
      </c>
      <c r="AQ22" s="114" t="str">
        <f t="shared" si="24"/>
        <v/>
      </c>
      <c r="AR22" s="115" t="str">
        <f t="shared" si="25"/>
        <v>1 - 3</v>
      </c>
      <c r="AS22" s="116" t="str">
        <f t="shared" si="26"/>
        <v>1,-1,-1,-1</v>
      </c>
      <c r="AT22" s="117">
        <f t="shared" si="27"/>
        <v>2</v>
      </c>
      <c r="AU22" s="117">
        <f t="shared" si="28"/>
        <v>1</v>
      </c>
      <c r="AV22" s="114">
        <f t="shared" si="29"/>
        <v>-1</v>
      </c>
      <c r="AW22" s="114">
        <f t="shared" si="30"/>
        <v>1</v>
      </c>
      <c r="AX22" s="114">
        <f t="shared" si="31"/>
        <v>1</v>
      </c>
      <c r="AY22" s="114">
        <f t="shared" si="32"/>
        <v>1</v>
      </c>
      <c r="AZ22" s="114" t="str">
        <f t="shared" si="33"/>
        <v/>
      </c>
      <c r="BA22" s="114" t="str">
        <f t="shared" si="34"/>
        <v/>
      </c>
      <c r="BB22" s="114" t="str">
        <f t="shared" si="35"/>
        <v/>
      </c>
      <c r="BC22" s="115" t="str">
        <f t="shared" si="36"/>
        <v>3 - 1</v>
      </c>
      <c r="BD22" s="116" t="str">
        <f t="shared" si="37"/>
        <v>-1,1,1,1</v>
      </c>
      <c r="BG22" s="119">
        <f>SUMIF(A2:A9,C22,B2:B9)</f>
        <v>0</v>
      </c>
      <c r="BH22" s="120">
        <f>SUMIF(A2:A9,D22,B2:B9)</f>
        <v>0</v>
      </c>
      <c r="BI22" s="100" t="e">
        <f>1+#REF!</f>
        <v>#REF!</v>
      </c>
      <c r="BJ22" s="121" t="e">
        <f t="shared" si="38"/>
        <v>#REF!</v>
      </c>
      <c r="BK22" s="130">
        <v>6</v>
      </c>
      <c r="BL22" s="173" t="str">
        <f t="shared" si="0"/>
        <v>1 - 2</v>
      </c>
      <c r="BM22" s="168" t="s">
        <v>84</v>
      </c>
      <c r="BN22" s="170" t="s">
        <v>86</v>
      </c>
      <c r="BO22" s="171"/>
      <c r="BP22" s="253">
        <v>7</v>
      </c>
      <c r="BQ22" s="255">
        <f>B8</f>
        <v>0</v>
      </c>
      <c r="BR22" s="257" t="s">
        <v>51</v>
      </c>
      <c r="BS22" s="258"/>
      <c r="BT22" s="259"/>
      <c r="BU22" s="132"/>
      <c r="BV22" s="260"/>
      <c r="BW22" s="152"/>
      <c r="BX22" s="151">
        <f>IF(AG4&lt;AH4,AT4,IF(AH4&lt;AG4,AT4," "))</f>
        <v>1</v>
      </c>
      <c r="BY22" s="153"/>
      <c r="BZ22" s="155"/>
      <c r="CA22" s="151">
        <f>IF(AG16&lt;AH16,AT16,IF(AH16&lt;AG16,AT16," "))</f>
        <v>1</v>
      </c>
      <c r="CB22" s="154"/>
      <c r="CC22" s="153"/>
      <c r="CD22" s="151">
        <f>IF(AG13&lt;AH13,AT13,IF(AH13&lt;AG13,AT13," "))</f>
        <v>1</v>
      </c>
      <c r="CE22" s="153"/>
      <c r="CF22" s="155"/>
      <c r="CG22" s="151">
        <f>IF(AG9&lt;AH9,AT9,IF(AH9&lt;AG9,AT9," "))</f>
        <v>1</v>
      </c>
      <c r="CH22" s="154"/>
      <c r="CI22" s="153"/>
      <c r="CJ22" s="151" t="str">
        <f>IF(AG20&lt;AH20,AT20,IF(AH20&lt;AG20,AT20," "))</f>
        <v xml:space="preserve"> </v>
      </c>
      <c r="CK22" s="153"/>
      <c r="CL22" s="155"/>
      <c r="CM22" s="151">
        <f>IF(AG28&lt;AH28,AT28,IF(AH28&lt;AG28,AT28," "))</f>
        <v>1</v>
      </c>
      <c r="CN22" s="154"/>
      <c r="CO22" s="263"/>
      <c r="CP22" s="263"/>
      <c r="CQ22" s="263"/>
      <c r="CR22" s="155"/>
      <c r="CS22" s="151">
        <f>IF(AG25&lt;AH25,AI25,IF(AH25&lt;AG25,AI25," "))</f>
        <v>1</v>
      </c>
      <c r="CT22" s="154"/>
      <c r="CU22" s="162"/>
      <c r="CV22" s="268">
        <f>BE14</f>
        <v>6</v>
      </c>
      <c r="CW22" s="183"/>
      <c r="CX22" s="245">
        <v>7</v>
      </c>
    </row>
    <row r="23" spans="1:102" ht="18" customHeight="1" x14ac:dyDescent="0.2">
      <c r="A23" s="104">
        <v>22</v>
      </c>
      <c r="C23" s="106">
        <v>3</v>
      </c>
      <c r="D23" s="106">
        <v>4</v>
      </c>
      <c r="E23" s="107">
        <v>1</v>
      </c>
      <c r="F23" s="108">
        <v>2</v>
      </c>
      <c r="G23" s="109">
        <v>1</v>
      </c>
      <c r="H23" s="110">
        <v>2</v>
      </c>
      <c r="I23" s="107">
        <v>1</v>
      </c>
      <c r="J23" s="108">
        <v>2</v>
      </c>
      <c r="K23" s="109"/>
      <c r="L23" s="110"/>
      <c r="M23" s="107"/>
      <c r="N23" s="108"/>
      <c r="O23" s="109"/>
      <c r="P23" s="110"/>
      <c r="Q23" s="107"/>
      <c r="R23" s="108"/>
      <c r="S23" s="111">
        <f t="shared" si="1"/>
        <v>0</v>
      </c>
      <c r="T23" s="111">
        <f t="shared" si="2"/>
        <v>1</v>
      </c>
      <c r="U23" s="111">
        <f t="shared" si="3"/>
        <v>0</v>
      </c>
      <c r="V23" s="111">
        <f t="shared" si="4"/>
        <v>1</v>
      </c>
      <c r="W23" s="111">
        <f t="shared" si="5"/>
        <v>0</v>
      </c>
      <c r="X23" s="111">
        <f t="shared" si="6"/>
        <v>1</v>
      </c>
      <c r="Y23" s="111">
        <f t="shared" si="7"/>
        <v>0</v>
      </c>
      <c r="Z23" s="111">
        <f t="shared" si="8"/>
        <v>0</v>
      </c>
      <c r="AA23" s="111">
        <f t="shared" si="9"/>
        <v>0</v>
      </c>
      <c r="AB23" s="111">
        <f t="shared" si="10"/>
        <v>0</v>
      </c>
      <c r="AC23" s="111">
        <f t="shared" si="11"/>
        <v>0</v>
      </c>
      <c r="AD23" s="111">
        <f t="shared" si="12"/>
        <v>0</v>
      </c>
      <c r="AE23" s="111">
        <f t="shared" si="13"/>
        <v>0</v>
      </c>
      <c r="AF23" s="111">
        <f t="shared" si="14"/>
        <v>0</v>
      </c>
      <c r="AG23" s="112">
        <f t="shared" si="15"/>
        <v>0</v>
      </c>
      <c r="AH23" s="112">
        <f t="shared" si="15"/>
        <v>3</v>
      </c>
      <c r="AI23" s="113">
        <f t="shared" si="16"/>
        <v>1</v>
      </c>
      <c r="AJ23" s="113">
        <f t="shared" si="17"/>
        <v>2</v>
      </c>
      <c r="AK23" s="114">
        <f t="shared" si="18"/>
        <v>-1</v>
      </c>
      <c r="AL23" s="114">
        <f t="shared" si="19"/>
        <v>-1</v>
      </c>
      <c r="AM23" s="114">
        <f t="shared" si="20"/>
        <v>-1</v>
      </c>
      <c r="AN23" s="114" t="str">
        <f t="shared" si="21"/>
        <v/>
      </c>
      <c r="AO23" s="114" t="str">
        <f t="shared" si="22"/>
        <v/>
      </c>
      <c r="AP23" s="114" t="str">
        <f t="shared" si="23"/>
        <v/>
      </c>
      <c r="AQ23" s="114" t="str">
        <f t="shared" si="24"/>
        <v/>
      </c>
      <c r="AR23" s="115" t="str">
        <f t="shared" si="25"/>
        <v>0 - 3</v>
      </c>
      <c r="AS23" s="116" t="str">
        <f t="shared" si="26"/>
        <v>-1,-1,-1</v>
      </c>
      <c r="AT23" s="117">
        <f t="shared" si="27"/>
        <v>2</v>
      </c>
      <c r="AU23" s="117">
        <f t="shared" si="28"/>
        <v>1</v>
      </c>
      <c r="AV23" s="114">
        <f t="shared" si="29"/>
        <v>1</v>
      </c>
      <c r="AW23" s="114">
        <f t="shared" si="30"/>
        <v>1</v>
      </c>
      <c r="AX23" s="114">
        <f t="shared" si="31"/>
        <v>1</v>
      </c>
      <c r="AY23" s="114" t="str">
        <f t="shared" si="32"/>
        <v/>
      </c>
      <c r="AZ23" s="114" t="str">
        <f t="shared" si="33"/>
        <v/>
      </c>
      <c r="BA23" s="114" t="str">
        <f t="shared" si="34"/>
        <v/>
      </c>
      <c r="BB23" s="114" t="str">
        <f t="shared" si="35"/>
        <v/>
      </c>
      <c r="BC23" s="115" t="str">
        <f t="shared" si="36"/>
        <v>3 - 0</v>
      </c>
      <c r="BD23" s="116" t="str">
        <f t="shared" si="37"/>
        <v>1,1,1</v>
      </c>
      <c r="BG23" s="119">
        <f>SUMIF(A2:A9,C23,B2:B9)</f>
        <v>0</v>
      </c>
      <c r="BH23" s="120">
        <f>SUMIF(A2:A9,D23,B2:B9)</f>
        <v>0</v>
      </c>
      <c r="BI23" s="100" t="e">
        <f>1+#REF!</f>
        <v>#REF!</v>
      </c>
      <c r="BJ23" s="121" t="e">
        <f t="shared" si="38"/>
        <v>#REF!</v>
      </c>
      <c r="BK23" s="130">
        <v>6</v>
      </c>
      <c r="BL23" s="173" t="str">
        <f t="shared" si="0"/>
        <v>3 - 4</v>
      </c>
      <c r="BM23" s="168" t="s">
        <v>84</v>
      </c>
      <c r="BN23" s="170" t="s">
        <v>86</v>
      </c>
      <c r="BO23" s="171"/>
      <c r="BP23" s="253"/>
      <c r="BQ23" s="255"/>
      <c r="BR23" s="271" t="s">
        <v>9</v>
      </c>
      <c r="BS23" s="272"/>
      <c r="BT23" s="273"/>
      <c r="BU23" s="134"/>
      <c r="BV23" s="277"/>
      <c r="BW23" s="274" t="str">
        <f>IF(AI4&gt;AJ4,BC4,IF(AJ4&gt;AI4,BD4," "))</f>
        <v>0 - 3</v>
      </c>
      <c r="BX23" s="275"/>
      <c r="BY23" s="275"/>
      <c r="BZ23" s="274" t="str">
        <f>IF(AI16&gt;AJ16,BC16,IF(AJ16&gt;AI16,BD16," "))</f>
        <v>0 - 3</v>
      </c>
      <c r="CA23" s="275"/>
      <c r="CB23" s="276"/>
      <c r="CC23" s="275" t="str">
        <f>IF(AI13&gt;AJ13,BC13,IF(AJ13&gt;AI13,BD13," "))</f>
        <v>0 - 3</v>
      </c>
      <c r="CD23" s="275"/>
      <c r="CE23" s="275"/>
      <c r="CF23" s="274" t="str">
        <f>IF(AI9&gt;AJ9,BC9,IF(AJ9&gt;AI9,BD9," "))</f>
        <v>0 - 3</v>
      </c>
      <c r="CG23" s="275"/>
      <c r="CH23" s="276"/>
      <c r="CI23" s="275" t="str">
        <f>IF(AI20&gt;AJ20,BC20,IF(AJ20&gt;AI20,BD20," "))</f>
        <v xml:space="preserve"> </v>
      </c>
      <c r="CJ23" s="275"/>
      <c r="CK23" s="275"/>
      <c r="CL23" s="274" t="str">
        <f>IF(AI28&gt;AJ28,BC28,IF(AJ28&gt;AI28,BD28," "))</f>
        <v>0 - 3</v>
      </c>
      <c r="CM23" s="275"/>
      <c r="CN23" s="276"/>
      <c r="CO23" s="278"/>
      <c r="CP23" s="278"/>
      <c r="CQ23" s="278"/>
      <c r="CR23" s="274" t="str">
        <f>IF(AI25&lt;AJ25,AR25,IF(AJ25&lt;AI25,AS25," "))</f>
        <v>0 - 3</v>
      </c>
      <c r="CS23" s="275"/>
      <c r="CT23" s="276"/>
      <c r="CU23" s="159"/>
      <c r="CV23" s="279"/>
      <c r="CW23" s="184"/>
      <c r="CX23" s="270"/>
    </row>
    <row r="24" spans="1:102" ht="18" customHeight="1" x14ac:dyDescent="0.2">
      <c r="A24" s="104">
        <v>23</v>
      </c>
      <c r="C24" s="106">
        <v>5</v>
      </c>
      <c r="D24" s="106">
        <v>6</v>
      </c>
      <c r="E24" s="107"/>
      <c r="F24" s="108"/>
      <c r="G24" s="109"/>
      <c r="H24" s="110"/>
      <c r="I24" s="107"/>
      <c r="J24" s="108"/>
      <c r="K24" s="109"/>
      <c r="L24" s="110"/>
      <c r="M24" s="107"/>
      <c r="N24" s="108"/>
      <c r="O24" s="109"/>
      <c r="P24" s="110"/>
      <c r="Q24" s="107"/>
      <c r="R24" s="108"/>
      <c r="S24" s="111">
        <f t="shared" si="1"/>
        <v>0</v>
      </c>
      <c r="T24" s="111">
        <f t="shared" si="2"/>
        <v>0</v>
      </c>
      <c r="U24" s="111">
        <f t="shared" si="3"/>
        <v>0</v>
      </c>
      <c r="V24" s="111">
        <f t="shared" si="4"/>
        <v>0</v>
      </c>
      <c r="W24" s="111">
        <f t="shared" si="5"/>
        <v>0</v>
      </c>
      <c r="X24" s="111">
        <f t="shared" si="6"/>
        <v>0</v>
      </c>
      <c r="Y24" s="111">
        <f t="shared" si="7"/>
        <v>0</v>
      </c>
      <c r="Z24" s="111">
        <f t="shared" si="8"/>
        <v>0</v>
      </c>
      <c r="AA24" s="111">
        <f t="shared" si="9"/>
        <v>0</v>
      </c>
      <c r="AB24" s="111">
        <f t="shared" si="10"/>
        <v>0</v>
      </c>
      <c r="AC24" s="111">
        <f t="shared" si="11"/>
        <v>0</v>
      </c>
      <c r="AD24" s="111">
        <f t="shared" si="12"/>
        <v>0</v>
      </c>
      <c r="AE24" s="111">
        <f t="shared" si="13"/>
        <v>0</v>
      </c>
      <c r="AF24" s="111">
        <f t="shared" si="14"/>
        <v>0</v>
      </c>
      <c r="AG24" s="112">
        <f t="shared" si="15"/>
        <v>0</v>
      </c>
      <c r="AH24" s="112">
        <f t="shared" si="15"/>
        <v>0</v>
      </c>
      <c r="AI24" s="113">
        <f t="shared" si="16"/>
        <v>0</v>
      </c>
      <c r="AJ24" s="113">
        <f t="shared" si="17"/>
        <v>0</v>
      </c>
      <c r="AK24" s="114" t="str">
        <f t="shared" si="18"/>
        <v/>
      </c>
      <c r="AL24" s="114" t="str">
        <f t="shared" si="19"/>
        <v/>
      </c>
      <c r="AM24" s="114" t="str">
        <f t="shared" si="20"/>
        <v/>
      </c>
      <c r="AN24" s="114" t="str">
        <f t="shared" si="21"/>
        <v/>
      </c>
      <c r="AO24" s="114" t="str">
        <f t="shared" si="22"/>
        <v/>
      </c>
      <c r="AP24" s="114" t="str">
        <f t="shared" si="23"/>
        <v/>
      </c>
      <c r="AQ24" s="114" t="str">
        <f t="shared" si="24"/>
        <v/>
      </c>
      <c r="AR24" s="115" t="str">
        <f t="shared" si="25"/>
        <v>0 - 0</v>
      </c>
      <c r="AS24" s="116" t="str">
        <f t="shared" si="26"/>
        <v/>
      </c>
      <c r="AT24" s="117">
        <f t="shared" si="27"/>
        <v>0</v>
      </c>
      <c r="AU24" s="117">
        <f t="shared" si="28"/>
        <v>0</v>
      </c>
      <c r="AV24" s="114" t="str">
        <f t="shared" si="29"/>
        <v/>
      </c>
      <c r="AW24" s="114" t="str">
        <f t="shared" si="30"/>
        <v/>
      </c>
      <c r="AX24" s="114" t="str">
        <f t="shared" si="31"/>
        <v/>
      </c>
      <c r="AY24" s="114" t="str">
        <f t="shared" si="32"/>
        <v/>
      </c>
      <c r="AZ24" s="114" t="str">
        <f t="shared" si="33"/>
        <v/>
      </c>
      <c r="BA24" s="114" t="str">
        <f t="shared" si="34"/>
        <v/>
      </c>
      <c r="BB24" s="114" t="str">
        <f t="shared" si="35"/>
        <v/>
      </c>
      <c r="BC24" s="115" t="str">
        <f t="shared" si="36"/>
        <v>0 - 0</v>
      </c>
      <c r="BD24" s="116" t="str">
        <f t="shared" si="37"/>
        <v/>
      </c>
      <c r="BG24" s="119">
        <f>SUMIF(A2:A9,C24,B2:B9)</f>
        <v>0</v>
      </c>
      <c r="BH24" s="120">
        <f>SUMIF(A2:A9,D24,B2:B9)</f>
        <v>0</v>
      </c>
      <c r="BI24" s="100" t="e">
        <f>1+#REF!</f>
        <v>#REF!</v>
      </c>
      <c r="BJ24" s="121" t="e">
        <f t="shared" si="38"/>
        <v>#REF!</v>
      </c>
      <c r="BK24" s="130">
        <v>6</v>
      </c>
      <c r="BL24" s="173" t="str">
        <f t="shared" si="0"/>
        <v>5 - 6</v>
      </c>
      <c r="BM24" s="168" t="s">
        <v>84</v>
      </c>
      <c r="BN24" s="170" t="s">
        <v>86</v>
      </c>
      <c r="BO24" s="171"/>
      <c r="BP24" s="253">
        <v>8</v>
      </c>
      <c r="BQ24" s="255">
        <f>B9</f>
        <v>0</v>
      </c>
      <c r="BR24" s="257" t="s">
        <v>14</v>
      </c>
      <c r="BS24" s="258"/>
      <c r="BT24" s="259"/>
      <c r="BU24" s="132"/>
      <c r="BV24" s="260"/>
      <c r="BW24" s="152"/>
      <c r="BX24" s="151">
        <f>IF(AG14&lt;AH14,AT14,IF(AH14&lt;AG14,AT14," "))</f>
        <v>1</v>
      </c>
      <c r="BY24" s="153"/>
      <c r="BZ24" s="155"/>
      <c r="CA24" s="151">
        <f>IF(AG11&lt;AH11,AT11,IF(AH11&lt;AG11,AT11," "))</f>
        <v>1</v>
      </c>
      <c r="CB24" s="154"/>
      <c r="CC24" s="153"/>
      <c r="CD24" s="151">
        <f>IF(AG8&lt;AH8,AT8,IF(AH8&lt;AG8,AT8," "))</f>
        <v>2</v>
      </c>
      <c r="CE24" s="153"/>
      <c r="CF24" s="155"/>
      <c r="CG24" s="151">
        <f>IF(AG5&lt;AH5,AT5,IF(AH5&lt;AG5,AT5," "))</f>
        <v>1</v>
      </c>
      <c r="CH24" s="154"/>
      <c r="CI24" s="153"/>
      <c r="CJ24" s="151" t="str">
        <f>IF(AG29&lt;AH29,AT29,IF(AH29&lt;AG29,AT29," "))</f>
        <v xml:space="preserve"> </v>
      </c>
      <c r="CK24" s="153"/>
      <c r="CL24" s="155"/>
      <c r="CM24" s="151">
        <f>IF(AG21&lt;AH21,AT21,IF(AH21&lt;AG21,AT21," "))</f>
        <v>1</v>
      </c>
      <c r="CN24" s="154"/>
      <c r="CO24" s="153"/>
      <c r="CP24" s="151">
        <f>IF(AG25&lt;AH25,AT25,IF(AH25&lt;AG25,AT25," "))</f>
        <v>2</v>
      </c>
      <c r="CQ24" s="153"/>
      <c r="CR24" s="262"/>
      <c r="CS24" s="263"/>
      <c r="CT24" s="264"/>
      <c r="CU24" s="162"/>
      <c r="CV24" s="268">
        <f>BE16</f>
        <v>8</v>
      </c>
      <c r="CW24" s="183"/>
      <c r="CX24" s="245">
        <v>5</v>
      </c>
    </row>
    <row r="25" spans="1:102" ht="18" customHeight="1" thickBot="1" x14ac:dyDescent="0.25">
      <c r="A25" s="104">
        <v>24</v>
      </c>
      <c r="C25" s="106">
        <v>7</v>
      </c>
      <c r="D25" s="106">
        <v>8</v>
      </c>
      <c r="E25" s="107">
        <v>1</v>
      </c>
      <c r="F25" s="108">
        <v>2</v>
      </c>
      <c r="G25" s="109">
        <v>1</v>
      </c>
      <c r="H25" s="110">
        <v>2</v>
      </c>
      <c r="I25" s="107">
        <v>1</v>
      </c>
      <c r="J25" s="108">
        <v>2</v>
      </c>
      <c r="K25" s="109"/>
      <c r="L25" s="110"/>
      <c r="M25" s="107"/>
      <c r="N25" s="108"/>
      <c r="O25" s="109"/>
      <c r="P25" s="110"/>
      <c r="Q25" s="107"/>
      <c r="R25" s="108"/>
      <c r="S25" s="111">
        <f t="shared" si="1"/>
        <v>0</v>
      </c>
      <c r="T25" s="111">
        <f t="shared" si="2"/>
        <v>1</v>
      </c>
      <c r="U25" s="111">
        <f t="shared" si="3"/>
        <v>0</v>
      </c>
      <c r="V25" s="111">
        <f t="shared" si="4"/>
        <v>1</v>
      </c>
      <c r="W25" s="111">
        <f t="shared" si="5"/>
        <v>0</v>
      </c>
      <c r="X25" s="111">
        <f t="shared" si="6"/>
        <v>1</v>
      </c>
      <c r="Y25" s="111">
        <f t="shared" si="7"/>
        <v>0</v>
      </c>
      <c r="Z25" s="111">
        <f t="shared" si="8"/>
        <v>0</v>
      </c>
      <c r="AA25" s="111">
        <f t="shared" si="9"/>
        <v>0</v>
      </c>
      <c r="AB25" s="111">
        <f t="shared" si="10"/>
        <v>0</v>
      </c>
      <c r="AC25" s="111">
        <f t="shared" si="11"/>
        <v>0</v>
      </c>
      <c r="AD25" s="111">
        <f t="shared" si="12"/>
        <v>0</v>
      </c>
      <c r="AE25" s="111">
        <f t="shared" si="13"/>
        <v>0</v>
      </c>
      <c r="AF25" s="111">
        <f t="shared" si="14"/>
        <v>0</v>
      </c>
      <c r="AG25" s="112">
        <f t="shared" si="15"/>
        <v>0</v>
      </c>
      <c r="AH25" s="112">
        <f t="shared" si="15"/>
        <v>3</v>
      </c>
      <c r="AI25" s="113">
        <f t="shared" si="16"/>
        <v>1</v>
      </c>
      <c r="AJ25" s="113">
        <f t="shared" si="17"/>
        <v>2</v>
      </c>
      <c r="AK25" s="114">
        <f t="shared" si="18"/>
        <v>-1</v>
      </c>
      <c r="AL25" s="114">
        <f t="shared" si="19"/>
        <v>-1</v>
      </c>
      <c r="AM25" s="114">
        <f t="shared" si="20"/>
        <v>-1</v>
      </c>
      <c r="AN25" s="114" t="str">
        <f t="shared" si="21"/>
        <v/>
      </c>
      <c r="AO25" s="114" t="str">
        <f t="shared" si="22"/>
        <v/>
      </c>
      <c r="AP25" s="114" t="str">
        <f t="shared" si="23"/>
        <v/>
      </c>
      <c r="AQ25" s="114" t="str">
        <f t="shared" si="24"/>
        <v/>
      </c>
      <c r="AR25" s="115" t="str">
        <f t="shared" si="25"/>
        <v>0 - 3</v>
      </c>
      <c r="AS25" s="116" t="str">
        <f t="shared" si="26"/>
        <v>-1,-1,-1</v>
      </c>
      <c r="AT25" s="117">
        <f t="shared" si="27"/>
        <v>2</v>
      </c>
      <c r="AU25" s="117">
        <f t="shared" si="28"/>
        <v>1</v>
      </c>
      <c r="AV25" s="114">
        <f t="shared" si="29"/>
        <v>1</v>
      </c>
      <c r="AW25" s="114">
        <f t="shared" si="30"/>
        <v>1</v>
      </c>
      <c r="AX25" s="114">
        <f t="shared" si="31"/>
        <v>1</v>
      </c>
      <c r="AY25" s="114" t="str">
        <f t="shared" si="32"/>
        <v/>
      </c>
      <c r="AZ25" s="114" t="str">
        <f t="shared" si="33"/>
        <v/>
      </c>
      <c r="BA25" s="114" t="str">
        <f t="shared" si="34"/>
        <v/>
      </c>
      <c r="BB25" s="114" t="str">
        <f t="shared" si="35"/>
        <v/>
      </c>
      <c r="BC25" s="115" t="str">
        <f t="shared" si="36"/>
        <v>3 - 0</v>
      </c>
      <c r="BD25" s="116" t="str">
        <f t="shared" si="37"/>
        <v>1,1,1</v>
      </c>
      <c r="BG25" s="119">
        <f>SUMIF(A2:A9,C25,B2:B9)</f>
        <v>0</v>
      </c>
      <c r="BH25" s="120">
        <f>SUMIF(A2:A9,D25,B2:B9)</f>
        <v>0</v>
      </c>
      <c r="BI25" s="100" t="e">
        <f>1+#REF!</f>
        <v>#REF!</v>
      </c>
      <c r="BJ25" s="121" t="e">
        <f t="shared" si="38"/>
        <v>#REF!</v>
      </c>
      <c r="BK25" s="130">
        <v>6</v>
      </c>
      <c r="BL25" s="173" t="str">
        <f t="shared" si="0"/>
        <v>7 - 8</v>
      </c>
      <c r="BM25" s="168" t="s">
        <v>84</v>
      </c>
      <c r="BN25" s="170" t="s">
        <v>86</v>
      </c>
      <c r="BO25" s="171"/>
      <c r="BP25" s="254"/>
      <c r="BQ25" s="256"/>
      <c r="BR25" s="247" t="s">
        <v>60</v>
      </c>
      <c r="BS25" s="248"/>
      <c r="BT25" s="249"/>
      <c r="BU25" s="165"/>
      <c r="BV25" s="261"/>
      <c r="BW25" s="250" t="str">
        <f>IF(AI14&gt;AJ14,BC14,IF(AJ14&gt;AI14,BD14," "))</f>
        <v>0 - 3</v>
      </c>
      <c r="BX25" s="251"/>
      <c r="BY25" s="251"/>
      <c r="BZ25" s="250" t="str">
        <f>IF(AI11&gt;AJ11,BC11,IF(AJ11&gt;AI11,BD11," "))</f>
        <v>0 - 3</v>
      </c>
      <c r="CA25" s="251"/>
      <c r="CB25" s="252"/>
      <c r="CC25" s="251" t="str">
        <f>IF(AI8&gt;AJ8,BC8,IF(AJ8&gt;AI8,BD8," "))</f>
        <v>1,-1,1,1</v>
      </c>
      <c r="CD25" s="251"/>
      <c r="CE25" s="251"/>
      <c r="CF25" s="250" t="str">
        <f>IF(AI5&gt;AJ5,BC5,IF(AJ5&gt;AI5,BD5," "))</f>
        <v>1 - 3</v>
      </c>
      <c r="CG25" s="251"/>
      <c r="CH25" s="252"/>
      <c r="CI25" s="251" t="str">
        <f>IF(AI29&gt;AJ29,BC29,IF(AJ29&gt;AI29,BD29," "))</f>
        <v xml:space="preserve"> </v>
      </c>
      <c r="CJ25" s="251"/>
      <c r="CK25" s="251"/>
      <c r="CL25" s="250" t="str">
        <f>IF(AI21&gt;AJ21,BC21,IF(AJ21&gt;AI21,BD21," "))</f>
        <v>0 - 3</v>
      </c>
      <c r="CM25" s="251"/>
      <c r="CN25" s="252"/>
      <c r="CO25" s="251" t="str">
        <f>IF(AI25&gt;AJ25,BC25,IF(AJ25&gt;AI25,BD25," "))</f>
        <v>1,1,1</v>
      </c>
      <c r="CP25" s="251"/>
      <c r="CQ25" s="251"/>
      <c r="CR25" s="265"/>
      <c r="CS25" s="266"/>
      <c r="CT25" s="267"/>
      <c r="CU25" s="166"/>
      <c r="CV25" s="269"/>
      <c r="CW25" s="167"/>
      <c r="CX25" s="246"/>
    </row>
    <row r="26" spans="1:102" ht="18" customHeight="1" outlineLevel="1" x14ac:dyDescent="0.2">
      <c r="A26" s="104">
        <v>25</v>
      </c>
      <c r="C26" s="106">
        <v>1</v>
      </c>
      <c r="D26" s="106">
        <v>4</v>
      </c>
      <c r="E26" s="107">
        <v>2</v>
      </c>
      <c r="F26" s="108">
        <v>1</v>
      </c>
      <c r="G26" s="109">
        <v>2</v>
      </c>
      <c r="H26" s="110">
        <v>1</v>
      </c>
      <c r="I26" s="107">
        <v>2</v>
      </c>
      <c r="J26" s="108">
        <v>1</v>
      </c>
      <c r="K26" s="109"/>
      <c r="L26" s="110"/>
      <c r="M26" s="107"/>
      <c r="N26" s="108"/>
      <c r="O26" s="109"/>
      <c r="P26" s="110"/>
      <c r="Q26" s="107"/>
      <c r="R26" s="108"/>
      <c r="S26" s="111">
        <f t="shared" si="1"/>
        <v>1</v>
      </c>
      <c r="T26" s="111">
        <f t="shared" si="2"/>
        <v>0</v>
      </c>
      <c r="U26" s="111">
        <f t="shared" si="3"/>
        <v>1</v>
      </c>
      <c r="V26" s="111">
        <f t="shared" si="4"/>
        <v>0</v>
      </c>
      <c r="W26" s="111">
        <f t="shared" si="5"/>
        <v>1</v>
      </c>
      <c r="X26" s="111">
        <f t="shared" si="6"/>
        <v>0</v>
      </c>
      <c r="Y26" s="111">
        <f t="shared" si="7"/>
        <v>0</v>
      </c>
      <c r="Z26" s="111">
        <f t="shared" si="8"/>
        <v>0</v>
      </c>
      <c r="AA26" s="111">
        <f t="shared" si="9"/>
        <v>0</v>
      </c>
      <c r="AB26" s="111">
        <f t="shared" si="10"/>
        <v>0</v>
      </c>
      <c r="AC26" s="111">
        <f t="shared" si="11"/>
        <v>0</v>
      </c>
      <c r="AD26" s="111">
        <f t="shared" si="12"/>
        <v>0</v>
      </c>
      <c r="AE26" s="111">
        <f t="shared" si="13"/>
        <v>0</v>
      </c>
      <c r="AF26" s="111">
        <f t="shared" si="14"/>
        <v>0</v>
      </c>
      <c r="AG26" s="112">
        <f t="shared" si="15"/>
        <v>3</v>
      </c>
      <c r="AH26" s="112">
        <f t="shared" si="15"/>
        <v>0</v>
      </c>
      <c r="AI26" s="113">
        <f t="shared" si="16"/>
        <v>2</v>
      </c>
      <c r="AJ26" s="113">
        <f t="shared" si="17"/>
        <v>1</v>
      </c>
      <c r="AK26" s="114">
        <f t="shared" si="18"/>
        <v>1</v>
      </c>
      <c r="AL26" s="114">
        <f t="shared" si="19"/>
        <v>1</v>
      </c>
      <c r="AM26" s="114">
        <f t="shared" si="20"/>
        <v>1</v>
      </c>
      <c r="AN26" s="114" t="str">
        <f t="shared" si="21"/>
        <v/>
      </c>
      <c r="AO26" s="114" t="str">
        <f t="shared" si="22"/>
        <v/>
      </c>
      <c r="AP26" s="114" t="str">
        <f t="shared" si="23"/>
        <v/>
      </c>
      <c r="AQ26" s="114" t="str">
        <f t="shared" si="24"/>
        <v/>
      </c>
      <c r="AR26" s="115" t="str">
        <f t="shared" si="25"/>
        <v>3 - 0</v>
      </c>
      <c r="AS26" s="116" t="str">
        <f t="shared" si="26"/>
        <v>1,1,1</v>
      </c>
      <c r="AT26" s="117">
        <f t="shared" si="27"/>
        <v>1</v>
      </c>
      <c r="AU26" s="117">
        <f t="shared" si="28"/>
        <v>2</v>
      </c>
      <c r="AV26" s="114">
        <f t="shared" si="29"/>
        <v>-1</v>
      </c>
      <c r="AW26" s="114">
        <f t="shared" si="30"/>
        <v>-1</v>
      </c>
      <c r="AX26" s="114">
        <f t="shared" si="31"/>
        <v>-1</v>
      </c>
      <c r="AY26" s="114" t="str">
        <f t="shared" si="32"/>
        <v/>
      </c>
      <c r="AZ26" s="114" t="str">
        <f t="shared" si="33"/>
        <v/>
      </c>
      <c r="BA26" s="114" t="str">
        <f t="shared" si="34"/>
        <v/>
      </c>
      <c r="BB26" s="114" t="str">
        <f t="shared" si="35"/>
        <v/>
      </c>
      <c r="BC26" s="115" t="str">
        <f t="shared" si="36"/>
        <v>0 - 3</v>
      </c>
      <c r="BD26" s="116" t="str">
        <f t="shared" si="37"/>
        <v>-1,-1,-1</v>
      </c>
      <c r="BG26" s="119">
        <f>SUMIF(A2:A9,C26,B2:B9)</f>
        <v>0</v>
      </c>
      <c r="BH26" s="120">
        <f>SUMIF(A2:A9,D26,B2:B9)</f>
        <v>0</v>
      </c>
      <c r="BI26" s="100" t="e">
        <f>1+#REF!</f>
        <v>#REF!</v>
      </c>
      <c r="BJ26" s="121" t="e">
        <f t="shared" si="38"/>
        <v>#REF!</v>
      </c>
      <c r="BK26" s="130">
        <v>7</v>
      </c>
      <c r="BL26" s="136" t="str">
        <f t="shared" si="0"/>
        <v>1 - 4</v>
      </c>
      <c r="BM26" s="139" t="s">
        <v>85</v>
      </c>
      <c r="BN26" s="125" t="s">
        <v>78</v>
      </c>
      <c r="BO26" s="126"/>
      <c r="BP26" s="140"/>
      <c r="BQ26" s="140"/>
      <c r="BR26" s="140"/>
      <c r="BS26" s="140"/>
      <c r="BT26" s="140"/>
      <c r="BU26" s="140"/>
      <c r="BV26" s="140"/>
      <c r="BW26" s="140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</row>
    <row r="27" spans="1:102" ht="18" customHeight="1" outlineLevel="1" x14ac:dyDescent="0.2">
      <c r="A27" s="104">
        <v>26</v>
      </c>
      <c r="C27" s="106">
        <v>2</v>
      </c>
      <c r="D27" s="106">
        <v>3</v>
      </c>
      <c r="E27" s="107">
        <v>2</v>
      </c>
      <c r="F27" s="108">
        <v>1</v>
      </c>
      <c r="G27" s="109">
        <v>2</v>
      </c>
      <c r="H27" s="110">
        <v>1</v>
      </c>
      <c r="I27" s="107">
        <v>2</v>
      </c>
      <c r="J27" s="108">
        <v>1</v>
      </c>
      <c r="K27" s="109"/>
      <c r="L27" s="110"/>
      <c r="M27" s="107"/>
      <c r="N27" s="108"/>
      <c r="O27" s="109"/>
      <c r="P27" s="110"/>
      <c r="Q27" s="107"/>
      <c r="R27" s="108"/>
      <c r="S27" s="111">
        <f t="shared" si="1"/>
        <v>1</v>
      </c>
      <c r="T27" s="111">
        <f t="shared" si="2"/>
        <v>0</v>
      </c>
      <c r="U27" s="111">
        <f t="shared" si="3"/>
        <v>1</v>
      </c>
      <c r="V27" s="111">
        <f t="shared" si="4"/>
        <v>0</v>
      </c>
      <c r="W27" s="111">
        <f t="shared" si="5"/>
        <v>1</v>
      </c>
      <c r="X27" s="111">
        <f t="shared" si="6"/>
        <v>0</v>
      </c>
      <c r="Y27" s="111">
        <f t="shared" si="7"/>
        <v>0</v>
      </c>
      <c r="Z27" s="111">
        <f t="shared" si="8"/>
        <v>0</v>
      </c>
      <c r="AA27" s="111">
        <f t="shared" si="9"/>
        <v>0</v>
      </c>
      <c r="AB27" s="111">
        <f t="shared" si="10"/>
        <v>0</v>
      </c>
      <c r="AC27" s="111">
        <f t="shared" si="11"/>
        <v>0</v>
      </c>
      <c r="AD27" s="111">
        <f t="shared" si="12"/>
        <v>0</v>
      </c>
      <c r="AE27" s="111">
        <f t="shared" si="13"/>
        <v>0</v>
      </c>
      <c r="AF27" s="111">
        <f t="shared" si="14"/>
        <v>0</v>
      </c>
      <c r="AG27" s="112">
        <f t="shared" si="15"/>
        <v>3</v>
      </c>
      <c r="AH27" s="112">
        <f t="shared" si="15"/>
        <v>0</v>
      </c>
      <c r="AI27" s="113">
        <f t="shared" si="16"/>
        <v>2</v>
      </c>
      <c r="AJ27" s="113">
        <f t="shared" si="17"/>
        <v>1</v>
      </c>
      <c r="AK27" s="114">
        <f t="shared" si="18"/>
        <v>1</v>
      </c>
      <c r="AL27" s="114">
        <f t="shared" si="19"/>
        <v>1</v>
      </c>
      <c r="AM27" s="114">
        <f t="shared" si="20"/>
        <v>1</v>
      </c>
      <c r="AN27" s="114" t="str">
        <f t="shared" si="21"/>
        <v/>
      </c>
      <c r="AO27" s="114" t="str">
        <f t="shared" si="22"/>
        <v/>
      </c>
      <c r="AP27" s="114" t="str">
        <f t="shared" si="23"/>
        <v/>
      </c>
      <c r="AQ27" s="114" t="str">
        <f t="shared" si="24"/>
        <v/>
      </c>
      <c r="AR27" s="115" t="str">
        <f t="shared" si="25"/>
        <v>3 - 0</v>
      </c>
      <c r="AS27" s="116" t="str">
        <f t="shared" si="26"/>
        <v>1,1,1</v>
      </c>
      <c r="AT27" s="117">
        <f t="shared" si="27"/>
        <v>1</v>
      </c>
      <c r="AU27" s="117">
        <f t="shared" si="28"/>
        <v>2</v>
      </c>
      <c r="AV27" s="114">
        <f t="shared" si="29"/>
        <v>-1</v>
      </c>
      <c r="AW27" s="114">
        <f t="shared" si="30"/>
        <v>-1</v>
      </c>
      <c r="AX27" s="114">
        <f t="shared" si="31"/>
        <v>-1</v>
      </c>
      <c r="AY27" s="114" t="str">
        <f t="shared" si="32"/>
        <v/>
      </c>
      <c r="AZ27" s="114" t="str">
        <f t="shared" si="33"/>
        <v/>
      </c>
      <c r="BA27" s="114" t="str">
        <f t="shared" si="34"/>
        <v/>
      </c>
      <c r="BB27" s="114" t="str">
        <f t="shared" si="35"/>
        <v/>
      </c>
      <c r="BC27" s="115" t="str">
        <f t="shared" si="36"/>
        <v>0 - 3</v>
      </c>
      <c r="BD27" s="116" t="str">
        <f t="shared" si="37"/>
        <v>-1,-1,-1</v>
      </c>
      <c r="BG27" s="119">
        <f>SUMIF(A2:A9,C27,B2:B9)</f>
        <v>0</v>
      </c>
      <c r="BH27" s="120">
        <f>SUMIF(A2:A9,D27,B2:B9)</f>
        <v>0</v>
      </c>
      <c r="BI27" s="100" t="e">
        <f>1+#REF!</f>
        <v>#REF!</v>
      </c>
      <c r="BJ27" s="121" t="e">
        <f t="shared" si="38"/>
        <v>#REF!</v>
      </c>
      <c r="BK27" s="130">
        <v>7</v>
      </c>
      <c r="BL27" s="136" t="str">
        <f t="shared" si="0"/>
        <v>2 - 3</v>
      </c>
      <c r="BM27" s="139" t="s">
        <v>85</v>
      </c>
      <c r="BN27" s="125" t="s">
        <v>78</v>
      </c>
      <c r="BO27" s="126"/>
      <c r="BP27" s="140"/>
      <c r="BQ27" s="140"/>
      <c r="BR27" s="140"/>
      <c r="BS27" s="243" t="s">
        <v>94</v>
      </c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141"/>
      <c r="CX27" s="141"/>
    </row>
    <row r="28" spans="1:102" ht="18" customHeight="1" outlineLevel="1" x14ac:dyDescent="0.25">
      <c r="A28" s="104">
        <v>27</v>
      </c>
      <c r="C28" s="106">
        <v>6</v>
      </c>
      <c r="D28" s="106">
        <v>7</v>
      </c>
      <c r="E28" s="107">
        <v>2</v>
      </c>
      <c r="F28" s="108">
        <v>1</v>
      </c>
      <c r="G28" s="109">
        <v>2</v>
      </c>
      <c r="H28" s="110">
        <v>1</v>
      </c>
      <c r="I28" s="107">
        <v>2</v>
      </c>
      <c r="J28" s="108">
        <v>1</v>
      </c>
      <c r="K28" s="109"/>
      <c r="L28" s="110"/>
      <c r="M28" s="107"/>
      <c r="N28" s="108"/>
      <c r="O28" s="109"/>
      <c r="P28" s="110"/>
      <c r="Q28" s="107"/>
      <c r="R28" s="108"/>
      <c r="S28" s="111">
        <f t="shared" si="1"/>
        <v>1</v>
      </c>
      <c r="T28" s="111">
        <f t="shared" si="2"/>
        <v>0</v>
      </c>
      <c r="U28" s="111">
        <f t="shared" si="3"/>
        <v>1</v>
      </c>
      <c r="V28" s="111">
        <f t="shared" si="4"/>
        <v>0</v>
      </c>
      <c r="W28" s="111">
        <f t="shared" si="5"/>
        <v>1</v>
      </c>
      <c r="X28" s="111">
        <f t="shared" si="6"/>
        <v>0</v>
      </c>
      <c r="Y28" s="111">
        <f t="shared" si="7"/>
        <v>0</v>
      </c>
      <c r="Z28" s="111">
        <f t="shared" si="8"/>
        <v>0</v>
      </c>
      <c r="AA28" s="111">
        <f t="shared" si="9"/>
        <v>0</v>
      </c>
      <c r="AB28" s="111">
        <f t="shared" si="10"/>
        <v>0</v>
      </c>
      <c r="AC28" s="111">
        <f t="shared" si="11"/>
        <v>0</v>
      </c>
      <c r="AD28" s="111">
        <f t="shared" si="12"/>
        <v>0</v>
      </c>
      <c r="AE28" s="111">
        <f t="shared" si="13"/>
        <v>0</v>
      </c>
      <c r="AF28" s="111">
        <f t="shared" si="14"/>
        <v>0</v>
      </c>
      <c r="AG28" s="112">
        <f t="shared" si="15"/>
        <v>3</v>
      </c>
      <c r="AH28" s="112">
        <f t="shared" si="15"/>
        <v>0</v>
      </c>
      <c r="AI28" s="113">
        <f t="shared" si="16"/>
        <v>2</v>
      </c>
      <c r="AJ28" s="113">
        <f t="shared" si="17"/>
        <v>1</v>
      </c>
      <c r="AK28" s="114">
        <f t="shared" si="18"/>
        <v>1</v>
      </c>
      <c r="AL28" s="114">
        <f t="shared" si="19"/>
        <v>1</v>
      </c>
      <c r="AM28" s="114">
        <f t="shared" si="20"/>
        <v>1</v>
      </c>
      <c r="AN28" s="114" t="str">
        <f t="shared" si="21"/>
        <v/>
      </c>
      <c r="AO28" s="114" t="str">
        <f t="shared" si="22"/>
        <v/>
      </c>
      <c r="AP28" s="114" t="str">
        <f t="shared" si="23"/>
        <v/>
      </c>
      <c r="AQ28" s="114" t="str">
        <f t="shared" si="24"/>
        <v/>
      </c>
      <c r="AR28" s="115" t="str">
        <f t="shared" si="25"/>
        <v>3 - 0</v>
      </c>
      <c r="AS28" s="116" t="str">
        <f t="shared" si="26"/>
        <v>1,1,1</v>
      </c>
      <c r="AT28" s="117">
        <f t="shared" si="27"/>
        <v>1</v>
      </c>
      <c r="AU28" s="117">
        <f t="shared" si="28"/>
        <v>2</v>
      </c>
      <c r="AV28" s="114">
        <f t="shared" si="29"/>
        <v>-1</v>
      </c>
      <c r="AW28" s="114">
        <f t="shared" si="30"/>
        <v>-1</v>
      </c>
      <c r="AX28" s="114">
        <f t="shared" si="31"/>
        <v>-1</v>
      </c>
      <c r="AY28" s="114" t="str">
        <f t="shared" si="32"/>
        <v/>
      </c>
      <c r="AZ28" s="114" t="str">
        <f t="shared" si="33"/>
        <v/>
      </c>
      <c r="BA28" s="114" t="str">
        <f t="shared" si="34"/>
        <v/>
      </c>
      <c r="BB28" s="114" t="str">
        <f t="shared" si="35"/>
        <v/>
      </c>
      <c r="BC28" s="115" t="str">
        <f t="shared" si="36"/>
        <v>0 - 3</v>
      </c>
      <c r="BD28" s="116" t="str">
        <f t="shared" si="37"/>
        <v>-1,-1,-1</v>
      </c>
      <c r="BG28" s="119">
        <f>SUMIF(A2:A9,C28,B2:B9)</f>
        <v>0</v>
      </c>
      <c r="BH28" s="120">
        <f>SUMIF(A2:A9,D28,B2:B9)</f>
        <v>0</v>
      </c>
      <c r="BI28" s="100" t="e">
        <f>1+#REF!</f>
        <v>#REF!</v>
      </c>
      <c r="BJ28" s="121" t="e">
        <f t="shared" si="38"/>
        <v>#REF!</v>
      </c>
      <c r="BK28" s="130">
        <v>7</v>
      </c>
      <c r="BL28" s="136" t="str">
        <f t="shared" si="0"/>
        <v>6 - 7</v>
      </c>
      <c r="BM28" s="139" t="s">
        <v>85</v>
      </c>
      <c r="BN28" s="125" t="s">
        <v>78</v>
      </c>
      <c r="BO28" s="126"/>
      <c r="BP28" s="140"/>
      <c r="BQ28" s="140"/>
      <c r="BR28" s="140"/>
      <c r="BS28" s="244" t="s">
        <v>95</v>
      </c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185"/>
      <c r="CX28" s="185"/>
    </row>
    <row r="29" spans="1:102" ht="18" customHeight="1" outlineLevel="1" x14ac:dyDescent="0.2">
      <c r="A29" s="104">
        <v>28</v>
      </c>
      <c r="C29" s="106">
        <v>5</v>
      </c>
      <c r="D29" s="106">
        <v>8</v>
      </c>
      <c r="E29" s="107"/>
      <c r="F29" s="108"/>
      <c r="G29" s="109"/>
      <c r="H29" s="110"/>
      <c r="I29" s="107"/>
      <c r="J29" s="108"/>
      <c r="K29" s="109"/>
      <c r="L29" s="110"/>
      <c r="M29" s="107"/>
      <c r="N29" s="108"/>
      <c r="O29" s="109"/>
      <c r="P29" s="110"/>
      <c r="Q29" s="107"/>
      <c r="R29" s="108"/>
      <c r="S29" s="111">
        <f t="shared" si="1"/>
        <v>0</v>
      </c>
      <c r="T29" s="111">
        <f t="shared" si="2"/>
        <v>0</v>
      </c>
      <c r="U29" s="111">
        <f t="shared" si="3"/>
        <v>0</v>
      </c>
      <c r="V29" s="111">
        <f t="shared" si="4"/>
        <v>0</v>
      </c>
      <c r="W29" s="111">
        <f t="shared" si="5"/>
        <v>0</v>
      </c>
      <c r="X29" s="111">
        <f t="shared" si="6"/>
        <v>0</v>
      </c>
      <c r="Y29" s="111">
        <f t="shared" si="7"/>
        <v>0</v>
      </c>
      <c r="Z29" s="111">
        <f t="shared" si="8"/>
        <v>0</v>
      </c>
      <c r="AA29" s="111">
        <f t="shared" si="9"/>
        <v>0</v>
      </c>
      <c r="AB29" s="111">
        <f t="shared" si="10"/>
        <v>0</v>
      </c>
      <c r="AC29" s="111">
        <f t="shared" si="11"/>
        <v>0</v>
      </c>
      <c r="AD29" s="111">
        <f t="shared" si="12"/>
        <v>0</v>
      </c>
      <c r="AE29" s="111">
        <f t="shared" si="13"/>
        <v>0</v>
      </c>
      <c r="AF29" s="111">
        <f t="shared" si="14"/>
        <v>0</v>
      </c>
      <c r="AG29" s="112">
        <f t="shared" si="15"/>
        <v>0</v>
      </c>
      <c r="AH29" s="112">
        <f t="shared" si="15"/>
        <v>0</v>
      </c>
      <c r="AI29" s="113">
        <f t="shared" si="16"/>
        <v>0</v>
      </c>
      <c r="AJ29" s="113">
        <f t="shared" si="17"/>
        <v>0</v>
      </c>
      <c r="AK29" s="114" t="str">
        <f t="shared" si="18"/>
        <v/>
      </c>
      <c r="AL29" s="114" t="str">
        <f t="shared" si="19"/>
        <v/>
      </c>
      <c r="AM29" s="114" t="str">
        <f t="shared" si="20"/>
        <v/>
      </c>
      <c r="AN29" s="114" t="str">
        <f t="shared" si="21"/>
        <v/>
      </c>
      <c r="AO29" s="114" t="str">
        <f t="shared" si="22"/>
        <v/>
      </c>
      <c r="AP29" s="114" t="str">
        <f t="shared" si="23"/>
        <v/>
      </c>
      <c r="AQ29" s="114" t="str">
        <f t="shared" si="24"/>
        <v/>
      </c>
      <c r="AR29" s="115" t="str">
        <f t="shared" si="25"/>
        <v>0 - 0</v>
      </c>
      <c r="AS29" s="116" t="str">
        <f t="shared" si="26"/>
        <v/>
      </c>
      <c r="AT29" s="117">
        <f t="shared" si="27"/>
        <v>0</v>
      </c>
      <c r="AU29" s="117">
        <f t="shared" si="28"/>
        <v>0</v>
      </c>
      <c r="AV29" s="114" t="str">
        <f t="shared" si="29"/>
        <v/>
      </c>
      <c r="AW29" s="114" t="str">
        <f t="shared" si="30"/>
        <v/>
      </c>
      <c r="AX29" s="114" t="str">
        <f t="shared" si="31"/>
        <v/>
      </c>
      <c r="AY29" s="114" t="str">
        <f t="shared" si="32"/>
        <v/>
      </c>
      <c r="AZ29" s="114" t="str">
        <f t="shared" si="33"/>
        <v/>
      </c>
      <c r="BA29" s="114" t="str">
        <f t="shared" si="34"/>
        <v/>
      </c>
      <c r="BB29" s="114" t="str">
        <f t="shared" si="35"/>
        <v/>
      </c>
      <c r="BC29" s="115" t="str">
        <f t="shared" si="36"/>
        <v>0 - 0</v>
      </c>
      <c r="BD29" s="116" t="str">
        <f t="shared" si="37"/>
        <v/>
      </c>
      <c r="BG29" s="119">
        <f>SUMIF(A2:A9,C29,B2:B9)</f>
        <v>0</v>
      </c>
      <c r="BH29" s="120">
        <f>SUMIF(A2:A9,D29,B2:B9)</f>
        <v>0</v>
      </c>
      <c r="BI29" s="100" t="e">
        <f>1+#REF!</f>
        <v>#REF!</v>
      </c>
      <c r="BJ29" s="121" t="e">
        <f t="shared" si="38"/>
        <v>#REF!</v>
      </c>
      <c r="BK29" s="130">
        <v>7</v>
      </c>
      <c r="BL29" s="143" t="str">
        <f t="shared" si="0"/>
        <v>5 - 8</v>
      </c>
      <c r="BM29" s="139" t="s">
        <v>85</v>
      </c>
      <c r="BN29" s="125" t="s">
        <v>78</v>
      </c>
      <c r="BO29" s="126"/>
      <c r="BP29" s="140"/>
      <c r="BQ29" s="140"/>
      <c r="BR29" s="140"/>
      <c r="BS29" s="140"/>
      <c r="BT29" s="140"/>
      <c r="BU29" s="140"/>
      <c r="BV29" s="140"/>
      <c r="BW29" s="140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</row>
    <row r="30" spans="1:102" ht="18" customHeight="1" x14ac:dyDescent="0.2">
      <c r="BI30" s="147"/>
      <c r="BJ30" s="147"/>
    </row>
    <row r="31" spans="1:102" ht="18" customHeight="1" x14ac:dyDescent="0.2">
      <c r="BI31" s="147"/>
      <c r="BJ31" s="147"/>
    </row>
    <row r="32" spans="1:102" ht="18" customHeight="1" x14ac:dyDescent="0.2">
      <c r="BI32" s="147"/>
      <c r="BJ32" s="147"/>
    </row>
    <row r="33" spans="61:62" s="92" customFormat="1" ht="18" customHeight="1" x14ac:dyDescent="0.2">
      <c r="BI33" s="147"/>
      <c r="BJ33" s="147"/>
    </row>
    <row r="34" spans="61:62" s="92" customFormat="1" ht="18" customHeight="1" x14ac:dyDescent="0.2">
      <c r="BI34" s="147"/>
      <c r="BJ34" s="147"/>
    </row>
    <row r="35" spans="61:62" s="92" customFormat="1" ht="18" customHeight="1" x14ac:dyDescent="0.2">
      <c r="BI35" s="147"/>
      <c r="BJ35" s="147"/>
    </row>
    <row r="36" spans="61:62" s="92" customFormat="1" ht="18" customHeight="1" x14ac:dyDescent="0.2">
      <c r="BI36" s="147"/>
      <c r="BJ36" s="147"/>
    </row>
    <row r="37" spans="61:62" s="92" customFormat="1" ht="18" customHeight="1" x14ac:dyDescent="0.2">
      <c r="BI37" s="147"/>
      <c r="BJ37" s="147"/>
    </row>
    <row r="38" spans="61:62" s="92" customFormat="1" ht="18" customHeight="1" x14ac:dyDescent="0.2">
      <c r="BI38" s="147"/>
      <c r="BJ38" s="147"/>
    </row>
    <row r="39" spans="61:62" s="92" customFormat="1" ht="18" customHeight="1" x14ac:dyDescent="0.2">
      <c r="BI39" s="147"/>
      <c r="BJ39" s="147"/>
    </row>
    <row r="40" spans="61:62" s="92" customFormat="1" ht="18" customHeight="1" x14ac:dyDescent="0.2">
      <c r="BI40" s="147"/>
      <c r="BJ40" s="147"/>
    </row>
    <row r="41" spans="61:62" s="92" customFormat="1" ht="18" customHeight="1" x14ac:dyDescent="0.2">
      <c r="BI41" s="147"/>
      <c r="BJ41" s="147"/>
    </row>
    <row r="42" spans="61:62" s="92" customFormat="1" ht="18" customHeight="1" x14ac:dyDescent="0.2">
      <c r="BI42" s="147"/>
      <c r="BJ42" s="147"/>
    </row>
    <row r="43" spans="61:62" s="92" customFormat="1" ht="18" customHeight="1" x14ac:dyDescent="0.2">
      <c r="BI43" s="147"/>
      <c r="BJ43" s="147"/>
    </row>
    <row r="44" spans="61:62" s="92" customFormat="1" ht="18" customHeight="1" x14ac:dyDescent="0.2">
      <c r="BI44" s="147"/>
      <c r="BJ44" s="147"/>
    </row>
    <row r="45" spans="61:62" s="92" customFormat="1" ht="18" customHeight="1" x14ac:dyDescent="0.2">
      <c r="BI45" s="147"/>
      <c r="BJ45" s="147"/>
    </row>
    <row r="46" spans="61:62" s="92" customFormat="1" ht="18" customHeight="1" x14ac:dyDescent="0.2">
      <c r="BI46" s="147"/>
      <c r="BJ46" s="147"/>
    </row>
    <row r="47" spans="61:62" s="92" customFormat="1" ht="18" customHeight="1" x14ac:dyDescent="0.2">
      <c r="BI47" s="147"/>
      <c r="BJ47" s="147"/>
    </row>
    <row r="48" spans="61:62" s="92" customFormat="1" ht="18" customHeight="1" x14ac:dyDescent="0.2">
      <c r="BI48" s="147"/>
      <c r="BJ48" s="147"/>
    </row>
    <row r="49" spans="61:62" s="92" customFormat="1" ht="18" customHeight="1" x14ac:dyDescent="0.2">
      <c r="BI49" s="147"/>
      <c r="BJ49" s="147"/>
    </row>
    <row r="50" spans="61:62" s="92" customFormat="1" ht="18" customHeight="1" x14ac:dyDescent="0.2">
      <c r="BI50" s="147"/>
      <c r="BJ50" s="147"/>
    </row>
    <row r="51" spans="61:62" s="92" customFormat="1" ht="18" customHeight="1" x14ac:dyDescent="0.2">
      <c r="BI51" s="147"/>
      <c r="BJ51" s="147"/>
    </row>
    <row r="52" spans="61:62" s="92" customFormat="1" ht="18" customHeight="1" x14ac:dyDescent="0.2">
      <c r="BI52" s="147"/>
      <c r="BJ52" s="147"/>
    </row>
    <row r="53" spans="61:62" s="92" customFormat="1" ht="18" customHeight="1" x14ac:dyDescent="0.2">
      <c r="BI53" s="147"/>
      <c r="BJ53" s="147"/>
    </row>
    <row r="54" spans="61:62" s="92" customFormat="1" ht="18" customHeight="1" x14ac:dyDescent="0.2">
      <c r="BI54" s="147"/>
      <c r="BJ54" s="147"/>
    </row>
    <row r="55" spans="61:62" s="92" customFormat="1" ht="18" customHeight="1" x14ac:dyDescent="0.2">
      <c r="BI55" s="147"/>
      <c r="BJ55" s="147"/>
    </row>
    <row r="56" spans="61:62" s="92" customFormat="1" ht="18" customHeight="1" x14ac:dyDescent="0.2">
      <c r="BI56" s="147"/>
      <c r="BJ56" s="147"/>
    </row>
    <row r="57" spans="61:62" s="92" customFormat="1" ht="18" customHeight="1" x14ac:dyDescent="0.2">
      <c r="BI57" s="147"/>
      <c r="BJ57" s="147"/>
    </row>
    <row r="58" spans="61:62" s="92" customFormat="1" ht="18" customHeight="1" x14ac:dyDescent="0.2">
      <c r="BI58" s="147"/>
      <c r="BJ58" s="147"/>
    </row>
    <row r="59" spans="61:62" s="92" customFormat="1" ht="18" customHeight="1" x14ac:dyDescent="0.2">
      <c r="BI59" s="147"/>
      <c r="BJ59" s="147"/>
    </row>
    <row r="60" spans="61:62" s="92" customFormat="1" ht="18" customHeight="1" x14ac:dyDescent="0.2">
      <c r="BI60" s="147"/>
      <c r="BJ60" s="147"/>
    </row>
    <row r="61" spans="61:62" s="92" customFormat="1" ht="18" customHeight="1" x14ac:dyDescent="0.2">
      <c r="BI61" s="147"/>
      <c r="BJ61" s="147"/>
    </row>
    <row r="62" spans="61:62" s="92" customFormat="1" ht="18" customHeight="1" x14ac:dyDescent="0.2">
      <c r="BI62" s="147"/>
      <c r="BJ62" s="147"/>
    </row>
    <row r="63" spans="61:62" s="92" customFormat="1" ht="18" customHeight="1" x14ac:dyDescent="0.2">
      <c r="BI63" s="147"/>
      <c r="BJ63" s="147"/>
    </row>
    <row r="64" spans="61:62" s="92" customFormat="1" ht="18" customHeight="1" x14ac:dyDescent="0.2">
      <c r="BI64" s="147"/>
      <c r="BJ64" s="147"/>
    </row>
    <row r="65" spans="61:62" s="92" customFormat="1" ht="18" customHeight="1" x14ac:dyDescent="0.2">
      <c r="BI65" s="147"/>
      <c r="BJ65" s="147"/>
    </row>
    <row r="66" spans="61:62" s="92" customFormat="1" ht="18" customHeight="1" x14ac:dyDescent="0.2">
      <c r="BI66" s="147"/>
      <c r="BJ66" s="147"/>
    </row>
    <row r="67" spans="61:62" s="92" customFormat="1" ht="18" customHeight="1" x14ac:dyDescent="0.2">
      <c r="BI67" s="147"/>
      <c r="BJ67" s="147"/>
    </row>
    <row r="68" spans="61:62" s="92" customFormat="1" ht="18" customHeight="1" x14ac:dyDescent="0.2">
      <c r="BI68" s="147"/>
      <c r="BJ68" s="147"/>
    </row>
    <row r="69" spans="61:62" s="92" customFormat="1" ht="18" customHeight="1" x14ac:dyDescent="0.2">
      <c r="BI69" s="147"/>
      <c r="BJ69" s="147"/>
    </row>
    <row r="70" spans="61:62" s="92" customFormat="1" ht="18" customHeight="1" x14ac:dyDescent="0.2">
      <c r="BI70" s="147"/>
      <c r="BJ70" s="147"/>
    </row>
    <row r="71" spans="61:62" s="92" customFormat="1" ht="18" customHeight="1" x14ac:dyDescent="0.2">
      <c r="BI71" s="147"/>
      <c r="BJ71" s="147"/>
    </row>
    <row r="72" spans="61:62" s="92" customFormat="1" ht="18" customHeight="1" x14ac:dyDescent="0.2">
      <c r="BI72" s="147"/>
      <c r="BJ72" s="147"/>
    </row>
    <row r="73" spans="61:62" s="92" customFormat="1" ht="18" customHeight="1" x14ac:dyDescent="0.2">
      <c r="BI73" s="147"/>
      <c r="BJ73" s="147"/>
    </row>
    <row r="74" spans="61:62" s="92" customFormat="1" ht="18" customHeight="1" x14ac:dyDescent="0.2">
      <c r="BI74" s="147"/>
      <c r="BJ74" s="147"/>
    </row>
    <row r="75" spans="61:62" s="92" customFormat="1" ht="18" customHeight="1" x14ac:dyDescent="0.2">
      <c r="BI75" s="147"/>
      <c r="BJ75" s="147"/>
    </row>
    <row r="76" spans="61:62" s="92" customFormat="1" ht="18" customHeight="1" x14ac:dyDescent="0.2">
      <c r="BI76" s="147"/>
      <c r="BJ76" s="147"/>
    </row>
    <row r="77" spans="61:62" s="92" customFormat="1" ht="18" customHeight="1" x14ac:dyDescent="0.2">
      <c r="BI77" s="147"/>
      <c r="BJ77" s="147"/>
    </row>
    <row r="78" spans="61:62" s="92" customFormat="1" ht="18" customHeight="1" x14ac:dyDescent="0.2">
      <c r="BI78" s="147"/>
      <c r="BJ78" s="147"/>
    </row>
    <row r="79" spans="61:62" s="92" customFormat="1" ht="18" customHeight="1" x14ac:dyDescent="0.2">
      <c r="BI79" s="147"/>
      <c r="BJ79" s="147"/>
    </row>
    <row r="80" spans="61:62" s="92" customFormat="1" ht="18" customHeight="1" x14ac:dyDescent="0.2">
      <c r="BI80" s="147"/>
      <c r="BJ80" s="147"/>
    </row>
    <row r="81" spans="61:62" s="92" customFormat="1" ht="18" customHeight="1" x14ac:dyDescent="0.2">
      <c r="BI81" s="147"/>
      <c r="BJ81" s="147"/>
    </row>
    <row r="82" spans="61:62" s="92" customFormat="1" ht="18" customHeight="1" x14ac:dyDescent="0.2">
      <c r="BI82" s="147"/>
      <c r="BJ82" s="147"/>
    </row>
    <row r="83" spans="61:62" s="92" customFormat="1" ht="18" customHeight="1" x14ac:dyDescent="0.2">
      <c r="BI83" s="147"/>
      <c r="BJ83" s="147"/>
    </row>
    <row r="84" spans="61:62" s="92" customFormat="1" ht="18" customHeight="1" x14ac:dyDescent="0.2">
      <c r="BI84" s="147"/>
      <c r="BJ84" s="147"/>
    </row>
    <row r="85" spans="61:62" s="92" customFormat="1" ht="18" customHeight="1" x14ac:dyDescent="0.2">
      <c r="BI85" s="147"/>
      <c r="BJ85" s="147"/>
    </row>
    <row r="86" spans="61:62" s="92" customFormat="1" ht="18" customHeight="1" x14ac:dyDescent="0.2">
      <c r="BI86" s="147"/>
      <c r="BJ86" s="147"/>
    </row>
    <row r="87" spans="61:62" s="92" customFormat="1" ht="18" customHeight="1" x14ac:dyDescent="0.2">
      <c r="BI87" s="147"/>
      <c r="BJ87" s="147"/>
    </row>
    <row r="88" spans="61:62" s="92" customFormat="1" ht="18" customHeight="1" x14ac:dyDescent="0.2">
      <c r="BI88" s="147"/>
      <c r="BJ88" s="147"/>
    </row>
    <row r="89" spans="61:62" s="92" customFormat="1" ht="18" customHeight="1" x14ac:dyDescent="0.2">
      <c r="BI89" s="147"/>
      <c r="BJ89" s="147"/>
    </row>
    <row r="90" spans="61:62" s="92" customFormat="1" ht="18" customHeight="1" x14ac:dyDescent="0.2">
      <c r="BI90" s="147"/>
      <c r="BJ90" s="147"/>
    </row>
    <row r="91" spans="61:62" s="92" customFormat="1" ht="18" customHeight="1" x14ac:dyDescent="0.2">
      <c r="BI91" s="147"/>
      <c r="BJ91" s="147"/>
    </row>
    <row r="92" spans="61:62" s="92" customFormat="1" ht="18" customHeight="1" x14ac:dyDescent="0.2">
      <c r="BI92" s="147"/>
      <c r="BJ92" s="147"/>
    </row>
    <row r="93" spans="61:62" s="92" customFormat="1" ht="18" customHeight="1" x14ac:dyDescent="0.2">
      <c r="BI93" s="147"/>
      <c r="BJ93" s="147"/>
    </row>
    <row r="94" spans="61:62" s="92" customFormat="1" ht="18" customHeight="1" x14ac:dyDescent="0.2">
      <c r="BI94" s="147"/>
      <c r="BJ94" s="147"/>
    </row>
    <row r="95" spans="61:62" s="92" customFormat="1" ht="18" customHeight="1" x14ac:dyDescent="0.2">
      <c r="BI95" s="147"/>
      <c r="BJ95" s="147"/>
    </row>
    <row r="96" spans="61:62" s="92" customFormat="1" ht="18" customHeight="1" x14ac:dyDescent="0.2">
      <c r="BI96" s="147"/>
      <c r="BJ96" s="147"/>
    </row>
    <row r="97" spans="61:62" s="92" customFormat="1" ht="18" customHeight="1" x14ac:dyDescent="0.2">
      <c r="BI97" s="147"/>
      <c r="BJ97" s="147"/>
    </row>
    <row r="98" spans="61:62" s="92" customFormat="1" ht="18" customHeight="1" x14ac:dyDescent="0.2">
      <c r="BI98" s="147"/>
      <c r="BJ98" s="147"/>
    </row>
    <row r="99" spans="61:62" s="92" customFormat="1" x14ac:dyDescent="0.2">
      <c r="BI99" s="147"/>
      <c r="BJ99" s="147"/>
    </row>
    <row r="100" spans="61:62" s="92" customFormat="1" x14ac:dyDescent="0.2">
      <c r="BI100" s="147"/>
      <c r="BJ100" s="147"/>
    </row>
    <row r="101" spans="61:62" s="92" customFormat="1" x14ac:dyDescent="0.2">
      <c r="BI101" s="147"/>
      <c r="BJ101" s="147"/>
    </row>
    <row r="102" spans="61:62" s="92" customFormat="1" x14ac:dyDescent="0.2">
      <c r="BI102" s="147"/>
      <c r="BJ102" s="147"/>
    </row>
    <row r="103" spans="61:62" s="92" customFormat="1" x14ac:dyDescent="0.2">
      <c r="BI103" s="147"/>
      <c r="BJ103" s="147"/>
    </row>
    <row r="104" spans="61:62" s="92" customFormat="1" x14ac:dyDescent="0.2">
      <c r="BI104" s="147"/>
      <c r="BJ104" s="147"/>
    </row>
    <row r="105" spans="61:62" s="92" customFormat="1" x14ac:dyDescent="0.2">
      <c r="BI105" s="147"/>
      <c r="BJ105" s="147"/>
    </row>
    <row r="106" spans="61:62" s="92" customFormat="1" x14ac:dyDescent="0.2">
      <c r="BI106" s="147"/>
      <c r="BJ106" s="147"/>
    </row>
    <row r="107" spans="61:62" s="92" customFormat="1" x14ac:dyDescent="0.2">
      <c r="BI107" s="147"/>
      <c r="BJ107" s="147"/>
    </row>
    <row r="108" spans="61:62" s="92" customFormat="1" x14ac:dyDescent="0.2">
      <c r="BI108" s="147"/>
      <c r="BJ108" s="147"/>
    </row>
    <row r="109" spans="61:62" s="92" customFormat="1" x14ac:dyDescent="0.2">
      <c r="BI109" s="147"/>
      <c r="BJ109" s="147"/>
    </row>
    <row r="110" spans="61:62" s="92" customFormat="1" x14ac:dyDescent="0.2">
      <c r="BI110" s="147"/>
      <c r="BJ110" s="147"/>
    </row>
    <row r="111" spans="61:62" s="92" customFormat="1" x14ac:dyDescent="0.2">
      <c r="BI111" s="147"/>
      <c r="BJ111" s="147"/>
    </row>
    <row r="112" spans="61:62" s="92" customFormat="1" x14ac:dyDescent="0.2">
      <c r="BI112" s="147"/>
      <c r="BJ112" s="147"/>
    </row>
    <row r="113" spans="61:62" s="92" customFormat="1" x14ac:dyDescent="0.2">
      <c r="BI113" s="147"/>
      <c r="BJ113" s="147"/>
    </row>
    <row r="114" spans="61:62" s="92" customFormat="1" x14ac:dyDescent="0.2">
      <c r="BI114" s="147"/>
      <c r="BJ114" s="147"/>
    </row>
    <row r="115" spans="61:62" s="92" customFormat="1" x14ac:dyDescent="0.2">
      <c r="BI115" s="147"/>
      <c r="BJ115" s="147"/>
    </row>
    <row r="116" spans="61:62" s="92" customFormat="1" x14ac:dyDescent="0.2">
      <c r="BI116" s="147"/>
      <c r="BJ116" s="147"/>
    </row>
    <row r="117" spans="61:62" s="92" customFormat="1" x14ac:dyDescent="0.2">
      <c r="BI117" s="147"/>
      <c r="BJ117" s="147"/>
    </row>
    <row r="118" spans="61:62" s="92" customFormat="1" x14ac:dyDescent="0.2">
      <c r="BI118" s="147"/>
      <c r="BJ118" s="147"/>
    </row>
    <row r="119" spans="61:62" s="92" customFormat="1" x14ac:dyDescent="0.2">
      <c r="BI119" s="147"/>
      <c r="BJ119" s="147"/>
    </row>
    <row r="120" spans="61:62" s="92" customFormat="1" x14ac:dyDescent="0.2">
      <c r="BI120" s="147"/>
      <c r="BJ120" s="147"/>
    </row>
    <row r="121" spans="61:62" s="92" customFormat="1" x14ac:dyDescent="0.2">
      <c r="BI121" s="147"/>
      <c r="BJ121" s="147"/>
    </row>
    <row r="122" spans="61:62" s="92" customFormat="1" x14ac:dyDescent="0.2">
      <c r="BI122" s="147"/>
      <c r="BJ122" s="147"/>
    </row>
    <row r="123" spans="61:62" s="92" customFormat="1" x14ac:dyDescent="0.2">
      <c r="BI123" s="147"/>
      <c r="BJ123" s="147"/>
    </row>
    <row r="124" spans="61:62" s="92" customFormat="1" x14ac:dyDescent="0.2">
      <c r="BI124" s="147"/>
      <c r="BJ124" s="147"/>
    </row>
    <row r="125" spans="61:62" s="92" customFormat="1" x14ac:dyDescent="0.2">
      <c r="BI125" s="147"/>
      <c r="BJ125" s="147"/>
    </row>
    <row r="126" spans="61:62" s="92" customFormat="1" x14ac:dyDescent="0.2">
      <c r="BI126" s="147"/>
      <c r="BJ126" s="147"/>
    </row>
    <row r="127" spans="61:62" s="92" customFormat="1" x14ac:dyDescent="0.2">
      <c r="BI127" s="147"/>
      <c r="BJ127" s="147"/>
    </row>
    <row r="128" spans="61:62" s="92" customFormat="1" x14ac:dyDescent="0.2">
      <c r="BI128" s="147"/>
      <c r="BJ128" s="147"/>
    </row>
    <row r="129" spans="61:62" s="92" customFormat="1" x14ac:dyDescent="0.2">
      <c r="BI129" s="147"/>
      <c r="BJ129" s="147"/>
    </row>
    <row r="130" spans="61:62" s="92" customFormat="1" x14ac:dyDescent="0.2">
      <c r="BI130" s="147"/>
      <c r="BJ130" s="147"/>
    </row>
    <row r="131" spans="61:62" s="92" customFormat="1" x14ac:dyDescent="0.2">
      <c r="BI131" s="147"/>
      <c r="BJ131" s="147"/>
    </row>
    <row r="132" spans="61:62" s="92" customFormat="1" x14ac:dyDescent="0.2">
      <c r="BI132" s="147"/>
      <c r="BJ132" s="147"/>
    </row>
    <row r="133" spans="61:62" s="92" customFormat="1" x14ac:dyDescent="0.2">
      <c r="BI133" s="147"/>
      <c r="BJ133" s="147"/>
    </row>
    <row r="134" spans="61:62" s="92" customFormat="1" x14ac:dyDescent="0.2">
      <c r="BI134" s="147"/>
      <c r="BJ134" s="147"/>
    </row>
    <row r="135" spans="61:62" s="92" customFormat="1" x14ac:dyDescent="0.2">
      <c r="BI135" s="147"/>
      <c r="BJ135" s="147"/>
    </row>
    <row r="136" spans="61:62" s="92" customFormat="1" x14ac:dyDescent="0.2">
      <c r="BI136" s="147"/>
      <c r="BJ136" s="147"/>
    </row>
    <row r="137" spans="61:62" s="92" customFormat="1" x14ac:dyDescent="0.2">
      <c r="BI137" s="147"/>
      <c r="BJ137" s="147"/>
    </row>
    <row r="138" spans="61:62" s="92" customFormat="1" x14ac:dyDescent="0.2">
      <c r="BI138" s="147"/>
      <c r="BJ138" s="147"/>
    </row>
    <row r="139" spans="61:62" s="92" customFormat="1" x14ac:dyDescent="0.2">
      <c r="BI139" s="147"/>
      <c r="BJ139" s="147"/>
    </row>
    <row r="140" spans="61:62" s="92" customFormat="1" x14ac:dyDescent="0.2">
      <c r="BI140" s="147"/>
      <c r="BJ140" s="147"/>
    </row>
    <row r="141" spans="61:62" s="92" customFormat="1" x14ac:dyDescent="0.2">
      <c r="BI141" s="147"/>
      <c r="BJ141" s="147"/>
    </row>
    <row r="142" spans="61:62" s="92" customFormat="1" x14ac:dyDescent="0.2">
      <c r="BI142" s="147"/>
      <c r="BJ142" s="147"/>
    </row>
    <row r="143" spans="61:62" s="92" customFormat="1" x14ac:dyDescent="0.2">
      <c r="BI143" s="147"/>
      <c r="BJ143" s="147"/>
    </row>
    <row r="144" spans="61:62" s="92" customFormat="1" x14ac:dyDescent="0.2">
      <c r="BI144" s="147"/>
      <c r="BJ144" s="147"/>
    </row>
    <row r="145" spans="61:62" s="92" customFormat="1" x14ac:dyDescent="0.2">
      <c r="BI145" s="147"/>
      <c r="BJ145" s="147"/>
    </row>
    <row r="146" spans="61:62" s="92" customFormat="1" x14ac:dyDescent="0.2">
      <c r="BI146" s="147"/>
      <c r="BJ146" s="147"/>
    </row>
    <row r="147" spans="61:62" s="92" customFormat="1" x14ac:dyDescent="0.2">
      <c r="BI147" s="147"/>
      <c r="BJ147" s="147"/>
    </row>
    <row r="148" spans="61:62" s="92" customFormat="1" x14ac:dyDescent="0.2">
      <c r="BI148" s="147"/>
      <c r="BJ148" s="147"/>
    </row>
    <row r="149" spans="61:62" s="92" customFormat="1" x14ac:dyDescent="0.2">
      <c r="BI149" s="147"/>
      <c r="BJ149" s="147"/>
    </row>
    <row r="150" spans="61:62" s="92" customFormat="1" x14ac:dyDescent="0.2">
      <c r="BI150" s="147"/>
      <c r="BJ150" s="147"/>
    </row>
    <row r="151" spans="61:62" s="92" customFormat="1" x14ac:dyDescent="0.2">
      <c r="BI151" s="147"/>
      <c r="BJ151" s="147"/>
    </row>
    <row r="152" spans="61:62" s="92" customFormat="1" x14ac:dyDescent="0.2">
      <c r="BI152" s="147"/>
      <c r="BJ152" s="147"/>
    </row>
    <row r="153" spans="61:62" s="92" customFormat="1" x14ac:dyDescent="0.2">
      <c r="BI153" s="147"/>
      <c r="BJ153" s="147"/>
    </row>
    <row r="154" spans="61:62" s="92" customFormat="1" x14ac:dyDescent="0.2">
      <c r="BI154" s="147"/>
      <c r="BJ154" s="147"/>
    </row>
    <row r="155" spans="61:62" s="92" customFormat="1" x14ac:dyDescent="0.2">
      <c r="BI155" s="147"/>
      <c r="BJ155" s="147"/>
    </row>
    <row r="156" spans="61:62" s="92" customFormat="1" x14ac:dyDescent="0.2">
      <c r="BI156" s="147"/>
      <c r="BJ156" s="147"/>
    </row>
    <row r="157" spans="61:62" s="92" customFormat="1" x14ac:dyDescent="0.2">
      <c r="BI157" s="147"/>
      <c r="BJ157" s="147"/>
    </row>
    <row r="158" spans="61:62" s="92" customFormat="1" x14ac:dyDescent="0.2">
      <c r="BI158" s="147"/>
      <c r="BJ158" s="147"/>
    </row>
    <row r="159" spans="61:62" s="92" customFormat="1" x14ac:dyDescent="0.2">
      <c r="BI159" s="147"/>
      <c r="BJ159" s="147"/>
    </row>
    <row r="160" spans="61:62" s="92" customFormat="1" x14ac:dyDescent="0.2">
      <c r="BI160" s="147"/>
      <c r="BJ160" s="147"/>
    </row>
    <row r="161" spans="61:62" s="92" customFormat="1" x14ac:dyDescent="0.2">
      <c r="BI161" s="147"/>
      <c r="BJ161" s="147"/>
    </row>
    <row r="162" spans="61:62" s="92" customFormat="1" x14ac:dyDescent="0.2">
      <c r="BI162" s="147"/>
      <c r="BJ162" s="147"/>
    </row>
    <row r="163" spans="61:62" s="92" customFormat="1" x14ac:dyDescent="0.2">
      <c r="BI163" s="147"/>
      <c r="BJ163" s="147"/>
    </row>
    <row r="164" spans="61:62" s="92" customFormat="1" x14ac:dyDescent="0.2">
      <c r="BI164" s="147"/>
      <c r="BJ164" s="147"/>
    </row>
    <row r="165" spans="61:62" s="92" customFormat="1" x14ac:dyDescent="0.2">
      <c r="BI165" s="147"/>
      <c r="BJ165" s="147"/>
    </row>
    <row r="166" spans="61:62" s="92" customFormat="1" x14ac:dyDescent="0.2">
      <c r="BI166" s="147"/>
      <c r="BJ166" s="147"/>
    </row>
    <row r="167" spans="61:62" s="92" customFormat="1" x14ac:dyDescent="0.2">
      <c r="BI167" s="147"/>
      <c r="BJ167" s="147"/>
    </row>
    <row r="168" spans="61:62" s="92" customFormat="1" x14ac:dyDescent="0.2">
      <c r="BI168" s="147"/>
      <c r="BJ168" s="147"/>
    </row>
    <row r="169" spans="61:62" s="92" customFormat="1" x14ac:dyDescent="0.2">
      <c r="BI169" s="147"/>
      <c r="BJ169" s="147"/>
    </row>
    <row r="170" spans="61:62" s="92" customFormat="1" x14ac:dyDescent="0.2">
      <c r="BI170" s="147"/>
      <c r="BJ170" s="147"/>
    </row>
    <row r="171" spans="61:62" s="92" customFormat="1" x14ac:dyDescent="0.2">
      <c r="BI171" s="147"/>
      <c r="BJ171" s="147"/>
    </row>
    <row r="172" spans="61:62" s="92" customFormat="1" x14ac:dyDescent="0.2">
      <c r="BI172" s="147"/>
      <c r="BJ172" s="147"/>
    </row>
    <row r="173" spans="61:62" s="92" customFormat="1" x14ac:dyDescent="0.2">
      <c r="BI173" s="147"/>
      <c r="BJ173" s="147"/>
    </row>
    <row r="174" spans="61:62" s="92" customFormat="1" x14ac:dyDescent="0.2">
      <c r="BI174" s="147"/>
      <c r="BJ174" s="147"/>
    </row>
    <row r="175" spans="61:62" s="92" customFormat="1" x14ac:dyDescent="0.2">
      <c r="BI175" s="147"/>
      <c r="BJ175" s="147"/>
    </row>
    <row r="176" spans="61:62" s="92" customFormat="1" x14ac:dyDescent="0.2">
      <c r="BI176" s="147"/>
      <c r="BJ176" s="147"/>
    </row>
    <row r="177" spans="61:62" s="92" customFormat="1" x14ac:dyDescent="0.2">
      <c r="BI177" s="147"/>
      <c r="BJ177" s="147"/>
    </row>
    <row r="178" spans="61:62" s="92" customFormat="1" x14ac:dyDescent="0.2">
      <c r="BI178" s="147"/>
      <c r="BJ178" s="147"/>
    </row>
    <row r="179" spans="61:62" s="92" customFormat="1" x14ac:dyDescent="0.2">
      <c r="BI179" s="147"/>
      <c r="BJ179" s="147"/>
    </row>
    <row r="180" spans="61:62" s="92" customFormat="1" x14ac:dyDescent="0.2">
      <c r="BI180" s="147"/>
      <c r="BJ180" s="147"/>
    </row>
    <row r="181" spans="61:62" s="92" customFormat="1" x14ac:dyDescent="0.2">
      <c r="BI181" s="147"/>
      <c r="BJ181" s="147"/>
    </row>
    <row r="182" spans="61:62" s="92" customFormat="1" x14ac:dyDescent="0.2">
      <c r="BI182" s="147"/>
      <c r="BJ182" s="147"/>
    </row>
    <row r="183" spans="61:62" s="92" customFormat="1" x14ac:dyDescent="0.2">
      <c r="BI183" s="147"/>
      <c r="BJ183" s="147"/>
    </row>
    <row r="184" spans="61:62" s="92" customFormat="1" x14ac:dyDescent="0.2">
      <c r="BI184" s="147"/>
      <c r="BJ184" s="147"/>
    </row>
    <row r="185" spans="61:62" s="92" customFormat="1" x14ac:dyDescent="0.2">
      <c r="BI185" s="147"/>
      <c r="BJ185" s="147"/>
    </row>
    <row r="186" spans="61:62" s="92" customFormat="1" x14ac:dyDescent="0.2">
      <c r="BI186" s="147"/>
      <c r="BJ186" s="147"/>
    </row>
    <row r="187" spans="61:62" s="92" customFormat="1" x14ac:dyDescent="0.2">
      <c r="BI187" s="147"/>
      <c r="BJ187" s="147"/>
    </row>
    <row r="188" spans="61:62" s="92" customFormat="1" x14ac:dyDescent="0.2">
      <c r="BI188" s="147"/>
      <c r="BJ188" s="147"/>
    </row>
    <row r="189" spans="61:62" s="92" customFormat="1" x14ac:dyDescent="0.2">
      <c r="BI189" s="147"/>
      <c r="BJ189" s="147"/>
    </row>
    <row r="190" spans="61:62" s="92" customFormat="1" x14ac:dyDescent="0.2">
      <c r="BI190" s="147"/>
      <c r="BJ190" s="147"/>
    </row>
    <row r="191" spans="61:62" s="92" customFormat="1" x14ac:dyDescent="0.2">
      <c r="BI191" s="147"/>
      <c r="BJ191" s="147"/>
    </row>
    <row r="192" spans="61:62" s="92" customFormat="1" x14ac:dyDescent="0.2">
      <c r="BI192" s="147"/>
      <c r="BJ192" s="147"/>
    </row>
    <row r="193" spans="61:62" s="92" customFormat="1" x14ac:dyDescent="0.2">
      <c r="BI193" s="147"/>
      <c r="BJ193" s="147"/>
    </row>
    <row r="194" spans="61:62" s="92" customFormat="1" x14ac:dyDescent="0.2">
      <c r="BI194" s="147"/>
      <c r="BJ194" s="147"/>
    </row>
    <row r="195" spans="61:62" s="92" customFormat="1" x14ac:dyDescent="0.2">
      <c r="BI195" s="147"/>
      <c r="BJ195" s="147"/>
    </row>
    <row r="196" spans="61:62" s="92" customFormat="1" x14ac:dyDescent="0.2">
      <c r="BI196" s="147"/>
      <c r="BJ196" s="147"/>
    </row>
    <row r="197" spans="61:62" s="92" customFormat="1" x14ac:dyDescent="0.2">
      <c r="BI197" s="147"/>
      <c r="BJ197" s="147"/>
    </row>
    <row r="198" spans="61:62" s="92" customFormat="1" x14ac:dyDescent="0.2">
      <c r="BI198" s="147"/>
      <c r="BJ198" s="147"/>
    </row>
    <row r="199" spans="61:62" s="92" customFormat="1" x14ac:dyDescent="0.2">
      <c r="BI199" s="147"/>
      <c r="BJ199" s="147"/>
    </row>
    <row r="200" spans="61:62" s="92" customFormat="1" x14ac:dyDescent="0.2">
      <c r="BI200" s="147"/>
      <c r="BJ200" s="147"/>
    </row>
    <row r="201" spans="61:62" s="92" customFormat="1" x14ac:dyDescent="0.2">
      <c r="BI201" s="147"/>
      <c r="BJ201" s="147"/>
    </row>
    <row r="202" spans="61:62" s="92" customFormat="1" x14ac:dyDescent="0.2">
      <c r="BI202" s="147"/>
      <c r="BJ202" s="147"/>
    </row>
    <row r="203" spans="61:62" s="92" customFormat="1" x14ac:dyDescent="0.2">
      <c r="BI203" s="147"/>
      <c r="BJ203" s="147"/>
    </row>
    <row r="204" spans="61:62" s="92" customFormat="1" x14ac:dyDescent="0.2">
      <c r="BI204" s="147"/>
      <c r="BJ204" s="147"/>
    </row>
    <row r="205" spans="61:62" s="92" customFormat="1" x14ac:dyDescent="0.2">
      <c r="BI205" s="147"/>
      <c r="BJ205" s="147"/>
    </row>
    <row r="206" spans="61:62" s="92" customFormat="1" x14ac:dyDescent="0.2">
      <c r="BI206" s="147"/>
      <c r="BJ206" s="147"/>
    </row>
    <row r="207" spans="61:62" s="92" customFormat="1" x14ac:dyDescent="0.2">
      <c r="BI207" s="147"/>
      <c r="BJ207" s="147"/>
    </row>
    <row r="208" spans="61:62" s="92" customFormat="1" x14ac:dyDescent="0.2">
      <c r="BI208" s="147"/>
      <c r="BJ208" s="147"/>
    </row>
    <row r="209" spans="61:62" s="92" customFormat="1" x14ac:dyDescent="0.2">
      <c r="BI209" s="147"/>
      <c r="BJ209" s="147"/>
    </row>
    <row r="210" spans="61:62" s="92" customFormat="1" x14ac:dyDescent="0.2">
      <c r="BI210" s="147"/>
      <c r="BJ210" s="147"/>
    </row>
    <row r="211" spans="61:62" s="92" customFormat="1" x14ac:dyDescent="0.2">
      <c r="BI211" s="147"/>
      <c r="BJ211" s="147"/>
    </row>
    <row r="212" spans="61:62" s="92" customFormat="1" x14ac:dyDescent="0.2">
      <c r="BI212" s="147"/>
      <c r="BJ212" s="147"/>
    </row>
    <row r="213" spans="61:62" s="92" customFormat="1" x14ac:dyDescent="0.2">
      <c r="BI213" s="147"/>
      <c r="BJ213" s="147"/>
    </row>
    <row r="214" spans="61:62" s="92" customFormat="1" x14ac:dyDescent="0.2">
      <c r="BI214" s="147"/>
      <c r="BJ214" s="147"/>
    </row>
    <row r="215" spans="61:62" s="92" customFormat="1" x14ac:dyDescent="0.2">
      <c r="BI215" s="147"/>
      <c r="BJ215" s="147"/>
    </row>
    <row r="216" spans="61:62" s="92" customFormat="1" x14ac:dyDescent="0.2">
      <c r="BI216" s="147"/>
      <c r="BJ216" s="147"/>
    </row>
    <row r="217" spans="61:62" s="92" customFormat="1" x14ac:dyDescent="0.2">
      <c r="BI217" s="147"/>
      <c r="BJ217" s="147"/>
    </row>
    <row r="218" spans="61:62" s="92" customFormat="1" x14ac:dyDescent="0.2">
      <c r="BI218" s="147"/>
      <c r="BJ218" s="147"/>
    </row>
    <row r="219" spans="61:62" s="92" customFormat="1" x14ac:dyDescent="0.2">
      <c r="BI219" s="147"/>
      <c r="BJ219" s="147"/>
    </row>
    <row r="220" spans="61:62" s="92" customFormat="1" x14ac:dyDescent="0.2">
      <c r="BI220" s="147"/>
      <c r="BJ220" s="147"/>
    </row>
    <row r="221" spans="61:62" s="92" customFormat="1" x14ac:dyDescent="0.2">
      <c r="BI221" s="147"/>
      <c r="BJ221" s="147"/>
    </row>
    <row r="222" spans="61:62" s="92" customFormat="1" x14ac:dyDescent="0.2">
      <c r="BI222" s="147"/>
      <c r="BJ222" s="147"/>
    </row>
    <row r="223" spans="61:62" s="92" customFormat="1" x14ac:dyDescent="0.2">
      <c r="BI223" s="147"/>
      <c r="BJ223" s="147"/>
    </row>
    <row r="224" spans="61:62" s="92" customFormat="1" x14ac:dyDescent="0.2">
      <c r="BI224" s="147"/>
      <c r="BJ224" s="147"/>
    </row>
    <row r="225" spans="61:62" s="92" customFormat="1" x14ac:dyDescent="0.2">
      <c r="BI225" s="147"/>
      <c r="BJ225" s="147"/>
    </row>
    <row r="226" spans="61:62" s="92" customFormat="1" x14ac:dyDescent="0.2">
      <c r="BI226" s="147"/>
      <c r="BJ226" s="147"/>
    </row>
    <row r="227" spans="61:62" s="92" customFormat="1" x14ac:dyDescent="0.2">
      <c r="BI227" s="147"/>
      <c r="BJ227" s="147"/>
    </row>
    <row r="228" spans="61:62" s="92" customFormat="1" x14ac:dyDescent="0.2">
      <c r="BI228" s="147"/>
      <c r="BJ228" s="147"/>
    </row>
    <row r="229" spans="61:62" s="92" customFormat="1" x14ac:dyDescent="0.2">
      <c r="BI229" s="147"/>
      <c r="BJ229" s="147"/>
    </row>
    <row r="230" spans="61:62" s="92" customFormat="1" x14ac:dyDescent="0.2">
      <c r="BI230" s="147"/>
      <c r="BJ230" s="147"/>
    </row>
    <row r="231" spans="61:62" s="92" customFormat="1" x14ac:dyDescent="0.2">
      <c r="BI231" s="147"/>
      <c r="BJ231" s="147"/>
    </row>
    <row r="232" spans="61:62" s="92" customFormat="1" x14ac:dyDescent="0.2">
      <c r="BI232" s="147"/>
      <c r="BJ232" s="147"/>
    </row>
    <row r="233" spans="61:62" s="92" customFormat="1" x14ac:dyDescent="0.2">
      <c r="BI233" s="147"/>
      <c r="BJ233" s="147"/>
    </row>
    <row r="234" spans="61:62" s="92" customFormat="1" x14ac:dyDescent="0.2">
      <c r="BI234" s="147"/>
      <c r="BJ234" s="147"/>
    </row>
    <row r="235" spans="61:62" s="92" customFormat="1" x14ac:dyDescent="0.2">
      <c r="BI235" s="147"/>
      <c r="BJ235" s="147"/>
    </row>
    <row r="236" spans="61:62" s="92" customFormat="1" x14ac:dyDescent="0.2">
      <c r="BI236" s="147"/>
      <c r="BJ236" s="147"/>
    </row>
    <row r="237" spans="61:62" s="92" customFormat="1" x14ac:dyDescent="0.2">
      <c r="BI237" s="147"/>
      <c r="BJ237" s="147"/>
    </row>
    <row r="238" spans="61:62" s="92" customFormat="1" x14ac:dyDescent="0.2">
      <c r="BI238" s="147"/>
      <c r="BJ238" s="147"/>
    </row>
    <row r="239" spans="61:62" s="92" customFormat="1" x14ac:dyDescent="0.2">
      <c r="BI239" s="147"/>
      <c r="BJ239" s="147"/>
    </row>
    <row r="240" spans="61:62" s="92" customFormat="1" x14ac:dyDescent="0.2">
      <c r="BI240" s="147"/>
      <c r="BJ240" s="147"/>
    </row>
    <row r="241" spans="61:62" s="92" customFormat="1" x14ac:dyDescent="0.2">
      <c r="BI241" s="147"/>
      <c r="BJ241" s="147"/>
    </row>
    <row r="242" spans="61:62" s="92" customFormat="1" x14ac:dyDescent="0.2">
      <c r="BI242" s="147"/>
      <c r="BJ242" s="147"/>
    </row>
    <row r="243" spans="61:62" s="92" customFormat="1" x14ac:dyDescent="0.2">
      <c r="BI243" s="147"/>
      <c r="BJ243" s="147"/>
    </row>
    <row r="244" spans="61:62" s="92" customFormat="1" x14ac:dyDescent="0.2">
      <c r="BI244" s="147"/>
      <c r="BJ244" s="147"/>
    </row>
    <row r="245" spans="61:62" s="92" customFormat="1" x14ac:dyDescent="0.2">
      <c r="BI245" s="147"/>
      <c r="BJ245" s="147"/>
    </row>
    <row r="246" spans="61:62" s="92" customFormat="1" x14ac:dyDescent="0.2">
      <c r="BI246" s="147"/>
      <c r="BJ246" s="147"/>
    </row>
    <row r="247" spans="61:62" s="92" customFormat="1" x14ac:dyDescent="0.2">
      <c r="BI247" s="147"/>
      <c r="BJ247" s="147"/>
    </row>
    <row r="248" spans="61:62" s="92" customFormat="1" x14ac:dyDescent="0.2">
      <c r="BI248" s="147"/>
      <c r="BJ248" s="147"/>
    </row>
    <row r="249" spans="61:62" s="92" customFormat="1" x14ac:dyDescent="0.2">
      <c r="BI249" s="147"/>
      <c r="BJ249" s="147"/>
    </row>
    <row r="250" spans="61:62" s="92" customFormat="1" x14ac:dyDescent="0.2">
      <c r="BI250" s="147"/>
      <c r="BJ250" s="147"/>
    </row>
    <row r="251" spans="61:62" s="92" customFormat="1" x14ac:dyDescent="0.2">
      <c r="BI251" s="147"/>
      <c r="BJ251" s="147"/>
    </row>
    <row r="252" spans="61:62" s="92" customFormat="1" x14ac:dyDescent="0.2">
      <c r="BI252" s="147"/>
      <c r="BJ252" s="147"/>
    </row>
    <row r="253" spans="61:62" s="92" customFormat="1" x14ac:dyDescent="0.2">
      <c r="BI253" s="147"/>
      <c r="BJ253" s="147"/>
    </row>
    <row r="254" spans="61:62" s="92" customFormat="1" x14ac:dyDescent="0.2">
      <c r="BI254" s="147"/>
      <c r="BJ254" s="147"/>
    </row>
    <row r="255" spans="61:62" s="92" customFormat="1" x14ac:dyDescent="0.2">
      <c r="BI255" s="147"/>
      <c r="BJ255" s="147"/>
    </row>
    <row r="256" spans="61:62" s="92" customFormat="1" x14ac:dyDescent="0.2">
      <c r="BI256" s="147"/>
      <c r="BJ256" s="147"/>
    </row>
    <row r="257" spans="61:62" s="92" customFormat="1" x14ac:dyDescent="0.2">
      <c r="BI257" s="147"/>
      <c r="BJ257" s="147"/>
    </row>
    <row r="258" spans="61:62" s="92" customFormat="1" x14ac:dyDescent="0.2">
      <c r="BI258" s="147"/>
      <c r="BJ258" s="147"/>
    </row>
    <row r="259" spans="61:62" s="92" customFormat="1" x14ac:dyDescent="0.2">
      <c r="BI259" s="147"/>
      <c r="BJ259" s="147"/>
    </row>
    <row r="260" spans="61:62" s="92" customFormat="1" x14ac:dyDescent="0.2">
      <c r="BI260" s="147"/>
      <c r="BJ260" s="147"/>
    </row>
    <row r="261" spans="61:62" s="92" customFormat="1" x14ac:dyDescent="0.2">
      <c r="BI261" s="147"/>
      <c r="BJ261" s="147"/>
    </row>
    <row r="262" spans="61:62" s="92" customFormat="1" x14ac:dyDescent="0.2">
      <c r="BI262" s="147"/>
      <c r="BJ262" s="147"/>
    </row>
    <row r="263" spans="61:62" s="92" customFormat="1" x14ac:dyDescent="0.2">
      <c r="BI263" s="147"/>
      <c r="BJ263" s="147"/>
    </row>
    <row r="264" spans="61:62" s="92" customFormat="1" x14ac:dyDescent="0.2">
      <c r="BI264" s="147"/>
      <c r="BJ264" s="147"/>
    </row>
    <row r="265" spans="61:62" s="92" customFormat="1" x14ac:dyDescent="0.2">
      <c r="BI265" s="147"/>
      <c r="BJ265" s="147"/>
    </row>
    <row r="266" spans="61:62" s="92" customFormat="1" x14ac:dyDescent="0.2">
      <c r="BI266" s="147"/>
      <c r="BJ266" s="147"/>
    </row>
    <row r="267" spans="61:62" s="92" customFormat="1" x14ac:dyDescent="0.2">
      <c r="BI267" s="147"/>
      <c r="BJ267" s="147"/>
    </row>
    <row r="268" spans="61:62" s="92" customFormat="1" x14ac:dyDescent="0.2">
      <c r="BI268" s="147"/>
      <c r="BJ268" s="147"/>
    </row>
    <row r="269" spans="61:62" s="92" customFormat="1" x14ac:dyDescent="0.2">
      <c r="BI269" s="147"/>
      <c r="BJ269" s="147"/>
    </row>
    <row r="270" spans="61:62" s="92" customFormat="1" x14ac:dyDescent="0.2">
      <c r="BI270" s="147"/>
      <c r="BJ270" s="147"/>
    </row>
    <row r="271" spans="61:62" s="92" customFormat="1" x14ac:dyDescent="0.2">
      <c r="BI271" s="147"/>
      <c r="BJ271" s="147"/>
    </row>
    <row r="272" spans="61:62" s="92" customFormat="1" x14ac:dyDescent="0.2">
      <c r="BI272" s="147"/>
      <c r="BJ272" s="147"/>
    </row>
    <row r="273" spans="61:62" s="92" customFormat="1" x14ac:dyDescent="0.2">
      <c r="BI273" s="147"/>
      <c r="BJ273" s="147"/>
    </row>
    <row r="274" spans="61:62" s="92" customFormat="1" x14ac:dyDescent="0.2">
      <c r="BI274" s="147"/>
      <c r="BJ274" s="147"/>
    </row>
    <row r="275" spans="61:62" s="92" customFormat="1" x14ac:dyDescent="0.2">
      <c r="BI275" s="147"/>
      <c r="BJ275" s="147"/>
    </row>
    <row r="276" spans="61:62" s="92" customFormat="1" x14ac:dyDescent="0.2">
      <c r="BI276" s="147"/>
      <c r="BJ276" s="147"/>
    </row>
    <row r="277" spans="61:62" s="92" customFormat="1" x14ac:dyDescent="0.2">
      <c r="BI277" s="147"/>
      <c r="BJ277" s="147"/>
    </row>
    <row r="278" spans="61:62" s="92" customFormat="1" x14ac:dyDescent="0.2">
      <c r="BI278" s="147"/>
      <c r="BJ278" s="147"/>
    </row>
    <row r="279" spans="61:62" s="92" customFormat="1" x14ac:dyDescent="0.2">
      <c r="BI279" s="147"/>
      <c r="BJ279" s="147"/>
    </row>
    <row r="280" spans="61:62" s="92" customFormat="1" x14ac:dyDescent="0.2">
      <c r="BI280" s="147"/>
      <c r="BJ280" s="147"/>
    </row>
    <row r="281" spans="61:62" s="92" customFormat="1" x14ac:dyDescent="0.2">
      <c r="BI281" s="147"/>
      <c r="BJ281" s="147"/>
    </row>
    <row r="282" spans="61:62" s="92" customFormat="1" x14ac:dyDescent="0.2">
      <c r="BI282" s="147"/>
      <c r="BJ282" s="147"/>
    </row>
    <row r="283" spans="61:62" s="92" customFormat="1" x14ac:dyDescent="0.2">
      <c r="BI283" s="147"/>
      <c r="BJ283" s="147"/>
    </row>
    <row r="284" spans="61:62" s="92" customFormat="1" x14ac:dyDescent="0.2">
      <c r="BI284" s="147"/>
      <c r="BJ284" s="147"/>
    </row>
    <row r="285" spans="61:62" s="92" customFormat="1" x14ac:dyDescent="0.2">
      <c r="BI285" s="147"/>
      <c r="BJ285" s="147"/>
    </row>
    <row r="286" spans="61:62" s="92" customFormat="1" x14ac:dyDescent="0.2">
      <c r="BI286" s="147"/>
      <c r="BJ286" s="147"/>
    </row>
    <row r="287" spans="61:62" s="92" customFormat="1" x14ac:dyDescent="0.2">
      <c r="BI287" s="147"/>
      <c r="BJ287" s="147"/>
    </row>
    <row r="288" spans="61:62" s="92" customFormat="1" x14ac:dyDescent="0.2">
      <c r="BI288" s="147"/>
      <c r="BJ288" s="147"/>
    </row>
    <row r="289" spans="61:62" s="92" customFormat="1" x14ac:dyDescent="0.2">
      <c r="BI289" s="147"/>
      <c r="BJ289" s="147"/>
    </row>
    <row r="290" spans="61:62" s="92" customFormat="1" x14ac:dyDescent="0.2">
      <c r="BI290" s="147"/>
      <c r="BJ290" s="147"/>
    </row>
    <row r="291" spans="61:62" s="92" customFormat="1" x14ac:dyDescent="0.2">
      <c r="BI291" s="147"/>
      <c r="BJ291" s="147"/>
    </row>
    <row r="292" spans="61:62" s="92" customFormat="1" x14ac:dyDescent="0.2">
      <c r="BI292" s="147"/>
      <c r="BJ292" s="147"/>
    </row>
    <row r="293" spans="61:62" s="92" customFormat="1" x14ac:dyDescent="0.2">
      <c r="BI293" s="147"/>
      <c r="BJ293" s="147"/>
    </row>
    <row r="294" spans="61:62" s="92" customFormat="1" x14ac:dyDescent="0.2">
      <c r="BI294" s="147"/>
      <c r="BJ294" s="147"/>
    </row>
    <row r="295" spans="61:62" s="92" customFormat="1" x14ac:dyDescent="0.2">
      <c r="BI295" s="147"/>
      <c r="BJ295" s="147"/>
    </row>
    <row r="296" spans="61:62" s="92" customFormat="1" x14ac:dyDescent="0.2">
      <c r="BI296" s="147"/>
      <c r="BJ296" s="147"/>
    </row>
    <row r="297" spans="61:62" s="92" customFormat="1" x14ac:dyDescent="0.2">
      <c r="BI297" s="147"/>
      <c r="BJ297" s="147"/>
    </row>
    <row r="298" spans="61:62" s="92" customFormat="1" x14ac:dyDescent="0.2">
      <c r="BI298" s="147"/>
      <c r="BJ298" s="147"/>
    </row>
    <row r="299" spans="61:62" s="92" customFormat="1" x14ac:dyDescent="0.2">
      <c r="BI299" s="147"/>
      <c r="BJ299" s="147"/>
    </row>
    <row r="300" spans="61:62" s="92" customFormat="1" x14ac:dyDescent="0.2">
      <c r="BI300" s="147"/>
      <c r="BJ300" s="147"/>
    </row>
    <row r="301" spans="61:62" s="92" customFormat="1" x14ac:dyDescent="0.2">
      <c r="BI301" s="147"/>
      <c r="BJ301" s="147"/>
    </row>
    <row r="302" spans="61:62" s="92" customFormat="1" x14ac:dyDescent="0.2">
      <c r="BI302" s="147"/>
      <c r="BJ302" s="147"/>
    </row>
    <row r="303" spans="61:62" s="92" customFormat="1" x14ac:dyDescent="0.2">
      <c r="BI303" s="147"/>
      <c r="BJ303" s="147"/>
    </row>
    <row r="304" spans="61:62" s="92" customFormat="1" x14ac:dyDescent="0.2">
      <c r="BI304" s="147"/>
      <c r="BJ304" s="147"/>
    </row>
    <row r="305" spans="61:62" s="92" customFormat="1" x14ac:dyDescent="0.2">
      <c r="BI305" s="147"/>
      <c r="BJ305" s="147"/>
    </row>
    <row r="306" spans="61:62" s="92" customFormat="1" x14ac:dyDescent="0.2">
      <c r="BI306" s="147"/>
      <c r="BJ306" s="147"/>
    </row>
    <row r="307" spans="61:62" s="92" customFormat="1" x14ac:dyDescent="0.2">
      <c r="BI307" s="147"/>
      <c r="BJ307" s="147"/>
    </row>
    <row r="308" spans="61:62" s="92" customFormat="1" x14ac:dyDescent="0.2">
      <c r="BI308" s="147"/>
      <c r="BJ308" s="147"/>
    </row>
    <row r="309" spans="61:62" s="92" customFormat="1" x14ac:dyDescent="0.2">
      <c r="BI309" s="147"/>
      <c r="BJ309" s="147"/>
    </row>
    <row r="310" spans="61:62" s="92" customFormat="1" x14ac:dyDescent="0.2">
      <c r="BI310" s="147"/>
      <c r="BJ310" s="147"/>
    </row>
    <row r="311" spans="61:62" s="92" customFormat="1" x14ac:dyDescent="0.2">
      <c r="BI311" s="147"/>
      <c r="BJ311" s="147"/>
    </row>
    <row r="312" spans="61:62" s="92" customFormat="1" x14ac:dyDescent="0.2">
      <c r="BI312" s="147"/>
      <c r="BJ312" s="147"/>
    </row>
    <row r="313" spans="61:62" s="92" customFormat="1" x14ac:dyDescent="0.2">
      <c r="BI313" s="147"/>
      <c r="BJ313" s="147"/>
    </row>
    <row r="314" spans="61:62" s="92" customFormat="1" x14ac:dyDescent="0.2">
      <c r="BI314" s="147"/>
      <c r="BJ314" s="147"/>
    </row>
    <row r="315" spans="61:62" s="92" customFormat="1" x14ac:dyDescent="0.2">
      <c r="BI315" s="147"/>
      <c r="BJ315" s="147"/>
    </row>
    <row r="316" spans="61:62" s="92" customFormat="1" x14ac:dyDescent="0.2">
      <c r="BI316" s="147"/>
      <c r="BJ316" s="147"/>
    </row>
    <row r="317" spans="61:62" s="92" customFormat="1" x14ac:dyDescent="0.2">
      <c r="BI317" s="147"/>
      <c r="BJ317" s="147"/>
    </row>
    <row r="318" spans="61:62" s="92" customFormat="1" x14ac:dyDescent="0.2">
      <c r="BI318" s="147"/>
      <c r="BJ318" s="147"/>
    </row>
    <row r="319" spans="61:62" s="92" customFormat="1" x14ac:dyDescent="0.2">
      <c r="BI319" s="147"/>
      <c r="BJ319" s="147"/>
    </row>
    <row r="320" spans="61:62" s="92" customFormat="1" x14ac:dyDescent="0.2">
      <c r="BI320" s="147"/>
      <c r="BJ320" s="147"/>
    </row>
    <row r="321" spans="61:62" s="92" customFormat="1" x14ac:dyDescent="0.2">
      <c r="BI321" s="147"/>
      <c r="BJ321" s="147"/>
    </row>
    <row r="322" spans="61:62" s="92" customFormat="1" x14ac:dyDescent="0.2">
      <c r="BI322" s="147"/>
      <c r="BJ322" s="147"/>
    </row>
    <row r="323" spans="61:62" s="92" customFormat="1" x14ac:dyDescent="0.2">
      <c r="BI323" s="147"/>
      <c r="BJ323" s="147"/>
    </row>
    <row r="324" spans="61:62" s="92" customFormat="1" x14ac:dyDescent="0.2">
      <c r="BI324" s="147"/>
      <c r="BJ324" s="147"/>
    </row>
    <row r="325" spans="61:62" s="92" customFormat="1" x14ac:dyDescent="0.2">
      <c r="BI325" s="147"/>
      <c r="BJ325" s="147"/>
    </row>
    <row r="326" spans="61:62" s="92" customFormat="1" x14ac:dyDescent="0.2">
      <c r="BI326" s="147"/>
      <c r="BJ326" s="147"/>
    </row>
    <row r="327" spans="61:62" s="92" customFormat="1" x14ac:dyDescent="0.2">
      <c r="BI327" s="147"/>
      <c r="BJ327" s="147"/>
    </row>
    <row r="328" spans="61:62" s="92" customFormat="1" x14ac:dyDescent="0.2">
      <c r="BI328" s="147"/>
      <c r="BJ328" s="147"/>
    </row>
    <row r="329" spans="61:62" s="92" customFormat="1" x14ac:dyDescent="0.2">
      <c r="BI329" s="147"/>
      <c r="BJ329" s="147"/>
    </row>
    <row r="330" spans="61:62" s="92" customFormat="1" x14ac:dyDescent="0.2">
      <c r="BI330" s="147"/>
      <c r="BJ330" s="147"/>
    </row>
    <row r="331" spans="61:62" s="92" customFormat="1" x14ac:dyDescent="0.2">
      <c r="BI331" s="147"/>
      <c r="BJ331" s="147"/>
    </row>
    <row r="332" spans="61:62" s="92" customFormat="1" x14ac:dyDescent="0.2">
      <c r="BI332" s="147"/>
      <c r="BJ332" s="147"/>
    </row>
    <row r="333" spans="61:62" s="92" customFormat="1" x14ac:dyDescent="0.2">
      <c r="BI333" s="147"/>
      <c r="BJ333" s="147"/>
    </row>
    <row r="334" spans="61:62" s="92" customFormat="1" x14ac:dyDescent="0.2">
      <c r="BI334" s="147"/>
      <c r="BJ334" s="147"/>
    </row>
    <row r="335" spans="61:62" s="92" customFormat="1" x14ac:dyDescent="0.2">
      <c r="BI335" s="147"/>
      <c r="BJ335" s="147"/>
    </row>
    <row r="336" spans="61:62" s="92" customFormat="1" x14ac:dyDescent="0.2">
      <c r="BI336" s="147"/>
      <c r="BJ336" s="147"/>
    </row>
    <row r="337" spans="61:62" s="92" customFormat="1" x14ac:dyDescent="0.2">
      <c r="BI337" s="147"/>
      <c r="BJ337" s="147"/>
    </row>
    <row r="338" spans="61:62" s="92" customFormat="1" x14ac:dyDescent="0.2">
      <c r="BI338" s="147"/>
      <c r="BJ338" s="147"/>
    </row>
    <row r="339" spans="61:62" s="92" customFormat="1" x14ac:dyDescent="0.2">
      <c r="BI339" s="147"/>
      <c r="BJ339" s="147"/>
    </row>
    <row r="340" spans="61:62" s="92" customFormat="1" x14ac:dyDescent="0.2">
      <c r="BI340" s="147"/>
      <c r="BJ340" s="147"/>
    </row>
    <row r="341" spans="61:62" s="92" customFormat="1" x14ac:dyDescent="0.2">
      <c r="BI341" s="147"/>
      <c r="BJ341" s="147"/>
    </row>
    <row r="342" spans="61:62" s="92" customFormat="1" x14ac:dyDescent="0.2">
      <c r="BI342" s="147"/>
      <c r="BJ342" s="147"/>
    </row>
    <row r="343" spans="61:62" s="92" customFormat="1" x14ac:dyDescent="0.2">
      <c r="BI343" s="147"/>
      <c r="BJ343" s="147"/>
    </row>
    <row r="344" spans="61:62" s="92" customFormat="1" x14ac:dyDescent="0.2">
      <c r="BI344" s="147"/>
      <c r="BJ344" s="147"/>
    </row>
    <row r="345" spans="61:62" s="92" customFormat="1" x14ac:dyDescent="0.2">
      <c r="BI345" s="147"/>
      <c r="BJ345" s="147"/>
    </row>
    <row r="346" spans="61:62" s="92" customFormat="1" x14ac:dyDescent="0.2">
      <c r="BI346" s="147"/>
      <c r="BJ346" s="147"/>
    </row>
    <row r="347" spans="61:62" s="92" customFormat="1" x14ac:dyDescent="0.2">
      <c r="BI347" s="147"/>
      <c r="BJ347" s="147"/>
    </row>
    <row r="348" spans="61:62" s="92" customFormat="1" x14ac:dyDescent="0.2">
      <c r="BI348" s="147"/>
      <c r="BJ348" s="147"/>
    </row>
    <row r="349" spans="61:62" s="92" customFormat="1" x14ac:dyDescent="0.2">
      <c r="BI349" s="147"/>
      <c r="BJ349" s="147"/>
    </row>
    <row r="350" spans="61:62" s="92" customFormat="1" x14ac:dyDescent="0.2">
      <c r="BI350" s="147"/>
      <c r="BJ350" s="147"/>
    </row>
    <row r="351" spans="61:62" s="92" customFormat="1" x14ac:dyDescent="0.2">
      <c r="BI351" s="147"/>
      <c r="BJ351" s="147"/>
    </row>
    <row r="352" spans="61:62" s="92" customFormat="1" x14ac:dyDescent="0.2">
      <c r="BI352" s="147"/>
      <c r="BJ352" s="147"/>
    </row>
    <row r="353" spans="61:62" s="92" customFormat="1" x14ac:dyDescent="0.2">
      <c r="BI353" s="147"/>
      <c r="BJ353" s="147"/>
    </row>
    <row r="354" spans="61:62" s="92" customFormat="1" x14ac:dyDescent="0.2">
      <c r="BI354" s="147"/>
      <c r="BJ354" s="147"/>
    </row>
    <row r="355" spans="61:62" s="92" customFormat="1" x14ac:dyDescent="0.2">
      <c r="BI355" s="147"/>
      <c r="BJ355" s="147"/>
    </row>
    <row r="356" spans="61:62" s="92" customFormat="1" x14ac:dyDescent="0.2">
      <c r="BI356" s="147"/>
      <c r="BJ356" s="147"/>
    </row>
    <row r="357" spans="61:62" s="92" customFormat="1" x14ac:dyDescent="0.2">
      <c r="BI357" s="147"/>
      <c r="BJ357" s="147"/>
    </row>
    <row r="358" spans="61:62" s="92" customFormat="1" x14ac:dyDescent="0.2">
      <c r="BI358" s="147"/>
      <c r="BJ358" s="147"/>
    </row>
    <row r="359" spans="61:62" s="92" customFormat="1" x14ac:dyDescent="0.2">
      <c r="BI359" s="147"/>
      <c r="BJ359" s="147"/>
    </row>
    <row r="360" spans="61:62" s="92" customFormat="1" x14ac:dyDescent="0.2">
      <c r="BI360" s="147"/>
      <c r="BJ360" s="147"/>
    </row>
    <row r="361" spans="61:62" s="92" customFormat="1" x14ac:dyDescent="0.2">
      <c r="BI361" s="147"/>
      <c r="BJ361" s="147"/>
    </row>
    <row r="362" spans="61:62" s="92" customFormat="1" x14ac:dyDescent="0.2">
      <c r="BI362" s="147"/>
      <c r="BJ362" s="147"/>
    </row>
    <row r="363" spans="61:62" s="92" customFormat="1" x14ac:dyDescent="0.2">
      <c r="BI363" s="147"/>
      <c r="BJ363" s="147"/>
    </row>
    <row r="364" spans="61:62" s="92" customFormat="1" x14ac:dyDescent="0.2">
      <c r="BI364" s="147"/>
      <c r="BJ364" s="147"/>
    </row>
    <row r="365" spans="61:62" s="92" customFormat="1" x14ac:dyDescent="0.2">
      <c r="BI365" s="147"/>
      <c r="BJ365" s="147"/>
    </row>
    <row r="366" spans="61:62" s="92" customFormat="1" x14ac:dyDescent="0.2">
      <c r="BI366" s="147"/>
      <c r="BJ366" s="147"/>
    </row>
    <row r="367" spans="61:62" s="92" customFormat="1" x14ac:dyDescent="0.2">
      <c r="BI367" s="147"/>
      <c r="BJ367" s="147"/>
    </row>
    <row r="368" spans="61:62" s="92" customFormat="1" x14ac:dyDescent="0.2">
      <c r="BI368" s="147"/>
      <c r="BJ368" s="147"/>
    </row>
    <row r="369" spans="61:62" s="92" customFormat="1" x14ac:dyDescent="0.2">
      <c r="BI369" s="147"/>
      <c r="BJ369" s="147"/>
    </row>
    <row r="370" spans="61:62" s="92" customFormat="1" x14ac:dyDescent="0.2">
      <c r="BI370" s="147"/>
      <c r="BJ370" s="147"/>
    </row>
    <row r="371" spans="61:62" s="92" customFormat="1" x14ac:dyDescent="0.2">
      <c r="BI371" s="147"/>
      <c r="BJ371" s="147"/>
    </row>
    <row r="372" spans="61:62" s="92" customFormat="1" x14ac:dyDescent="0.2">
      <c r="BI372" s="147"/>
      <c r="BJ372" s="147"/>
    </row>
    <row r="373" spans="61:62" s="92" customFormat="1" x14ac:dyDescent="0.2">
      <c r="BI373" s="147"/>
      <c r="BJ373" s="147"/>
    </row>
    <row r="374" spans="61:62" s="92" customFormat="1" x14ac:dyDescent="0.2">
      <c r="BI374" s="147"/>
      <c r="BJ374" s="147"/>
    </row>
    <row r="375" spans="61:62" s="92" customFormat="1" x14ac:dyDescent="0.2">
      <c r="BI375" s="147"/>
      <c r="BJ375" s="147"/>
    </row>
    <row r="376" spans="61:62" s="92" customFormat="1" x14ac:dyDescent="0.2">
      <c r="BI376" s="147"/>
      <c r="BJ376" s="147"/>
    </row>
    <row r="377" spans="61:62" s="92" customFormat="1" x14ac:dyDescent="0.2">
      <c r="BI377" s="147"/>
      <c r="BJ377" s="147"/>
    </row>
    <row r="378" spans="61:62" s="92" customFormat="1" x14ac:dyDescent="0.2">
      <c r="BI378" s="147"/>
      <c r="BJ378" s="147"/>
    </row>
    <row r="379" spans="61:62" s="92" customFormat="1" x14ac:dyDescent="0.2">
      <c r="BI379" s="147"/>
      <c r="BJ379" s="147"/>
    </row>
    <row r="380" spans="61:62" s="92" customFormat="1" x14ac:dyDescent="0.2">
      <c r="BI380" s="147"/>
      <c r="BJ380" s="147"/>
    </row>
    <row r="381" spans="61:62" s="92" customFormat="1" x14ac:dyDescent="0.2">
      <c r="BI381" s="147"/>
      <c r="BJ381" s="147"/>
    </row>
    <row r="382" spans="61:62" s="92" customFormat="1" x14ac:dyDescent="0.2">
      <c r="BI382" s="147"/>
      <c r="BJ382" s="147"/>
    </row>
    <row r="383" spans="61:62" s="92" customFormat="1" x14ac:dyDescent="0.2">
      <c r="BI383" s="147"/>
      <c r="BJ383" s="147"/>
    </row>
    <row r="384" spans="61:62" s="92" customFormat="1" x14ac:dyDescent="0.2">
      <c r="BI384" s="147"/>
      <c r="BJ384" s="147"/>
    </row>
    <row r="385" spans="61:62" s="92" customFormat="1" x14ac:dyDescent="0.2">
      <c r="BI385" s="147"/>
      <c r="BJ385" s="147"/>
    </row>
    <row r="386" spans="61:62" s="92" customFormat="1" x14ac:dyDescent="0.2">
      <c r="BI386" s="147"/>
      <c r="BJ386" s="147"/>
    </row>
    <row r="387" spans="61:62" s="92" customFormat="1" x14ac:dyDescent="0.2">
      <c r="BI387" s="147"/>
      <c r="BJ387" s="147"/>
    </row>
    <row r="388" spans="61:62" s="92" customFormat="1" x14ac:dyDescent="0.2">
      <c r="BI388" s="147"/>
      <c r="BJ388" s="147"/>
    </row>
    <row r="389" spans="61:62" s="92" customFormat="1" x14ac:dyDescent="0.2">
      <c r="BI389" s="147"/>
      <c r="BJ389" s="147"/>
    </row>
    <row r="390" spans="61:62" s="92" customFormat="1" x14ac:dyDescent="0.2">
      <c r="BI390" s="147"/>
      <c r="BJ390" s="147"/>
    </row>
    <row r="391" spans="61:62" s="92" customFormat="1" x14ac:dyDescent="0.2">
      <c r="BI391" s="147"/>
      <c r="BJ391" s="147"/>
    </row>
    <row r="392" spans="61:62" s="92" customFormat="1" x14ac:dyDescent="0.2">
      <c r="BI392" s="147"/>
      <c r="BJ392" s="147"/>
    </row>
    <row r="393" spans="61:62" s="92" customFormat="1" x14ac:dyDescent="0.2">
      <c r="BI393" s="147"/>
      <c r="BJ393" s="147"/>
    </row>
    <row r="394" spans="61:62" s="92" customFormat="1" x14ac:dyDescent="0.2">
      <c r="BI394" s="147"/>
      <c r="BJ394" s="147"/>
    </row>
    <row r="395" spans="61:62" s="92" customFormat="1" x14ac:dyDescent="0.2">
      <c r="BI395" s="147"/>
      <c r="BJ395" s="147"/>
    </row>
    <row r="396" spans="61:62" s="92" customFormat="1" x14ac:dyDescent="0.2">
      <c r="BI396" s="147"/>
      <c r="BJ396" s="147"/>
    </row>
    <row r="397" spans="61:62" s="92" customFormat="1" x14ac:dyDescent="0.2">
      <c r="BI397" s="147"/>
      <c r="BJ397" s="147"/>
    </row>
    <row r="398" spans="61:62" s="92" customFormat="1" x14ac:dyDescent="0.2">
      <c r="BI398" s="147"/>
      <c r="BJ398" s="147"/>
    </row>
    <row r="399" spans="61:62" s="92" customFormat="1" x14ac:dyDescent="0.2">
      <c r="BI399" s="147"/>
      <c r="BJ399" s="147"/>
    </row>
    <row r="400" spans="61:62" s="92" customFormat="1" x14ac:dyDescent="0.2">
      <c r="BI400" s="147"/>
      <c r="BJ400" s="147"/>
    </row>
    <row r="401" spans="61:62" s="92" customFormat="1" x14ac:dyDescent="0.2">
      <c r="BI401" s="147"/>
      <c r="BJ401" s="147"/>
    </row>
    <row r="402" spans="61:62" s="92" customFormat="1" x14ac:dyDescent="0.2">
      <c r="BI402" s="147"/>
      <c r="BJ402" s="147"/>
    </row>
    <row r="403" spans="61:62" s="92" customFormat="1" x14ac:dyDescent="0.2">
      <c r="BI403" s="147"/>
      <c r="BJ403" s="147"/>
    </row>
    <row r="404" spans="61:62" s="92" customFormat="1" x14ac:dyDescent="0.2">
      <c r="BI404" s="147"/>
      <c r="BJ404" s="147"/>
    </row>
    <row r="405" spans="61:62" s="92" customFormat="1" x14ac:dyDescent="0.2">
      <c r="BI405" s="147"/>
      <c r="BJ405" s="147"/>
    </row>
    <row r="406" spans="61:62" s="92" customFormat="1" x14ac:dyDescent="0.2">
      <c r="BI406" s="147"/>
      <c r="BJ406" s="147"/>
    </row>
    <row r="407" spans="61:62" s="92" customFormat="1" x14ac:dyDescent="0.2">
      <c r="BI407" s="147"/>
      <c r="BJ407" s="147"/>
    </row>
    <row r="408" spans="61:62" s="92" customFormat="1" x14ac:dyDescent="0.2">
      <c r="BI408" s="147"/>
      <c r="BJ408" s="147"/>
    </row>
    <row r="409" spans="61:62" s="92" customFormat="1" x14ac:dyDescent="0.2">
      <c r="BI409" s="147"/>
      <c r="BJ409" s="147"/>
    </row>
    <row r="410" spans="61:62" s="92" customFormat="1" x14ac:dyDescent="0.2">
      <c r="BI410" s="147"/>
      <c r="BJ410" s="147"/>
    </row>
    <row r="411" spans="61:62" s="92" customFormat="1" x14ac:dyDescent="0.2">
      <c r="BI411" s="147"/>
      <c r="BJ411" s="147"/>
    </row>
    <row r="412" spans="61:62" s="92" customFormat="1" x14ac:dyDescent="0.2">
      <c r="BI412" s="147"/>
      <c r="BJ412" s="147"/>
    </row>
    <row r="413" spans="61:62" s="92" customFormat="1" x14ac:dyDescent="0.2">
      <c r="BI413" s="147"/>
      <c r="BJ413" s="147"/>
    </row>
    <row r="414" spans="61:62" s="92" customFormat="1" x14ac:dyDescent="0.2">
      <c r="BI414" s="147"/>
      <c r="BJ414" s="147"/>
    </row>
    <row r="415" spans="61:62" s="92" customFormat="1" x14ac:dyDescent="0.2">
      <c r="BI415" s="147"/>
      <c r="BJ415" s="147"/>
    </row>
    <row r="416" spans="61:62" s="92" customFormat="1" x14ac:dyDescent="0.2">
      <c r="BI416" s="147"/>
      <c r="BJ416" s="147"/>
    </row>
    <row r="417" spans="61:62" s="92" customFormat="1" x14ac:dyDescent="0.2">
      <c r="BI417" s="147"/>
      <c r="BJ417" s="147"/>
    </row>
    <row r="418" spans="61:62" s="92" customFormat="1" x14ac:dyDescent="0.2">
      <c r="BI418" s="147"/>
      <c r="BJ418" s="147"/>
    </row>
    <row r="419" spans="61:62" s="92" customFormat="1" x14ac:dyDescent="0.2">
      <c r="BI419" s="147"/>
      <c r="BJ419" s="147"/>
    </row>
    <row r="420" spans="61:62" s="92" customFormat="1" x14ac:dyDescent="0.2">
      <c r="BI420" s="147"/>
      <c r="BJ420" s="147"/>
    </row>
    <row r="421" spans="61:62" s="92" customFormat="1" x14ac:dyDescent="0.2">
      <c r="BI421" s="147"/>
      <c r="BJ421" s="147"/>
    </row>
    <row r="422" spans="61:62" s="92" customFormat="1" x14ac:dyDescent="0.2">
      <c r="BI422" s="147"/>
      <c r="BJ422" s="147"/>
    </row>
    <row r="423" spans="61:62" s="92" customFormat="1" x14ac:dyDescent="0.2">
      <c r="BI423" s="147"/>
      <c r="BJ423" s="147"/>
    </row>
    <row r="424" spans="61:62" s="92" customFormat="1" x14ac:dyDescent="0.2">
      <c r="BI424" s="147"/>
      <c r="BJ424" s="147"/>
    </row>
    <row r="425" spans="61:62" s="92" customFormat="1" x14ac:dyDescent="0.2">
      <c r="BI425" s="147"/>
      <c r="BJ425" s="147"/>
    </row>
    <row r="426" spans="61:62" s="92" customFormat="1" x14ac:dyDescent="0.2">
      <c r="BI426" s="147"/>
      <c r="BJ426" s="147"/>
    </row>
    <row r="427" spans="61:62" s="92" customFormat="1" x14ac:dyDescent="0.2">
      <c r="BI427" s="147"/>
      <c r="BJ427" s="147"/>
    </row>
    <row r="428" spans="61:62" s="92" customFormat="1" x14ac:dyDescent="0.2">
      <c r="BI428" s="147"/>
      <c r="BJ428" s="147"/>
    </row>
    <row r="429" spans="61:62" s="92" customFormat="1" x14ac:dyDescent="0.2">
      <c r="BI429" s="147"/>
      <c r="BJ429" s="147"/>
    </row>
    <row r="430" spans="61:62" s="92" customFormat="1" x14ac:dyDescent="0.2">
      <c r="BI430" s="147"/>
      <c r="BJ430" s="147"/>
    </row>
    <row r="431" spans="61:62" s="92" customFormat="1" x14ac:dyDescent="0.2">
      <c r="BI431" s="147"/>
      <c r="BJ431" s="147"/>
    </row>
    <row r="432" spans="61:62" s="92" customFormat="1" x14ac:dyDescent="0.2">
      <c r="BI432" s="147"/>
      <c r="BJ432" s="147"/>
    </row>
    <row r="433" spans="61:62" s="92" customFormat="1" x14ac:dyDescent="0.2">
      <c r="BI433" s="147"/>
      <c r="BJ433" s="147"/>
    </row>
    <row r="434" spans="61:62" s="92" customFormat="1" x14ac:dyDescent="0.2">
      <c r="BI434" s="147"/>
      <c r="BJ434" s="147"/>
    </row>
    <row r="435" spans="61:62" s="92" customFormat="1" x14ac:dyDescent="0.2">
      <c r="BI435" s="147"/>
      <c r="BJ435" s="147"/>
    </row>
    <row r="436" spans="61:62" s="92" customFormat="1" x14ac:dyDescent="0.2">
      <c r="BI436" s="147"/>
      <c r="BJ436" s="147"/>
    </row>
    <row r="437" spans="61:62" s="92" customFormat="1" x14ac:dyDescent="0.2">
      <c r="BI437" s="147"/>
      <c r="BJ437" s="147"/>
    </row>
    <row r="438" spans="61:62" s="92" customFormat="1" x14ac:dyDescent="0.2">
      <c r="BI438" s="147"/>
      <c r="BJ438" s="147"/>
    </row>
    <row r="439" spans="61:62" s="92" customFormat="1" x14ac:dyDescent="0.2">
      <c r="BI439" s="147"/>
      <c r="BJ439" s="147"/>
    </row>
    <row r="440" spans="61:62" s="92" customFormat="1" x14ac:dyDescent="0.2">
      <c r="BI440" s="147"/>
      <c r="BJ440" s="147"/>
    </row>
    <row r="441" spans="61:62" s="92" customFormat="1" x14ac:dyDescent="0.2">
      <c r="BI441" s="147"/>
      <c r="BJ441" s="147"/>
    </row>
    <row r="442" spans="61:62" s="92" customFormat="1" x14ac:dyDescent="0.2">
      <c r="BI442" s="147"/>
      <c r="BJ442" s="147"/>
    </row>
    <row r="443" spans="61:62" s="92" customFormat="1" x14ac:dyDescent="0.2">
      <c r="BI443" s="147"/>
      <c r="BJ443" s="147"/>
    </row>
    <row r="444" spans="61:62" s="92" customFormat="1" x14ac:dyDescent="0.2">
      <c r="BI444" s="147"/>
      <c r="BJ444" s="147"/>
    </row>
    <row r="445" spans="61:62" s="92" customFormat="1" x14ac:dyDescent="0.2">
      <c r="BI445" s="147"/>
      <c r="BJ445" s="147"/>
    </row>
    <row r="446" spans="61:62" s="92" customFormat="1" x14ac:dyDescent="0.2">
      <c r="BI446" s="147"/>
      <c r="BJ446" s="147"/>
    </row>
    <row r="447" spans="61:62" s="92" customFormat="1" x14ac:dyDescent="0.2">
      <c r="BI447" s="147"/>
      <c r="BJ447" s="147"/>
    </row>
    <row r="448" spans="61:62" s="92" customFormat="1" x14ac:dyDescent="0.2">
      <c r="BI448" s="147"/>
      <c r="BJ448" s="147"/>
    </row>
    <row r="449" spans="61:62" s="92" customFormat="1" x14ac:dyDescent="0.2">
      <c r="BI449" s="147"/>
      <c r="BJ449" s="147"/>
    </row>
    <row r="450" spans="61:62" s="92" customFormat="1" x14ac:dyDescent="0.2">
      <c r="BI450" s="147"/>
      <c r="BJ450" s="147"/>
    </row>
    <row r="451" spans="61:62" s="92" customFormat="1" x14ac:dyDescent="0.2">
      <c r="BI451" s="147"/>
      <c r="BJ451" s="147"/>
    </row>
    <row r="452" spans="61:62" s="92" customFormat="1" x14ac:dyDescent="0.2">
      <c r="BI452" s="147"/>
      <c r="BJ452" s="147"/>
    </row>
    <row r="453" spans="61:62" s="92" customFormat="1" x14ac:dyDescent="0.2">
      <c r="BI453" s="147"/>
      <c r="BJ453" s="147"/>
    </row>
    <row r="454" spans="61:62" s="92" customFormat="1" x14ac:dyDescent="0.2">
      <c r="BI454" s="147"/>
      <c r="BJ454" s="147"/>
    </row>
    <row r="455" spans="61:62" s="92" customFormat="1" x14ac:dyDescent="0.2">
      <c r="BI455" s="147"/>
      <c r="BJ455" s="147"/>
    </row>
    <row r="456" spans="61:62" s="92" customFormat="1" x14ac:dyDescent="0.2">
      <c r="BI456" s="147"/>
      <c r="BJ456" s="147"/>
    </row>
    <row r="457" spans="61:62" s="92" customFormat="1" x14ac:dyDescent="0.2">
      <c r="BI457" s="147"/>
      <c r="BJ457" s="147"/>
    </row>
    <row r="458" spans="61:62" s="92" customFormat="1" x14ac:dyDescent="0.2">
      <c r="BI458" s="147"/>
      <c r="BJ458" s="147"/>
    </row>
    <row r="459" spans="61:62" s="92" customFormat="1" x14ac:dyDescent="0.2">
      <c r="BI459" s="147"/>
      <c r="BJ459" s="147"/>
    </row>
    <row r="460" spans="61:62" s="92" customFormat="1" x14ac:dyDescent="0.2">
      <c r="BI460" s="147"/>
      <c r="BJ460" s="147"/>
    </row>
    <row r="461" spans="61:62" s="92" customFormat="1" x14ac:dyDescent="0.2">
      <c r="BI461" s="147"/>
      <c r="BJ461" s="147"/>
    </row>
    <row r="462" spans="61:62" s="92" customFormat="1" x14ac:dyDescent="0.2">
      <c r="BI462" s="147"/>
      <c r="BJ462" s="147"/>
    </row>
    <row r="463" spans="61:62" s="92" customFormat="1" x14ac:dyDescent="0.2">
      <c r="BI463" s="147"/>
      <c r="BJ463" s="147"/>
    </row>
    <row r="464" spans="61:62" s="92" customFormat="1" x14ac:dyDescent="0.2">
      <c r="BI464" s="147"/>
      <c r="BJ464" s="147"/>
    </row>
    <row r="465" spans="61:62" s="92" customFormat="1" x14ac:dyDescent="0.2">
      <c r="BI465" s="147"/>
      <c r="BJ465" s="147"/>
    </row>
    <row r="466" spans="61:62" s="92" customFormat="1" x14ac:dyDescent="0.2">
      <c r="BI466" s="147"/>
      <c r="BJ466" s="147"/>
    </row>
    <row r="467" spans="61:62" s="92" customFormat="1" x14ac:dyDescent="0.2">
      <c r="BI467" s="147"/>
      <c r="BJ467" s="147"/>
    </row>
    <row r="468" spans="61:62" s="92" customFormat="1" x14ac:dyDescent="0.2">
      <c r="BI468" s="147"/>
      <c r="BJ468" s="147"/>
    </row>
    <row r="469" spans="61:62" s="92" customFormat="1" x14ac:dyDescent="0.2">
      <c r="BI469" s="147"/>
      <c r="BJ469" s="147"/>
    </row>
    <row r="470" spans="61:62" s="92" customFormat="1" x14ac:dyDescent="0.2">
      <c r="BI470" s="147"/>
      <c r="BJ470" s="147"/>
    </row>
    <row r="471" spans="61:62" s="92" customFormat="1" x14ac:dyDescent="0.2">
      <c r="BI471" s="147"/>
      <c r="BJ471" s="147"/>
    </row>
    <row r="472" spans="61:62" s="92" customFormat="1" x14ac:dyDescent="0.2">
      <c r="BI472" s="147"/>
      <c r="BJ472" s="147"/>
    </row>
    <row r="473" spans="61:62" s="92" customFormat="1" x14ac:dyDescent="0.2">
      <c r="BI473" s="147"/>
      <c r="BJ473" s="147"/>
    </row>
    <row r="474" spans="61:62" s="92" customFormat="1" x14ac:dyDescent="0.2">
      <c r="BI474" s="147"/>
      <c r="BJ474" s="147"/>
    </row>
    <row r="475" spans="61:62" s="92" customFormat="1" x14ac:dyDescent="0.2">
      <c r="BI475" s="147"/>
      <c r="BJ475" s="147"/>
    </row>
    <row r="476" spans="61:62" s="92" customFormat="1" x14ac:dyDescent="0.2">
      <c r="BI476" s="147"/>
      <c r="BJ476" s="147"/>
    </row>
    <row r="477" spans="61:62" s="92" customFormat="1" x14ac:dyDescent="0.2">
      <c r="BI477" s="147"/>
      <c r="BJ477" s="147"/>
    </row>
    <row r="478" spans="61:62" s="92" customFormat="1" x14ac:dyDescent="0.2">
      <c r="BI478" s="147"/>
      <c r="BJ478" s="147"/>
    </row>
    <row r="479" spans="61:62" s="92" customFormat="1" x14ac:dyDescent="0.2">
      <c r="BI479" s="147"/>
      <c r="BJ479" s="147"/>
    </row>
    <row r="480" spans="61:62" s="92" customFormat="1" x14ac:dyDescent="0.2">
      <c r="BI480" s="147"/>
      <c r="BJ480" s="147"/>
    </row>
    <row r="481" spans="61:62" s="92" customFormat="1" x14ac:dyDescent="0.2">
      <c r="BI481" s="147"/>
      <c r="BJ481" s="147"/>
    </row>
    <row r="482" spans="61:62" s="92" customFormat="1" x14ac:dyDescent="0.2">
      <c r="BI482" s="147"/>
      <c r="BJ482" s="147"/>
    </row>
    <row r="483" spans="61:62" s="92" customFormat="1" x14ac:dyDescent="0.2">
      <c r="BI483" s="147"/>
      <c r="BJ483" s="147"/>
    </row>
    <row r="484" spans="61:62" s="92" customFormat="1" x14ac:dyDescent="0.2">
      <c r="BI484" s="147"/>
      <c r="BJ484" s="147"/>
    </row>
    <row r="485" spans="61:62" s="92" customFormat="1" x14ac:dyDescent="0.2">
      <c r="BI485" s="147"/>
      <c r="BJ485" s="147"/>
    </row>
    <row r="486" spans="61:62" s="92" customFormat="1" x14ac:dyDescent="0.2">
      <c r="BI486" s="147"/>
      <c r="BJ486" s="147"/>
    </row>
    <row r="487" spans="61:62" s="92" customFormat="1" x14ac:dyDescent="0.2">
      <c r="BI487" s="147"/>
      <c r="BJ487" s="147"/>
    </row>
    <row r="488" spans="61:62" s="92" customFormat="1" x14ac:dyDescent="0.2">
      <c r="BI488" s="147"/>
      <c r="BJ488" s="147"/>
    </row>
    <row r="489" spans="61:62" s="92" customFormat="1" x14ac:dyDescent="0.2">
      <c r="BI489" s="147"/>
      <c r="BJ489" s="147"/>
    </row>
    <row r="490" spans="61:62" s="92" customFormat="1" x14ac:dyDescent="0.2">
      <c r="BI490" s="147"/>
      <c r="BJ490" s="147"/>
    </row>
    <row r="491" spans="61:62" s="92" customFormat="1" x14ac:dyDescent="0.2">
      <c r="BI491" s="147"/>
      <c r="BJ491" s="147"/>
    </row>
    <row r="492" spans="61:62" s="92" customFormat="1" x14ac:dyDescent="0.2">
      <c r="BI492" s="147"/>
      <c r="BJ492" s="147"/>
    </row>
    <row r="493" spans="61:62" s="92" customFormat="1" x14ac:dyDescent="0.2">
      <c r="BI493" s="147"/>
      <c r="BJ493" s="147"/>
    </row>
    <row r="494" spans="61:62" s="92" customFormat="1" x14ac:dyDescent="0.2">
      <c r="BI494" s="147"/>
      <c r="BJ494" s="147"/>
    </row>
    <row r="495" spans="61:62" s="92" customFormat="1" x14ac:dyDescent="0.2">
      <c r="BI495" s="147"/>
      <c r="BJ495" s="147"/>
    </row>
    <row r="496" spans="61:62" s="92" customFormat="1" x14ac:dyDescent="0.2">
      <c r="BI496" s="147"/>
      <c r="BJ496" s="147"/>
    </row>
    <row r="497" spans="61:62" s="92" customFormat="1" x14ac:dyDescent="0.2">
      <c r="BI497" s="147"/>
      <c r="BJ497" s="147"/>
    </row>
    <row r="498" spans="61:62" s="92" customFormat="1" x14ac:dyDescent="0.2">
      <c r="BI498" s="147"/>
      <c r="BJ498" s="147"/>
    </row>
    <row r="499" spans="61:62" s="92" customFormat="1" x14ac:dyDescent="0.2">
      <c r="BI499" s="147"/>
      <c r="BJ499" s="147"/>
    </row>
    <row r="500" spans="61:62" s="92" customFormat="1" x14ac:dyDescent="0.2">
      <c r="BI500" s="147"/>
      <c r="BJ500" s="147"/>
    </row>
    <row r="501" spans="61:62" s="92" customFormat="1" x14ac:dyDescent="0.2">
      <c r="BI501" s="147"/>
      <c r="BJ501" s="147"/>
    </row>
    <row r="502" spans="61:62" s="92" customFormat="1" x14ac:dyDescent="0.2">
      <c r="BI502" s="147"/>
      <c r="BJ502" s="147"/>
    </row>
    <row r="503" spans="61:62" s="92" customFormat="1" x14ac:dyDescent="0.2">
      <c r="BI503" s="147"/>
      <c r="BJ503" s="147"/>
    </row>
    <row r="504" spans="61:62" s="92" customFormat="1" x14ac:dyDescent="0.2">
      <c r="BI504" s="147"/>
      <c r="BJ504" s="147"/>
    </row>
    <row r="505" spans="61:62" s="92" customFormat="1" x14ac:dyDescent="0.2">
      <c r="BI505" s="147"/>
      <c r="BJ505" s="147"/>
    </row>
    <row r="506" spans="61:62" s="92" customFormat="1" x14ac:dyDescent="0.2">
      <c r="BI506" s="147"/>
      <c r="BJ506" s="147"/>
    </row>
    <row r="507" spans="61:62" s="92" customFormat="1" x14ac:dyDescent="0.2">
      <c r="BI507" s="147"/>
      <c r="BJ507" s="147"/>
    </row>
    <row r="508" spans="61:62" s="92" customFormat="1" x14ac:dyDescent="0.2">
      <c r="BI508" s="147"/>
      <c r="BJ508" s="147"/>
    </row>
    <row r="509" spans="61:62" s="92" customFormat="1" x14ac:dyDescent="0.2">
      <c r="BI509" s="147"/>
      <c r="BJ509" s="147"/>
    </row>
    <row r="510" spans="61:62" s="92" customFormat="1" x14ac:dyDescent="0.2">
      <c r="BI510" s="147"/>
      <c r="BJ510" s="147"/>
    </row>
    <row r="511" spans="61:62" s="92" customFormat="1" x14ac:dyDescent="0.2">
      <c r="BI511" s="147"/>
      <c r="BJ511" s="147"/>
    </row>
    <row r="512" spans="61:62" s="92" customFormat="1" x14ac:dyDescent="0.2">
      <c r="BI512" s="147"/>
      <c r="BJ512" s="147"/>
    </row>
    <row r="513" spans="61:62" s="92" customFormat="1" x14ac:dyDescent="0.2">
      <c r="BI513" s="147"/>
      <c r="BJ513" s="147"/>
    </row>
    <row r="514" spans="61:62" s="92" customFormat="1" x14ac:dyDescent="0.2">
      <c r="BI514" s="147"/>
      <c r="BJ514" s="147"/>
    </row>
    <row r="515" spans="61:62" s="92" customFormat="1" x14ac:dyDescent="0.2">
      <c r="BI515" s="147"/>
      <c r="BJ515" s="147"/>
    </row>
    <row r="516" spans="61:62" s="92" customFormat="1" x14ac:dyDescent="0.2">
      <c r="BI516" s="147"/>
      <c r="BJ516" s="147"/>
    </row>
    <row r="517" spans="61:62" s="92" customFormat="1" x14ac:dyDescent="0.2">
      <c r="BI517" s="147"/>
      <c r="BJ517" s="147"/>
    </row>
    <row r="518" spans="61:62" s="92" customFormat="1" x14ac:dyDescent="0.2">
      <c r="BI518" s="147"/>
      <c r="BJ518" s="147"/>
    </row>
    <row r="519" spans="61:62" s="92" customFormat="1" x14ac:dyDescent="0.2">
      <c r="BI519" s="147"/>
      <c r="BJ519" s="147"/>
    </row>
    <row r="520" spans="61:62" s="92" customFormat="1" x14ac:dyDescent="0.2">
      <c r="BI520" s="147"/>
      <c r="BJ520" s="147"/>
    </row>
    <row r="521" spans="61:62" s="92" customFormat="1" x14ac:dyDescent="0.2">
      <c r="BI521" s="147"/>
      <c r="BJ521" s="147"/>
    </row>
    <row r="522" spans="61:62" s="92" customFormat="1" x14ac:dyDescent="0.2">
      <c r="BI522" s="147"/>
      <c r="BJ522" s="147"/>
    </row>
    <row r="523" spans="61:62" s="92" customFormat="1" x14ac:dyDescent="0.2">
      <c r="BI523" s="147"/>
      <c r="BJ523" s="147"/>
    </row>
    <row r="524" spans="61:62" s="92" customFormat="1" x14ac:dyDescent="0.2">
      <c r="BI524" s="147"/>
      <c r="BJ524" s="147"/>
    </row>
    <row r="525" spans="61:62" s="92" customFormat="1" x14ac:dyDescent="0.2">
      <c r="BI525" s="147"/>
      <c r="BJ525" s="147"/>
    </row>
    <row r="526" spans="61:62" s="92" customFormat="1" x14ac:dyDescent="0.2">
      <c r="BI526" s="147"/>
      <c r="BJ526" s="147"/>
    </row>
    <row r="527" spans="61:62" s="92" customFormat="1" x14ac:dyDescent="0.2">
      <c r="BI527" s="147"/>
      <c r="BJ527" s="147"/>
    </row>
    <row r="528" spans="61:62" s="92" customFormat="1" x14ac:dyDescent="0.2">
      <c r="BI528" s="147"/>
      <c r="BJ528" s="147"/>
    </row>
    <row r="529" spans="61:62" s="92" customFormat="1" x14ac:dyDescent="0.2">
      <c r="BI529" s="147"/>
      <c r="BJ529" s="147"/>
    </row>
    <row r="530" spans="61:62" s="92" customFormat="1" x14ac:dyDescent="0.2">
      <c r="BI530" s="147"/>
      <c r="BJ530" s="147"/>
    </row>
    <row r="531" spans="61:62" s="92" customFormat="1" x14ac:dyDescent="0.2">
      <c r="BI531" s="147"/>
      <c r="BJ531" s="147"/>
    </row>
    <row r="532" spans="61:62" s="92" customFormat="1" x14ac:dyDescent="0.2">
      <c r="BI532" s="147"/>
      <c r="BJ532" s="147"/>
    </row>
    <row r="533" spans="61:62" s="92" customFormat="1" x14ac:dyDescent="0.2">
      <c r="BI533" s="147"/>
      <c r="BJ533" s="147"/>
    </row>
    <row r="534" spans="61:62" s="92" customFormat="1" x14ac:dyDescent="0.2">
      <c r="BI534" s="147"/>
      <c r="BJ534" s="147"/>
    </row>
    <row r="535" spans="61:62" s="92" customFormat="1" x14ac:dyDescent="0.2">
      <c r="BI535" s="147"/>
      <c r="BJ535" s="147"/>
    </row>
    <row r="536" spans="61:62" s="92" customFormat="1" x14ac:dyDescent="0.2">
      <c r="BI536" s="147"/>
      <c r="BJ536" s="147"/>
    </row>
    <row r="537" spans="61:62" s="92" customFormat="1" x14ac:dyDescent="0.2">
      <c r="BI537" s="147"/>
      <c r="BJ537" s="147"/>
    </row>
    <row r="538" spans="61:62" s="92" customFormat="1" x14ac:dyDescent="0.2">
      <c r="BI538" s="147"/>
      <c r="BJ538" s="147"/>
    </row>
    <row r="539" spans="61:62" s="92" customFormat="1" x14ac:dyDescent="0.2">
      <c r="BI539" s="147"/>
      <c r="BJ539" s="147"/>
    </row>
    <row r="540" spans="61:62" s="92" customFormat="1" x14ac:dyDescent="0.2">
      <c r="BI540" s="147"/>
      <c r="BJ540" s="147"/>
    </row>
    <row r="541" spans="61:62" s="92" customFormat="1" x14ac:dyDescent="0.2">
      <c r="BI541" s="147"/>
      <c r="BJ541" s="147"/>
    </row>
    <row r="542" spans="61:62" s="92" customFormat="1" x14ac:dyDescent="0.2">
      <c r="BI542" s="147"/>
      <c r="BJ542" s="147"/>
    </row>
    <row r="543" spans="61:62" s="92" customFormat="1" x14ac:dyDescent="0.2">
      <c r="BI543" s="147"/>
      <c r="BJ543" s="147"/>
    </row>
    <row r="544" spans="61:62" s="92" customFormat="1" x14ac:dyDescent="0.2">
      <c r="BI544" s="147"/>
      <c r="BJ544" s="147"/>
    </row>
    <row r="545" spans="61:62" s="92" customFormat="1" x14ac:dyDescent="0.2">
      <c r="BI545" s="147"/>
      <c r="BJ545" s="147"/>
    </row>
    <row r="546" spans="61:62" s="92" customFormat="1" x14ac:dyDescent="0.2">
      <c r="BI546" s="147"/>
      <c r="BJ546" s="147"/>
    </row>
    <row r="547" spans="61:62" s="92" customFormat="1" x14ac:dyDescent="0.2">
      <c r="BI547" s="147"/>
      <c r="BJ547" s="147"/>
    </row>
    <row r="548" spans="61:62" s="92" customFormat="1" x14ac:dyDescent="0.2">
      <c r="BI548" s="147"/>
      <c r="BJ548" s="147"/>
    </row>
    <row r="549" spans="61:62" s="92" customFormat="1" x14ac:dyDescent="0.2">
      <c r="BI549" s="147"/>
      <c r="BJ549" s="147"/>
    </row>
    <row r="550" spans="61:62" s="92" customFormat="1" x14ac:dyDescent="0.2">
      <c r="BI550" s="147"/>
      <c r="BJ550" s="147"/>
    </row>
    <row r="551" spans="61:62" s="92" customFormat="1" x14ac:dyDescent="0.2">
      <c r="BI551" s="147"/>
      <c r="BJ551" s="147"/>
    </row>
    <row r="552" spans="61:62" s="92" customFormat="1" x14ac:dyDescent="0.2">
      <c r="BI552" s="147"/>
      <c r="BJ552" s="147"/>
    </row>
    <row r="553" spans="61:62" s="92" customFormat="1" x14ac:dyDescent="0.2">
      <c r="BI553" s="147"/>
      <c r="BJ553" s="147"/>
    </row>
    <row r="554" spans="61:62" s="92" customFormat="1" x14ac:dyDescent="0.2">
      <c r="BI554" s="147"/>
      <c r="BJ554" s="147"/>
    </row>
    <row r="555" spans="61:62" s="92" customFormat="1" x14ac:dyDescent="0.2">
      <c r="BI555" s="147"/>
      <c r="BJ555" s="147"/>
    </row>
    <row r="556" spans="61:62" s="92" customFormat="1" x14ac:dyDescent="0.2">
      <c r="BI556" s="147"/>
      <c r="BJ556" s="147"/>
    </row>
    <row r="557" spans="61:62" s="92" customFormat="1" x14ac:dyDescent="0.2">
      <c r="BI557" s="147"/>
      <c r="BJ557" s="147"/>
    </row>
    <row r="558" spans="61:62" s="92" customFormat="1" x14ac:dyDescent="0.2">
      <c r="BI558" s="147"/>
      <c r="BJ558" s="147"/>
    </row>
    <row r="559" spans="61:62" s="92" customFormat="1" x14ac:dyDescent="0.2">
      <c r="BI559" s="147"/>
      <c r="BJ559" s="147"/>
    </row>
    <row r="560" spans="61:62" s="92" customFormat="1" x14ac:dyDescent="0.2">
      <c r="BI560" s="147"/>
      <c r="BJ560" s="147"/>
    </row>
    <row r="561" spans="61:62" s="92" customFormat="1" x14ac:dyDescent="0.2">
      <c r="BI561" s="147"/>
      <c r="BJ561" s="147"/>
    </row>
    <row r="562" spans="61:62" s="92" customFormat="1" x14ac:dyDescent="0.2">
      <c r="BI562" s="147"/>
      <c r="BJ562" s="147"/>
    </row>
    <row r="563" spans="61:62" s="92" customFormat="1" x14ac:dyDescent="0.2">
      <c r="BI563" s="147"/>
      <c r="BJ563" s="147"/>
    </row>
    <row r="564" spans="61:62" s="92" customFormat="1" x14ac:dyDescent="0.2">
      <c r="BI564" s="147"/>
      <c r="BJ564" s="147"/>
    </row>
    <row r="565" spans="61:62" s="92" customFormat="1" x14ac:dyDescent="0.2">
      <c r="BI565" s="147"/>
      <c r="BJ565" s="147"/>
    </row>
    <row r="566" spans="61:62" s="92" customFormat="1" x14ac:dyDescent="0.2">
      <c r="BI566" s="147"/>
      <c r="BJ566" s="147"/>
    </row>
    <row r="567" spans="61:62" s="92" customFormat="1" x14ac:dyDescent="0.2">
      <c r="BI567" s="147"/>
      <c r="BJ567" s="147"/>
    </row>
    <row r="568" spans="61:62" s="92" customFormat="1" x14ac:dyDescent="0.2">
      <c r="BI568" s="147"/>
      <c r="BJ568" s="147"/>
    </row>
    <row r="569" spans="61:62" s="92" customFormat="1" x14ac:dyDescent="0.2">
      <c r="BI569" s="147"/>
      <c r="BJ569" s="147"/>
    </row>
    <row r="570" spans="61:62" s="92" customFormat="1" x14ac:dyDescent="0.2">
      <c r="BI570" s="147"/>
      <c r="BJ570" s="147"/>
    </row>
    <row r="571" spans="61:62" s="92" customFormat="1" x14ac:dyDescent="0.2">
      <c r="BI571" s="147"/>
      <c r="BJ571" s="147"/>
    </row>
    <row r="572" spans="61:62" s="92" customFormat="1" x14ac:dyDescent="0.2">
      <c r="BI572" s="147"/>
      <c r="BJ572" s="147"/>
    </row>
    <row r="573" spans="61:62" s="92" customFormat="1" x14ac:dyDescent="0.2">
      <c r="BI573" s="147"/>
      <c r="BJ573" s="147"/>
    </row>
    <row r="574" spans="61:62" s="92" customFormat="1" x14ac:dyDescent="0.2">
      <c r="BI574" s="147"/>
      <c r="BJ574" s="147"/>
    </row>
    <row r="575" spans="61:62" s="92" customFormat="1" x14ac:dyDescent="0.2">
      <c r="BI575" s="147"/>
      <c r="BJ575" s="147"/>
    </row>
    <row r="576" spans="61:62" s="92" customFormat="1" x14ac:dyDescent="0.2">
      <c r="BI576" s="147"/>
      <c r="BJ576" s="147"/>
    </row>
    <row r="577" spans="61:62" s="92" customFormat="1" x14ac:dyDescent="0.2">
      <c r="BI577" s="147"/>
      <c r="BJ577" s="147"/>
    </row>
    <row r="578" spans="61:62" s="92" customFormat="1" x14ac:dyDescent="0.2">
      <c r="BI578" s="147"/>
      <c r="BJ578" s="147"/>
    </row>
    <row r="579" spans="61:62" s="92" customFormat="1" x14ac:dyDescent="0.2">
      <c r="BI579" s="147"/>
      <c r="BJ579" s="147"/>
    </row>
    <row r="580" spans="61:62" s="92" customFormat="1" x14ac:dyDescent="0.2">
      <c r="BI580" s="147"/>
      <c r="BJ580" s="147"/>
    </row>
    <row r="581" spans="61:62" s="92" customFormat="1" x14ac:dyDescent="0.2">
      <c r="BI581" s="147"/>
      <c r="BJ581" s="147"/>
    </row>
    <row r="582" spans="61:62" s="92" customFormat="1" x14ac:dyDescent="0.2">
      <c r="BI582" s="147"/>
      <c r="BJ582" s="147"/>
    </row>
    <row r="583" spans="61:62" s="92" customFormat="1" x14ac:dyDescent="0.2">
      <c r="BI583" s="147"/>
      <c r="BJ583" s="147"/>
    </row>
    <row r="584" spans="61:62" s="92" customFormat="1" x14ac:dyDescent="0.2">
      <c r="BI584" s="147"/>
      <c r="BJ584" s="147"/>
    </row>
    <row r="585" spans="61:62" s="92" customFormat="1" x14ac:dyDescent="0.2">
      <c r="BI585" s="147"/>
      <c r="BJ585" s="147"/>
    </row>
    <row r="586" spans="61:62" s="92" customFormat="1" x14ac:dyDescent="0.2">
      <c r="BI586" s="147"/>
      <c r="BJ586" s="147"/>
    </row>
    <row r="587" spans="61:62" s="92" customFormat="1" x14ac:dyDescent="0.2">
      <c r="BI587" s="147"/>
      <c r="BJ587" s="147"/>
    </row>
    <row r="588" spans="61:62" s="92" customFormat="1" x14ac:dyDescent="0.2">
      <c r="BI588" s="147"/>
      <c r="BJ588" s="147"/>
    </row>
    <row r="589" spans="61:62" s="92" customFormat="1" x14ac:dyDescent="0.2">
      <c r="BI589" s="147"/>
      <c r="BJ589" s="147"/>
    </row>
    <row r="590" spans="61:62" s="92" customFormat="1" x14ac:dyDescent="0.2">
      <c r="BI590" s="147"/>
      <c r="BJ590" s="147"/>
    </row>
    <row r="591" spans="61:62" s="92" customFormat="1" x14ac:dyDescent="0.2">
      <c r="BI591" s="147"/>
      <c r="BJ591" s="147"/>
    </row>
    <row r="592" spans="61:62" s="92" customFormat="1" x14ac:dyDescent="0.2">
      <c r="BI592" s="147"/>
      <c r="BJ592" s="147"/>
    </row>
    <row r="593" spans="61:62" s="92" customFormat="1" x14ac:dyDescent="0.2">
      <c r="BI593" s="147"/>
      <c r="BJ593" s="147"/>
    </row>
    <row r="594" spans="61:62" s="92" customFormat="1" x14ac:dyDescent="0.2">
      <c r="BI594" s="147"/>
      <c r="BJ594" s="147"/>
    </row>
    <row r="595" spans="61:62" s="92" customFormat="1" x14ac:dyDescent="0.2">
      <c r="BI595" s="147"/>
      <c r="BJ595" s="147"/>
    </row>
    <row r="596" spans="61:62" s="92" customFormat="1" x14ac:dyDescent="0.2">
      <c r="BI596" s="147"/>
      <c r="BJ596" s="147"/>
    </row>
    <row r="597" spans="61:62" s="92" customFormat="1" x14ac:dyDescent="0.2">
      <c r="BI597" s="147"/>
      <c r="BJ597" s="147"/>
    </row>
    <row r="598" spans="61:62" s="92" customFormat="1" x14ac:dyDescent="0.2">
      <c r="BI598" s="147"/>
      <c r="BJ598" s="147"/>
    </row>
    <row r="599" spans="61:62" s="92" customFormat="1" x14ac:dyDescent="0.2">
      <c r="BI599" s="147"/>
      <c r="BJ599" s="147"/>
    </row>
    <row r="600" spans="61:62" s="92" customFormat="1" x14ac:dyDescent="0.2">
      <c r="BI600" s="147"/>
      <c r="BJ600" s="147"/>
    </row>
    <row r="601" spans="61:62" s="92" customFormat="1" x14ac:dyDescent="0.2">
      <c r="BI601" s="147"/>
      <c r="BJ601" s="147"/>
    </row>
    <row r="602" spans="61:62" s="92" customFormat="1" x14ac:dyDescent="0.2">
      <c r="BI602" s="147"/>
      <c r="BJ602" s="147"/>
    </row>
    <row r="603" spans="61:62" s="92" customFormat="1" x14ac:dyDescent="0.2">
      <c r="BI603" s="147"/>
      <c r="BJ603" s="147"/>
    </row>
    <row r="604" spans="61:62" s="92" customFormat="1" x14ac:dyDescent="0.2">
      <c r="BI604" s="147"/>
      <c r="BJ604" s="147"/>
    </row>
    <row r="605" spans="61:62" s="92" customFormat="1" x14ac:dyDescent="0.2">
      <c r="BI605" s="147"/>
      <c r="BJ605" s="147"/>
    </row>
    <row r="606" spans="61:62" s="92" customFormat="1" x14ac:dyDescent="0.2">
      <c r="BI606" s="147"/>
      <c r="BJ606" s="147"/>
    </row>
    <row r="607" spans="61:62" s="92" customFormat="1" x14ac:dyDescent="0.2">
      <c r="BI607" s="147"/>
      <c r="BJ607" s="147"/>
    </row>
    <row r="608" spans="61:62" s="92" customFormat="1" x14ac:dyDescent="0.2">
      <c r="BI608" s="147"/>
      <c r="BJ608" s="147"/>
    </row>
    <row r="609" spans="61:62" s="92" customFormat="1" x14ac:dyDescent="0.2">
      <c r="BI609" s="147"/>
      <c r="BJ609" s="147"/>
    </row>
    <row r="610" spans="61:62" s="92" customFormat="1" x14ac:dyDescent="0.2">
      <c r="BI610" s="147"/>
      <c r="BJ610" s="147"/>
    </row>
    <row r="611" spans="61:62" s="92" customFormat="1" x14ac:dyDescent="0.2">
      <c r="BI611" s="147"/>
      <c r="BJ611" s="147"/>
    </row>
    <row r="612" spans="61:62" s="92" customFormat="1" x14ac:dyDescent="0.2">
      <c r="BI612" s="147"/>
      <c r="BJ612" s="147"/>
    </row>
    <row r="613" spans="61:62" s="92" customFormat="1" x14ac:dyDescent="0.2">
      <c r="BI613" s="147"/>
      <c r="BJ613" s="147"/>
    </row>
    <row r="614" spans="61:62" s="92" customFormat="1" x14ac:dyDescent="0.2">
      <c r="BI614" s="147"/>
      <c r="BJ614" s="147"/>
    </row>
    <row r="615" spans="61:62" s="92" customFormat="1" x14ac:dyDescent="0.2">
      <c r="BI615" s="147"/>
      <c r="BJ615" s="147"/>
    </row>
    <row r="616" spans="61:62" s="92" customFormat="1" x14ac:dyDescent="0.2">
      <c r="BI616" s="147"/>
      <c r="BJ616" s="147"/>
    </row>
    <row r="617" spans="61:62" s="92" customFormat="1" x14ac:dyDescent="0.2">
      <c r="BI617" s="147"/>
      <c r="BJ617" s="147"/>
    </row>
    <row r="618" spans="61:62" s="92" customFormat="1" x14ac:dyDescent="0.2">
      <c r="BI618" s="147"/>
      <c r="BJ618" s="147"/>
    </row>
    <row r="619" spans="61:62" s="92" customFormat="1" x14ac:dyDescent="0.2">
      <c r="BI619" s="147"/>
      <c r="BJ619" s="147"/>
    </row>
    <row r="620" spans="61:62" s="92" customFormat="1" x14ac:dyDescent="0.2">
      <c r="BI620" s="147"/>
      <c r="BJ620" s="147"/>
    </row>
    <row r="621" spans="61:62" s="92" customFormat="1" x14ac:dyDescent="0.2">
      <c r="BI621" s="147"/>
      <c r="BJ621" s="147"/>
    </row>
    <row r="622" spans="61:62" s="92" customFormat="1" x14ac:dyDescent="0.2">
      <c r="BI622" s="147"/>
      <c r="BJ622" s="147"/>
    </row>
    <row r="623" spans="61:62" s="92" customFormat="1" x14ac:dyDescent="0.2">
      <c r="BI623" s="147"/>
      <c r="BJ623" s="147"/>
    </row>
    <row r="624" spans="61:62" s="92" customFormat="1" x14ac:dyDescent="0.2">
      <c r="BI624" s="147"/>
      <c r="BJ624" s="147"/>
    </row>
    <row r="625" spans="61:62" s="92" customFormat="1" x14ac:dyDescent="0.2">
      <c r="BI625" s="147"/>
      <c r="BJ625" s="147"/>
    </row>
    <row r="626" spans="61:62" s="92" customFormat="1" x14ac:dyDescent="0.2">
      <c r="BI626" s="147"/>
      <c r="BJ626" s="147"/>
    </row>
    <row r="627" spans="61:62" s="92" customFormat="1" x14ac:dyDescent="0.2">
      <c r="BI627" s="147"/>
      <c r="BJ627" s="147"/>
    </row>
    <row r="628" spans="61:62" s="92" customFormat="1" x14ac:dyDescent="0.2">
      <c r="BI628" s="147"/>
      <c r="BJ628" s="147"/>
    </row>
    <row r="629" spans="61:62" s="92" customFormat="1" x14ac:dyDescent="0.2">
      <c r="BI629" s="147"/>
      <c r="BJ629" s="147"/>
    </row>
    <row r="630" spans="61:62" s="92" customFormat="1" x14ac:dyDescent="0.2">
      <c r="BI630" s="147"/>
      <c r="BJ630" s="147"/>
    </row>
    <row r="631" spans="61:62" s="92" customFormat="1" x14ac:dyDescent="0.2">
      <c r="BI631" s="147"/>
      <c r="BJ631" s="147"/>
    </row>
    <row r="632" spans="61:62" s="92" customFormat="1" x14ac:dyDescent="0.2">
      <c r="BI632" s="147"/>
      <c r="BJ632" s="147"/>
    </row>
    <row r="633" spans="61:62" s="92" customFormat="1" x14ac:dyDescent="0.2">
      <c r="BI633" s="147"/>
      <c r="BJ633" s="147"/>
    </row>
    <row r="634" spans="61:62" s="92" customFormat="1" x14ac:dyDescent="0.2">
      <c r="BI634" s="147"/>
      <c r="BJ634" s="147"/>
    </row>
    <row r="635" spans="61:62" s="92" customFormat="1" x14ac:dyDescent="0.2">
      <c r="BI635" s="147"/>
      <c r="BJ635" s="147"/>
    </row>
    <row r="636" spans="61:62" s="92" customFormat="1" x14ac:dyDescent="0.2">
      <c r="BI636" s="147"/>
      <c r="BJ636" s="147"/>
    </row>
    <row r="637" spans="61:62" s="92" customFormat="1" x14ac:dyDescent="0.2">
      <c r="BI637" s="147"/>
      <c r="BJ637" s="147"/>
    </row>
    <row r="638" spans="61:62" s="92" customFormat="1" x14ac:dyDescent="0.2">
      <c r="BI638" s="147"/>
      <c r="BJ638" s="147"/>
    </row>
    <row r="639" spans="61:62" s="92" customFormat="1" x14ac:dyDescent="0.2">
      <c r="BI639" s="147"/>
      <c r="BJ639" s="147"/>
    </row>
    <row r="640" spans="61:62" s="92" customFormat="1" x14ac:dyDescent="0.2">
      <c r="BI640" s="147"/>
      <c r="BJ640" s="147"/>
    </row>
    <row r="641" spans="61:62" s="92" customFormat="1" x14ac:dyDescent="0.2">
      <c r="BI641" s="147"/>
      <c r="BJ641" s="147"/>
    </row>
    <row r="642" spans="61:62" s="92" customFormat="1" x14ac:dyDescent="0.2">
      <c r="BI642" s="147"/>
      <c r="BJ642" s="147"/>
    </row>
    <row r="643" spans="61:62" s="92" customFormat="1" x14ac:dyDescent="0.2">
      <c r="BI643" s="147"/>
      <c r="BJ643" s="147"/>
    </row>
    <row r="644" spans="61:62" s="92" customFormat="1" x14ac:dyDescent="0.2">
      <c r="BI644" s="147"/>
      <c r="BJ644" s="147"/>
    </row>
    <row r="645" spans="61:62" s="92" customFormat="1" x14ac:dyDescent="0.2">
      <c r="BI645" s="147"/>
      <c r="BJ645" s="147"/>
    </row>
    <row r="646" spans="61:62" s="92" customFormat="1" x14ac:dyDescent="0.2">
      <c r="BI646" s="147"/>
      <c r="BJ646" s="147"/>
    </row>
    <row r="647" spans="61:62" s="92" customFormat="1" x14ac:dyDescent="0.2">
      <c r="BI647" s="147"/>
      <c r="BJ647" s="147"/>
    </row>
    <row r="648" spans="61:62" s="92" customFormat="1" x14ac:dyDescent="0.2">
      <c r="BI648" s="147"/>
      <c r="BJ648" s="147"/>
    </row>
    <row r="649" spans="61:62" s="92" customFormat="1" x14ac:dyDescent="0.2">
      <c r="BI649" s="147"/>
      <c r="BJ649" s="147"/>
    </row>
    <row r="650" spans="61:62" s="92" customFormat="1" x14ac:dyDescent="0.2">
      <c r="BI650" s="147"/>
      <c r="BJ650" s="147"/>
    </row>
    <row r="651" spans="61:62" s="92" customFormat="1" x14ac:dyDescent="0.2">
      <c r="BI651" s="147"/>
      <c r="BJ651" s="147"/>
    </row>
    <row r="652" spans="61:62" s="92" customFormat="1" x14ac:dyDescent="0.2">
      <c r="BI652" s="147"/>
      <c r="BJ652" s="147"/>
    </row>
    <row r="653" spans="61:62" s="92" customFormat="1" x14ac:dyDescent="0.2">
      <c r="BI653" s="147"/>
      <c r="BJ653" s="147"/>
    </row>
    <row r="654" spans="61:62" s="92" customFormat="1" x14ac:dyDescent="0.2">
      <c r="BI654" s="147"/>
      <c r="BJ654" s="147"/>
    </row>
    <row r="655" spans="61:62" s="92" customFormat="1" x14ac:dyDescent="0.2">
      <c r="BI655" s="147"/>
      <c r="BJ655" s="147"/>
    </row>
    <row r="656" spans="61:62" s="92" customFormat="1" x14ac:dyDescent="0.2">
      <c r="BI656" s="147"/>
      <c r="BJ656" s="147"/>
    </row>
    <row r="657" spans="61:62" s="92" customFormat="1" x14ac:dyDescent="0.2">
      <c r="BI657" s="147"/>
      <c r="BJ657" s="147"/>
    </row>
    <row r="658" spans="61:62" s="92" customFormat="1" x14ac:dyDescent="0.2">
      <c r="BI658" s="147"/>
      <c r="BJ658" s="147"/>
    </row>
    <row r="659" spans="61:62" s="92" customFormat="1" x14ac:dyDescent="0.2">
      <c r="BI659" s="147"/>
      <c r="BJ659" s="147"/>
    </row>
    <row r="660" spans="61:62" s="92" customFormat="1" x14ac:dyDescent="0.2">
      <c r="BI660" s="147"/>
      <c r="BJ660" s="147"/>
    </row>
    <row r="661" spans="61:62" s="92" customFormat="1" x14ac:dyDescent="0.2">
      <c r="BI661" s="147"/>
      <c r="BJ661" s="147"/>
    </row>
    <row r="662" spans="61:62" s="92" customFormat="1" x14ac:dyDescent="0.2">
      <c r="BI662" s="147"/>
      <c r="BJ662" s="147"/>
    </row>
    <row r="663" spans="61:62" s="92" customFormat="1" x14ac:dyDescent="0.2">
      <c r="BI663" s="147"/>
      <c r="BJ663" s="147"/>
    </row>
    <row r="664" spans="61:62" s="92" customFormat="1" x14ac:dyDescent="0.2">
      <c r="BI664" s="147"/>
      <c r="BJ664" s="147"/>
    </row>
    <row r="665" spans="61:62" s="92" customFormat="1" x14ac:dyDescent="0.2">
      <c r="BI665" s="147"/>
      <c r="BJ665" s="147"/>
    </row>
    <row r="666" spans="61:62" s="92" customFormat="1" x14ac:dyDescent="0.2">
      <c r="BI666" s="147"/>
      <c r="BJ666" s="147"/>
    </row>
    <row r="667" spans="61:62" s="92" customFormat="1" x14ac:dyDescent="0.2">
      <c r="BI667" s="147"/>
      <c r="BJ667" s="147"/>
    </row>
    <row r="668" spans="61:62" s="92" customFormat="1" x14ac:dyDescent="0.2">
      <c r="BI668" s="147"/>
      <c r="BJ668" s="147"/>
    </row>
    <row r="669" spans="61:62" s="92" customFormat="1" x14ac:dyDescent="0.2">
      <c r="BI669" s="147"/>
      <c r="BJ669" s="147"/>
    </row>
    <row r="670" spans="61:62" s="92" customFormat="1" x14ac:dyDescent="0.2">
      <c r="BI670" s="147"/>
      <c r="BJ670" s="147"/>
    </row>
    <row r="671" spans="61:62" s="92" customFormat="1" x14ac:dyDescent="0.2">
      <c r="BI671" s="147"/>
      <c r="BJ671" s="147"/>
    </row>
    <row r="672" spans="61:62" s="92" customFormat="1" x14ac:dyDescent="0.2">
      <c r="BI672" s="147"/>
      <c r="BJ672" s="147"/>
    </row>
    <row r="673" spans="61:62" s="92" customFormat="1" x14ac:dyDescent="0.2">
      <c r="BI673" s="147"/>
      <c r="BJ673" s="147"/>
    </row>
    <row r="674" spans="61:62" s="92" customFormat="1" x14ac:dyDescent="0.2">
      <c r="BI674" s="147"/>
      <c r="BJ674" s="147"/>
    </row>
    <row r="675" spans="61:62" s="92" customFormat="1" x14ac:dyDescent="0.2">
      <c r="BI675" s="147"/>
      <c r="BJ675" s="147"/>
    </row>
    <row r="676" spans="61:62" s="92" customFormat="1" x14ac:dyDescent="0.2">
      <c r="BI676" s="147"/>
      <c r="BJ676" s="147"/>
    </row>
    <row r="677" spans="61:62" s="92" customFormat="1" x14ac:dyDescent="0.2">
      <c r="BI677" s="147"/>
      <c r="BJ677" s="147"/>
    </row>
    <row r="678" spans="61:62" s="92" customFormat="1" x14ac:dyDescent="0.2">
      <c r="BI678" s="147"/>
      <c r="BJ678" s="147"/>
    </row>
    <row r="679" spans="61:62" s="92" customFormat="1" x14ac:dyDescent="0.2">
      <c r="BI679" s="147"/>
      <c r="BJ679" s="147"/>
    </row>
    <row r="680" spans="61:62" s="92" customFormat="1" x14ac:dyDescent="0.2">
      <c r="BI680" s="147"/>
      <c r="BJ680" s="147"/>
    </row>
    <row r="681" spans="61:62" s="92" customFormat="1" x14ac:dyDescent="0.2">
      <c r="BI681" s="147"/>
      <c r="BJ681" s="147"/>
    </row>
    <row r="682" spans="61:62" s="92" customFormat="1" x14ac:dyDescent="0.2">
      <c r="BI682" s="147"/>
      <c r="BJ682" s="147"/>
    </row>
    <row r="683" spans="61:62" s="92" customFormat="1" x14ac:dyDescent="0.2">
      <c r="BI683" s="147"/>
      <c r="BJ683" s="147"/>
    </row>
    <row r="684" spans="61:62" s="92" customFormat="1" x14ac:dyDescent="0.2">
      <c r="BI684" s="147"/>
      <c r="BJ684" s="147"/>
    </row>
    <row r="685" spans="61:62" s="92" customFormat="1" x14ac:dyDescent="0.2">
      <c r="BI685" s="147"/>
      <c r="BJ685" s="147"/>
    </row>
    <row r="686" spans="61:62" s="92" customFormat="1" x14ac:dyDescent="0.2">
      <c r="BI686" s="147"/>
      <c r="BJ686" s="147"/>
    </row>
    <row r="687" spans="61:62" s="92" customFormat="1" x14ac:dyDescent="0.2">
      <c r="BI687" s="147"/>
      <c r="BJ687" s="147"/>
    </row>
    <row r="688" spans="61:62" s="92" customFormat="1" x14ac:dyDescent="0.2">
      <c r="BI688" s="147"/>
      <c r="BJ688" s="147"/>
    </row>
    <row r="689" spans="61:62" s="92" customFormat="1" x14ac:dyDescent="0.2">
      <c r="BI689" s="147"/>
      <c r="BJ689" s="147"/>
    </row>
    <row r="690" spans="61:62" s="92" customFormat="1" x14ac:dyDescent="0.2">
      <c r="BI690" s="147"/>
      <c r="BJ690" s="147"/>
    </row>
    <row r="691" spans="61:62" s="92" customFormat="1" x14ac:dyDescent="0.2">
      <c r="BI691" s="147"/>
      <c r="BJ691" s="147"/>
    </row>
    <row r="692" spans="61:62" s="92" customFormat="1" x14ac:dyDescent="0.2">
      <c r="BI692" s="147"/>
      <c r="BJ692" s="147"/>
    </row>
    <row r="693" spans="61:62" s="92" customFormat="1" x14ac:dyDescent="0.2">
      <c r="BI693" s="147"/>
      <c r="BJ693" s="147"/>
    </row>
    <row r="694" spans="61:62" s="92" customFormat="1" x14ac:dyDescent="0.2">
      <c r="BI694" s="147"/>
      <c r="BJ694" s="147"/>
    </row>
    <row r="695" spans="61:62" s="92" customFormat="1" x14ac:dyDescent="0.2">
      <c r="BI695" s="147"/>
      <c r="BJ695" s="147"/>
    </row>
    <row r="696" spans="61:62" s="92" customFormat="1" x14ac:dyDescent="0.2">
      <c r="BI696" s="147"/>
      <c r="BJ696" s="147"/>
    </row>
    <row r="697" spans="61:62" s="92" customFormat="1" x14ac:dyDescent="0.2">
      <c r="BI697" s="147"/>
      <c r="BJ697" s="147"/>
    </row>
    <row r="698" spans="61:62" s="92" customFormat="1" x14ac:dyDescent="0.2">
      <c r="BI698" s="147"/>
      <c r="BJ698" s="147"/>
    </row>
    <row r="699" spans="61:62" s="92" customFormat="1" x14ac:dyDescent="0.2">
      <c r="BI699" s="147"/>
      <c r="BJ699" s="147"/>
    </row>
    <row r="700" spans="61:62" s="92" customFormat="1" x14ac:dyDescent="0.2">
      <c r="BI700" s="147"/>
      <c r="BJ700" s="147"/>
    </row>
    <row r="701" spans="61:62" s="92" customFormat="1" x14ac:dyDescent="0.2">
      <c r="BI701" s="147"/>
      <c r="BJ701" s="147"/>
    </row>
    <row r="702" spans="61:62" s="92" customFormat="1" x14ac:dyDescent="0.2">
      <c r="BI702" s="147"/>
      <c r="BJ702" s="147"/>
    </row>
    <row r="703" spans="61:62" s="92" customFormat="1" x14ac:dyDescent="0.2">
      <c r="BI703" s="147"/>
      <c r="BJ703" s="147"/>
    </row>
    <row r="704" spans="61:62" s="92" customFormat="1" x14ac:dyDescent="0.2">
      <c r="BI704" s="147"/>
      <c r="BJ704" s="147"/>
    </row>
    <row r="705" spans="61:62" s="92" customFormat="1" x14ac:dyDescent="0.2">
      <c r="BI705" s="147"/>
      <c r="BJ705" s="147"/>
    </row>
    <row r="706" spans="61:62" s="92" customFormat="1" x14ac:dyDescent="0.2">
      <c r="BI706" s="147"/>
      <c r="BJ706" s="147"/>
    </row>
    <row r="707" spans="61:62" s="92" customFormat="1" x14ac:dyDescent="0.2">
      <c r="BI707" s="147"/>
      <c r="BJ707" s="147"/>
    </row>
    <row r="708" spans="61:62" s="92" customFormat="1" x14ac:dyDescent="0.2">
      <c r="BI708" s="147"/>
      <c r="BJ708" s="147"/>
    </row>
    <row r="709" spans="61:62" s="92" customFormat="1" x14ac:dyDescent="0.2">
      <c r="BI709" s="147"/>
      <c r="BJ709" s="147"/>
    </row>
    <row r="710" spans="61:62" s="92" customFormat="1" x14ac:dyDescent="0.2">
      <c r="BI710" s="147"/>
      <c r="BJ710" s="147"/>
    </row>
    <row r="711" spans="61:62" s="92" customFormat="1" x14ac:dyDescent="0.2">
      <c r="BI711" s="147"/>
      <c r="BJ711" s="147"/>
    </row>
    <row r="712" spans="61:62" s="92" customFormat="1" x14ac:dyDescent="0.2">
      <c r="BI712" s="147"/>
      <c r="BJ712" s="147"/>
    </row>
    <row r="713" spans="61:62" s="92" customFormat="1" x14ac:dyDescent="0.2">
      <c r="BI713" s="147"/>
      <c r="BJ713" s="147"/>
    </row>
    <row r="714" spans="61:62" s="92" customFormat="1" x14ac:dyDescent="0.2">
      <c r="BI714" s="147"/>
      <c r="BJ714" s="147"/>
    </row>
    <row r="715" spans="61:62" s="92" customFormat="1" x14ac:dyDescent="0.2">
      <c r="BI715" s="147"/>
      <c r="BJ715" s="147"/>
    </row>
    <row r="716" spans="61:62" s="92" customFormat="1" x14ac:dyDescent="0.2">
      <c r="BI716" s="147"/>
      <c r="BJ716" s="147"/>
    </row>
    <row r="717" spans="61:62" s="92" customFormat="1" x14ac:dyDescent="0.2">
      <c r="BI717" s="147"/>
      <c r="BJ717" s="147"/>
    </row>
    <row r="718" spans="61:62" s="92" customFormat="1" x14ac:dyDescent="0.2">
      <c r="BI718" s="147"/>
      <c r="BJ718" s="147"/>
    </row>
    <row r="719" spans="61:62" s="92" customFormat="1" x14ac:dyDescent="0.2">
      <c r="BI719" s="147"/>
      <c r="BJ719" s="147"/>
    </row>
    <row r="720" spans="61:62" s="92" customFormat="1" x14ac:dyDescent="0.2">
      <c r="BI720" s="147"/>
      <c r="BJ720" s="147"/>
    </row>
    <row r="721" spans="61:62" s="92" customFormat="1" x14ac:dyDescent="0.2">
      <c r="BI721" s="147"/>
      <c r="BJ721" s="147"/>
    </row>
    <row r="722" spans="61:62" s="92" customFormat="1" x14ac:dyDescent="0.2">
      <c r="BI722" s="147"/>
      <c r="BJ722" s="147"/>
    </row>
    <row r="723" spans="61:62" s="92" customFormat="1" x14ac:dyDescent="0.2">
      <c r="BI723" s="147"/>
      <c r="BJ723" s="147"/>
    </row>
    <row r="724" spans="61:62" s="92" customFormat="1" x14ac:dyDescent="0.2">
      <c r="BI724" s="147"/>
      <c r="BJ724" s="147"/>
    </row>
    <row r="725" spans="61:62" s="92" customFormat="1" x14ac:dyDescent="0.2">
      <c r="BI725" s="147"/>
      <c r="BJ725" s="147"/>
    </row>
    <row r="726" spans="61:62" s="92" customFormat="1" x14ac:dyDescent="0.2">
      <c r="BI726" s="147"/>
      <c r="BJ726" s="147"/>
    </row>
    <row r="727" spans="61:62" s="92" customFormat="1" x14ac:dyDescent="0.2">
      <c r="BI727" s="147"/>
      <c r="BJ727" s="147"/>
    </row>
    <row r="728" spans="61:62" s="92" customFormat="1" x14ac:dyDescent="0.2">
      <c r="BI728" s="147"/>
      <c r="BJ728" s="147"/>
    </row>
    <row r="729" spans="61:62" s="92" customFormat="1" x14ac:dyDescent="0.2">
      <c r="BI729" s="147"/>
      <c r="BJ729" s="147"/>
    </row>
    <row r="730" spans="61:62" s="92" customFormat="1" x14ac:dyDescent="0.2">
      <c r="BI730" s="147"/>
      <c r="BJ730" s="147"/>
    </row>
    <row r="731" spans="61:62" s="92" customFormat="1" x14ac:dyDescent="0.2">
      <c r="BI731" s="147"/>
      <c r="BJ731" s="147"/>
    </row>
    <row r="732" spans="61:62" s="92" customFormat="1" x14ac:dyDescent="0.2">
      <c r="BI732" s="147"/>
      <c r="BJ732" s="147"/>
    </row>
    <row r="733" spans="61:62" s="92" customFormat="1" x14ac:dyDescent="0.2">
      <c r="BI733" s="147"/>
      <c r="BJ733" s="147"/>
    </row>
    <row r="734" spans="61:62" s="92" customFormat="1" x14ac:dyDescent="0.2">
      <c r="BI734" s="147"/>
      <c r="BJ734" s="147"/>
    </row>
    <row r="735" spans="61:62" s="92" customFormat="1" x14ac:dyDescent="0.2">
      <c r="BI735" s="147"/>
      <c r="BJ735" s="147"/>
    </row>
    <row r="736" spans="61:62" s="92" customFormat="1" x14ac:dyDescent="0.2">
      <c r="BI736" s="147"/>
      <c r="BJ736" s="147"/>
    </row>
    <row r="737" spans="61:62" s="92" customFormat="1" x14ac:dyDescent="0.2">
      <c r="BI737" s="147"/>
      <c r="BJ737" s="147"/>
    </row>
    <row r="738" spans="61:62" s="92" customFormat="1" x14ac:dyDescent="0.2">
      <c r="BI738" s="147"/>
      <c r="BJ738" s="147"/>
    </row>
    <row r="739" spans="61:62" s="92" customFormat="1" x14ac:dyDescent="0.2">
      <c r="BI739" s="147"/>
      <c r="BJ739" s="147"/>
    </row>
    <row r="740" spans="61:62" s="92" customFormat="1" x14ac:dyDescent="0.2">
      <c r="BI740" s="147"/>
      <c r="BJ740" s="147"/>
    </row>
    <row r="741" spans="61:62" s="92" customFormat="1" x14ac:dyDescent="0.2">
      <c r="BI741" s="147"/>
      <c r="BJ741" s="147"/>
    </row>
    <row r="742" spans="61:62" s="92" customFormat="1" x14ac:dyDescent="0.2">
      <c r="BI742" s="147"/>
      <c r="BJ742" s="147"/>
    </row>
    <row r="743" spans="61:62" s="92" customFormat="1" x14ac:dyDescent="0.2">
      <c r="BI743" s="147"/>
      <c r="BJ743" s="147"/>
    </row>
    <row r="744" spans="61:62" s="92" customFormat="1" x14ac:dyDescent="0.2">
      <c r="BI744" s="147"/>
      <c r="BJ744" s="147"/>
    </row>
    <row r="745" spans="61:62" s="92" customFormat="1" x14ac:dyDescent="0.2">
      <c r="BI745" s="147"/>
      <c r="BJ745" s="147"/>
    </row>
    <row r="746" spans="61:62" s="92" customFormat="1" x14ac:dyDescent="0.2">
      <c r="BI746" s="147"/>
      <c r="BJ746" s="147"/>
    </row>
    <row r="747" spans="61:62" s="92" customFormat="1" x14ac:dyDescent="0.2">
      <c r="BI747" s="147"/>
      <c r="BJ747" s="147"/>
    </row>
    <row r="748" spans="61:62" s="92" customFormat="1" x14ac:dyDescent="0.2">
      <c r="BI748" s="147"/>
      <c r="BJ748" s="147"/>
    </row>
    <row r="749" spans="61:62" s="92" customFormat="1" x14ac:dyDescent="0.2">
      <c r="BI749" s="147"/>
      <c r="BJ749" s="147"/>
    </row>
    <row r="750" spans="61:62" s="92" customFormat="1" x14ac:dyDescent="0.2">
      <c r="BI750" s="147"/>
      <c r="BJ750" s="147"/>
    </row>
    <row r="751" spans="61:62" s="92" customFormat="1" x14ac:dyDescent="0.2">
      <c r="BI751" s="147"/>
      <c r="BJ751" s="147"/>
    </row>
    <row r="752" spans="61:62" s="92" customFormat="1" x14ac:dyDescent="0.2">
      <c r="BI752" s="147"/>
      <c r="BJ752" s="147"/>
    </row>
    <row r="753" spans="61:62" s="92" customFormat="1" x14ac:dyDescent="0.2">
      <c r="BI753" s="147"/>
      <c r="BJ753" s="147"/>
    </row>
    <row r="754" spans="61:62" s="92" customFormat="1" x14ac:dyDescent="0.2">
      <c r="BI754" s="147"/>
      <c r="BJ754" s="147"/>
    </row>
    <row r="755" spans="61:62" s="92" customFormat="1" x14ac:dyDescent="0.2">
      <c r="BI755" s="147"/>
      <c r="BJ755" s="147"/>
    </row>
    <row r="756" spans="61:62" s="92" customFormat="1" x14ac:dyDescent="0.2">
      <c r="BI756" s="147"/>
      <c r="BJ756" s="147"/>
    </row>
    <row r="757" spans="61:62" s="92" customFormat="1" x14ac:dyDescent="0.2">
      <c r="BI757" s="147"/>
      <c r="BJ757" s="147"/>
    </row>
    <row r="758" spans="61:62" s="92" customFormat="1" x14ac:dyDescent="0.2">
      <c r="BI758" s="147"/>
      <c r="BJ758" s="147"/>
    </row>
    <row r="759" spans="61:62" s="92" customFormat="1" x14ac:dyDescent="0.2">
      <c r="BI759" s="147"/>
      <c r="BJ759" s="147"/>
    </row>
    <row r="760" spans="61:62" s="92" customFormat="1" x14ac:dyDescent="0.2">
      <c r="BI760" s="147"/>
      <c r="BJ760" s="147"/>
    </row>
    <row r="761" spans="61:62" s="92" customFormat="1" x14ac:dyDescent="0.2">
      <c r="BI761" s="147"/>
      <c r="BJ761" s="147"/>
    </row>
    <row r="762" spans="61:62" s="92" customFormat="1" x14ac:dyDescent="0.2">
      <c r="BI762" s="147"/>
      <c r="BJ762" s="147"/>
    </row>
    <row r="763" spans="61:62" s="92" customFormat="1" x14ac:dyDescent="0.2">
      <c r="BI763" s="147"/>
      <c r="BJ763" s="147"/>
    </row>
    <row r="764" spans="61:62" s="92" customFormat="1" x14ac:dyDescent="0.2">
      <c r="BI764" s="147"/>
      <c r="BJ764" s="147"/>
    </row>
    <row r="765" spans="61:62" s="92" customFormat="1" x14ac:dyDescent="0.2">
      <c r="BI765" s="147"/>
      <c r="BJ765" s="147"/>
    </row>
    <row r="766" spans="61:62" s="92" customFormat="1" x14ac:dyDescent="0.2">
      <c r="BI766" s="147"/>
      <c r="BJ766" s="147"/>
    </row>
    <row r="767" spans="61:62" s="92" customFormat="1" x14ac:dyDescent="0.2">
      <c r="BI767" s="147"/>
      <c r="BJ767" s="147"/>
    </row>
    <row r="768" spans="61:62" s="92" customFormat="1" x14ac:dyDescent="0.2">
      <c r="BI768" s="147"/>
      <c r="BJ768" s="147"/>
    </row>
    <row r="769" spans="61:62" s="92" customFormat="1" x14ac:dyDescent="0.2">
      <c r="BI769" s="147"/>
      <c r="BJ769" s="147"/>
    </row>
    <row r="770" spans="61:62" s="92" customFormat="1" x14ac:dyDescent="0.2">
      <c r="BI770" s="147"/>
      <c r="BJ770" s="147"/>
    </row>
    <row r="771" spans="61:62" s="92" customFormat="1" x14ac:dyDescent="0.2">
      <c r="BI771" s="147"/>
      <c r="BJ771" s="147"/>
    </row>
    <row r="772" spans="61:62" s="92" customFormat="1" x14ac:dyDescent="0.2">
      <c r="BI772" s="147"/>
      <c r="BJ772" s="147"/>
    </row>
    <row r="773" spans="61:62" s="92" customFormat="1" x14ac:dyDescent="0.2">
      <c r="BI773" s="147"/>
      <c r="BJ773" s="147"/>
    </row>
    <row r="774" spans="61:62" s="92" customFormat="1" x14ac:dyDescent="0.2">
      <c r="BI774" s="147"/>
      <c r="BJ774" s="147"/>
    </row>
    <row r="775" spans="61:62" s="92" customFormat="1" x14ac:dyDescent="0.2">
      <c r="BI775" s="147"/>
      <c r="BJ775" s="147"/>
    </row>
    <row r="776" spans="61:62" s="92" customFormat="1" x14ac:dyDescent="0.2">
      <c r="BI776" s="147"/>
      <c r="BJ776" s="147"/>
    </row>
    <row r="777" spans="61:62" s="92" customFormat="1" x14ac:dyDescent="0.2">
      <c r="BI777" s="147"/>
      <c r="BJ777" s="147"/>
    </row>
    <row r="778" spans="61:62" s="92" customFormat="1" x14ac:dyDescent="0.2">
      <c r="BI778" s="147"/>
      <c r="BJ778" s="147"/>
    </row>
    <row r="779" spans="61:62" s="92" customFormat="1" x14ac:dyDescent="0.2">
      <c r="BI779" s="147"/>
      <c r="BJ779" s="147"/>
    </row>
    <row r="780" spans="61:62" s="92" customFormat="1" x14ac:dyDescent="0.2">
      <c r="BI780" s="147"/>
      <c r="BJ780" s="147"/>
    </row>
    <row r="781" spans="61:62" s="92" customFormat="1" x14ac:dyDescent="0.2">
      <c r="BI781" s="147"/>
      <c r="BJ781" s="147"/>
    </row>
    <row r="782" spans="61:62" s="92" customFormat="1" x14ac:dyDescent="0.2">
      <c r="BI782" s="147"/>
      <c r="BJ782" s="147"/>
    </row>
    <row r="783" spans="61:62" s="92" customFormat="1" x14ac:dyDescent="0.2">
      <c r="BI783" s="147"/>
      <c r="BJ783" s="147"/>
    </row>
    <row r="784" spans="61:62" s="92" customFormat="1" x14ac:dyDescent="0.2">
      <c r="BI784" s="147"/>
      <c r="BJ784" s="147"/>
    </row>
    <row r="785" spans="61:62" s="92" customFormat="1" x14ac:dyDescent="0.2">
      <c r="BI785" s="147"/>
      <c r="BJ785" s="147"/>
    </row>
    <row r="786" spans="61:62" s="92" customFormat="1" x14ac:dyDescent="0.2">
      <c r="BI786" s="147"/>
      <c r="BJ786" s="147"/>
    </row>
    <row r="787" spans="61:62" s="92" customFormat="1" x14ac:dyDescent="0.2">
      <c r="BI787" s="147"/>
      <c r="BJ787" s="147"/>
    </row>
    <row r="788" spans="61:62" s="92" customFormat="1" x14ac:dyDescent="0.2">
      <c r="BI788" s="147"/>
      <c r="BJ788" s="147"/>
    </row>
    <row r="789" spans="61:62" s="92" customFormat="1" x14ac:dyDescent="0.2">
      <c r="BI789" s="147"/>
      <c r="BJ789" s="147"/>
    </row>
    <row r="790" spans="61:62" s="92" customFormat="1" x14ac:dyDescent="0.2">
      <c r="BI790" s="147"/>
      <c r="BJ790" s="147"/>
    </row>
    <row r="791" spans="61:62" s="92" customFormat="1" x14ac:dyDescent="0.2">
      <c r="BI791" s="147"/>
      <c r="BJ791" s="147"/>
    </row>
    <row r="792" spans="61:62" s="92" customFormat="1" x14ac:dyDescent="0.2">
      <c r="BI792" s="147"/>
      <c r="BJ792" s="147"/>
    </row>
    <row r="793" spans="61:62" s="92" customFormat="1" x14ac:dyDescent="0.2">
      <c r="BI793" s="147"/>
      <c r="BJ793" s="147"/>
    </row>
    <row r="794" spans="61:62" s="92" customFormat="1" x14ac:dyDescent="0.2">
      <c r="BI794" s="147"/>
      <c r="BJ794" s="147"/>
    </row>
    <row r="795" spans="61:62" s="92" customFormat="1" x14ac:dyDescent="0.2">
      <c r="BI795" s="147"/>
      <c r="BJ795" s="147"/>
    </row>
    <row r="796" spans="61:62" s="92" customFormat="1" x14ac:dyDescent="0.2">
      <c r="BI796" s="147"/>
      <c r="BJ796" s="147"/>
    </row>
    <row r="797" spans="61:62" s="92" customFormat="1" x14ac:dyDescent="0.2">
      <c r="BI797" s="147"/>
      <c r="BJ797" s="147"/>
    </row>
    <row r="798" spans="61:62" s="92" customFormat="1" x14ac:dyDescent="0.2">
      <c r="BI798" s="147"/>
      <c r="BJ798" s="147"/>
    </row>
    <row r="799" spans="61:62" s="92" customFormat="1" x14ac:dyDescent="0.2">
      <c r="BI799" s="147"/>
      <c r="BJ799" s="147"/>
    </row>
    <row r="800" spans="61:62" s="92" customFormat="1" x14ac:dyDescent="0.2">
      <c r="BI800" s="147"/>
      <c r="BJ800" s="147"/>
    </row>
    <row r="801" spans="61:62" s="92" customFormat="1" x14ac:dyDescent="0.2">
      <c r="BI801" s="147"/>
      <c r="BJ801" s="147"/>
    </row>
    <row r="802" spans="61:62" s="92" customFormat="1" x14ac:dyDescent="0.2">
      <c r="BI802" s="147"/>
      <c r="BJ802" s="147"/>
    </row>
    <row r="803" spans="61:62" s="92" customFormat="1" x14ac:dyDescent="0.2">
      <c r="BI803" s="147"/>
      <c r="BJ803" s="147"/>
    </row>
    <row r="804" spans="61:62" s="92" customFormat="1" x14ac:dyDescent="0.2">
      <c r="BI804" s="147"/>
      <c r="BJ804" s="147"/>
    </row>
    <row r="805" spans="61:62" s="92" customFormat="1" x14ac:dyDescent="0.2">
      <c r="BI805" s="147"/>
      <c r="BJ805" s="147"/>
    </row>
    <row r="806" spans="61:62" s="92" customFormat="1" x14ac:dyDescent="0.2">
      <c r="BI806" s="147"/>
      <c r="BJ806" s="147"/>
    </row>
    <row r="807" spans="61:62" s="92" customFormat="1" x14ac:dyDescent="0.2">
      <c r="BI807" s="147"/>
      <c r="BJ807" s="147"/>
    </row>
    <row r="808" spans="61:62" s="92" customFormat="1" x14ac:dyDescent="0.2">
      <c r="BI808" s="147"/>
      <c r="BJ808" s="147"/>
    </row>
    <row r="809" spans="61:62" s="92" customFormat="1" x14ac:dyDescent="0.2">
      <c r="BI809" s="147"/>
      <c r="BJ809" s="147"/>
    </row>
    <row r="810" spans="61:62" s="92" customFormat="1" x14ac:dyDescent="0.2">
      <c r="BI810" s="147"/>
      <c r="BJ810" s="147"/>
    </row>
    <row r="811" spans="61:62" s="92" customFormat="1" x14ac:dyDescent="0.2">
      <c r="BI811" s="147"/>
      <c r="BJ811" s="147"/>
    </row>
    <row r="812" spans="61:62" s="92" customFormat="1" x14ac:dyDescent="0.2">
      <c r="BI812" s="147"/>
      <c r="BJ812" s="147"/>
    </row>
    <row r="813" spans="61:62" s="92" customFormat="1" x14ac:dyDescent="0.2">
      <c r="BI813" s="147"/>
      <c r="BJ813" s="147"/>
    </row>
    <row r="814" spans="61:62" s="92" customFormat="1" x14ac:dyDescent="0.2">
      <c r="BI814" s="147"/>
      <c r="BJ814" s="147"/>
    </row>
    <row r="815" spans="61:62" s="92" customFormat="1" x14ac:dyDescent="0.2">
      <c r="BI815" s="147"/>
      <c r="BJ815" s="147"/>
    </row>
    <row r="816" spans="61:62" s="92" customFormat="1" x14ac:dyDescent="0.2">
      <c r="BI816" s="147"/>
      <c r="BJ816" s="147"/>
    </row>
    <row r="817" spans="61:62" s="92" customFormat="1" x14ac:dyDescent="0.2">
      <c r="BI817" s="147"/>
      <c r="BJ817" s="147"/>
    </row>
    <row r="818" spans="61:62" s="92" customFormat="1" x14ac:dyDescent="0.2">
      <c r="BI818" s="147"/>
      <c r="BJ818" s="147"/>
    </row>
    <row r="819" spans="61:62" s="92" customFormat="1" x14ac:dyDescent="0.2">
      <c r="BI819" s="147"/>
      <c r="BJ819" s="147"/>
    </row>
    <row r="820" spans="61:62" s="92" customFormat="1" x14ac:dyDescent="0.2">
      <c r="BI820" s="147"/>
      <c r="BJ820" s="147"/>
    </row>
    <row r="821" spans="61:62" s="92" customFormat="1" x14ac:dyDescent="0.2">
      <c r="BI821" s="147"/>
      <c r="BJ821" s="147"/>
    </row>
    <row r="822" spans="61:62" s="92" customFormat="1" x14ac:dyDescent="0.2">
      <c r="BI822" s="147"/>
      <c r="BJ822" s="147"/>
    </row>
    <row r="823" spans="61:62" s="92" customFormat="1" x14ac:dyDescent="0.2">
      <c r="BI823" s="147"/>
      <c r="BJ823" s="147"/>
    </row>
    <row r="824" spans="61:62" s="92" customFormat="1" x14ac:dyDescent="0.2">
      <c r="BI824" s="147"/>
      <c r="BJ824" s="147"/>
    </row>
    <row r="825" spans="61:62" s="92" customFormat="1" x14ac:dyDescent="0.2">
      <c r="BI825" s="147"/>
      <c r="BJ825" s="147"/>
    </row>
    <row r="826" spans="61:62" s="92" customFormat="1" x14ac:dyDescent="0.2">
      <c r="BI826" s="147"/>
      <c r="BJ826" s="147"/>
    </row>
    <row r="827" spans="61:62" s="92" customFormat="1" x14ac:dyDescent="0.2">
      <c r="BI827" s="147"/>
      <c r="BJ827" s="147"/>
    </row>
    <row r="828" spans="61:62" s="92" customFormat="1" x14ac:dyDescent="0.2">
      <c r="BI828" s="147"/>
      <c r="BJ828" s="147"/>
    </row>
    <row r="829" spans="61:62" s="92" customFormat="1" x14ac:dyDescent="0.2">
      <c r="BI829" s="147"/>
      <c r="BJ829" s="147"/>
    </row>
    <row r="830" spans="61:62" s="92" customFormat="1" x14ac:dyDescent="0.2">
      <c r="BI830" s="147"/>
      <c r="BJ830" s="147"/>
    </row>
    <row r="831" spans="61:62" s="92" customFormat="1" x14ac:dyDescent="0.2">
      <c r="BI831" s="147"/>
      <c r="BJ831" s="147"/>
    </row>
    <row r="832" spans="61:62" s="92" customFormat="1" x14ac:dyDescent="0.2">
      <c r="BI832" s="147"/>
      <c r="BJ832" s="147"/>
    </row>
    <row r="833" spans="61:62" s="92" customFormat="1" x14ac:dyDescent="0.2">
      <c r="BI833" s="147"/>
      <c r="BJ833" s="147"/>
    </row>
    <row r="834" spans="61:62" s="92" customFormat="1" x14ac:dyDescent="0.2">
      <c r="BI834" s="147"/>
      <c r="BJ834" s="147"/>
    </row>
    <row r="835" spans="61:62" s="92" customFormat="1" x14ac:dyDescent="0.2">
      <c r="BI835" s="147"/>
      <c r="BJ835" s="147"/>
    </row>
    <row r="836" spans="61:62" s="92" customFormat="1" x14ac:dyDescent="0.2">
      <c r="BI836" s="147"/>
      <c r="BJ836" s="147"/>
    </row>
    <row r="837" spans="61:62" s="92" customFormat="1" x14ac:dyDescent="0.2">
      <c r="BI837" s="147"/>
      <c r="BJ837" s="147"/>
    </row>
    <row r="838" spans="61:62" s="92" customFormat="1" x14ac:dyDescent="0.2">
      <c r="BI838" s="147"/>
      <c r="BJ838" s="147"/>
    </row>
    <row r="839" spans="61:62" s="92" customFormat="1" x14ac:dyDescent="0.2">
      <c r="BI839" s="147"/>
      <c r="BJ839" s="147"/>
    </row>
    <row r="840" spans="61:62" s="92" customFormat="1" x14ac:dyDescent="0.2">
      <c r="BI840" s="147"/>
      <c r="BJ840" s="147"/>
    </row>
    <row r="841" spans="61:62" s="92" customFormat="1" x14ac:dyDescent="0.2">
      <c r="BI841" s="147"/>
      <c r="BJ841" s="147"/>
    </row>
    <row r="842" spans="61:62" s="92" customFormat="1" x14ac:dyDescent="0.2">
      <c r="BI842" s="147"/>
      <c r="BJ842" s="147"/>
    </row>
    <row r="843" spans="61:62" s="92" customFormat="1" x14ac:dyDescent="0.2">
      <c r="BI843" s="147"/>
      <c r="BJ843" s="147"/>
    </row>
    <row r="844" spans="61:62" s="92" customFormat="1" x14ac:dyDescent="0.2">
      <c r="BI844" s="147"/>
      <c r="BJ844" s="147"/>
    </row>
    <row r="845" spans="61:62" s="92" customFormat="1" x14ac:dyDescent="0.2">
      <c r="BI845" s="147"/>
      <c r="BJ845" s="147"/>
    </row>
    <row r="846" spans="61:62" s="92" customFormat="1" x14ac:dyDescent="0.2">
      <c r="BI846" s="147"/>
      <c r="BJ846" s="147"/>
    </row>
    <row r="847" spans="61:62" s="92" customFormat="1" x14ac:dyDescent="0.2">
      <c r="BI847" s="147"/>
      <c r="BJ847" s="147"/>
    </row>
    <row r="848" spans="61:62" s="92" customFormat="1" x14ac:dyDescent="0.2">
      <c r="BI848" s="147"/>
      <c r="BJ848" s="147"/>
    </row>
    <row r="849" spans="61:62" s="92" customFormat="1" x14ac:dyDescent="0.2">
      <c r="BI849" s="147"/>
      <c r="BJ849" s="147"/>
    </row>
    <row r="850" spans="61:62" s="92" customFormat="1" x14ac:dyDescent="0.2">
      <c r="BI850" s="147"/>
      <c r="BJ850" s="147"/>
    </row>
    <row r="851" spans="61:62" s="92" customFormat="1" x14ac:dyDescent="0.2">
      <c r="BI851" s="147"/>
      <c r="BJ851" s="147"/>
    </row>
    <row r="852" spans="61:62" s="92" customFormat="1" x14ac:dyDescent="0.2">
      <c r="BI852" s="147"/>
      <c r="BJ852" s="147"/>
    </row>
    <row r="853" spans="61:62" s="92" customFormat="1" x14ac:dyDescent="0.2">
      <c r="BI853" s="147"/>
      <c r="BJ853" s="147"/>
    </row>
    <row r="854" spans="61:62" s="92" customFormat="1" x14ac:dyDescent="0.2">
      <c r="BI854" s="147"/>
      <c r="BJ854" s="147"/>
    </row>
    <row r="855" spans="61:62" s="92" customFormat="1" x14ac:dyDescent="0.2">
      <c r="BI855" s="147"/>
      <c r="BJ855" s="147"/>
    </row>
    <row r="856" spans="61:62" s="92" customFormat="1" x14ac:dyDescent="0.2">
      <c r="BI856" s="147"/>
      <c r="BJ856" s="147"/>
    </row>
    <row r="857" spans="61:62" s="92" customFormat="1" x14ac:dyDescent="0.2">
      <c r="BI857" s="147"/>
      <c r="BJ857" s="147"/>
    </row>
    <row r="858" spans="61:62" s="92" customFormat="1" x14ac:dyDescent="0.2">
      <c r="BI858" s="147"/>
      <c r="BJ858" s="147"/>
    </row>
    <row r="859" spans="61:62" s="92" customFormat="1" x14ac:dyDescent="0.2">
      <c r="BI859" s="147"/>
      <c r="BJ859" s="147"/>
    </row>
    <row r="860" spans="61:62" s="92" customFormat="1" x14ac:dyDescent="0.2">
      <c r="BI860" s="147"/>
      <c r="BJ860" s="147"/>
    </row>
    <row r="861" spans="61:62" s="92" customFormat="1" x14ac:dyDescent="0.2">
      <c r="BI861" s="147"/>
      <c r="BJ861" s="147"/>
    </row>
    <row r="862" spans="61:62" s="92" customFormat="1" x14ac:dyDescent="0.2">
      <c r="BI862" s="147"/>
      <c r="BJ862" s="147"/>
    </row>
    <row r="863" spans="61:62" s="92" customFormat="1" x14ac:dyDescent="0.2">
      <c r="BI863" s="147"/>
      <c r="BJ863" s="147"/>
    </row>
    <row r="864" spans="61:62" s="92" customFormat="1" x14ac:dyDescent="0.2">
      <c r="BI864" s="147"/>
      <c r="BJ864" s="147"/>
    </row>
    <row r="865" spans="61:62" s="92" customFormat="1" x14ac:dyDescent="0.2">
      <c r="BI865" s="147"/>
      <c r="BJ865" s="147"/>
    </row>
    <row r="866" spans="61:62" s="92" customFormat="1" x14ac:dyDescent="0.2">
      <c r="BI866" s="147"/>
      <c r="BJ866" s="147"/>
    </row>
    <row r="867" spans="61:62" s="92" customFormat="1" x14ac:dyDescent="0.2">
      <c r="BI867" s="147"/>
      <c r="BJ867" s="147"/>
    </row>
    <row r="868" spans="61:62" s="92" customFormat="1" x14ac:dyDescent="0.2">
      <c r="BI868" s="147"/>
      <c r="BJ868" s="147"/>
    </row>
    <row r="869" spans="61:62" s="92" customFormat="1" x14ac:dyDescent="0.2">
      <c r="BI869" s="147"/>
      <c r="BJ869" s="147"/>
    </row>
    <row r="870" spans="61:62" s="92" customFormat="1" x14ac:dyDescent="0.2">
      <c r="BI870" s="147"/>
      <c r="BJ870" s="147"/>
    </row>
    <row r="871" spans="61:62" s="92" customFormat="1" x14ac:dyDescent="0.2">
      <c r="BI871" s="147"/>
      <c r="BJ871" s="147"/>
    </row>
    <row r="872" spans="61:62" s="92" customFormat="1" x14ac:dyDescent="0.2">
      <c r="BI872" s="147"/>
      <c r="BJ872" s="147"/>
    </row>
    <row r="873" spans="61:62" s="92" customFormat="1" x14ac:dyDescent="0.2">
      <c r="BI873" s="147"/>
      <c r="BJ873" s="147"/>
    </row>
    <row r="874" spans="61:62" s="92" customFormat="1" x14ac:dyDescent="0.2">
      <c r="BI874" s="147"/>
      <c r="BJ874" s="147"/>
    </row>
    <row r="875" spans="61:62" s="92" customFormat="1" x14ac:dyDescent="0.2">
      <c r="BI875" s="147"/>
      <c r="BJ875" s="147"/>
    </row>
    <row r="876" spans="61:62" s="92" customFormat="1" x14ac:dyDescent="0.2">
      <c r="BI876" s="147"/>
      <c r="BJ876" s="147"/>
    </row>
    <row r="877" spans="61:62" s="92" customFormat="1" x14ac:dyDescent="0.2">
      <c r="BI877" s="147"/>
      <c r="BJ877" s="147"/>
    </row>
    <row r="878" spans="61:62" s="92" customFormat="1" x14ac:dyDescent="0.2">
      <c r="BI878" s="147"/>
      <c r="BJ878" s="147"/>
    </row>
    <row r="879" spans="61:62" s="92" customFormat="1" x14ac:dyDescent="0.2">
      <c r="BI879" s="147"/>
      <c r="BJ879" s="147"/>
    </row>
    <row r="880" spans="61:62" s="92" customFormat="1" x14ac:dyDescent="0.2">
      <c r="BI880" s="147"/>
      <c r="BJ880" s="147"/>
    </row>
    <row r="881" spans="61:62" s="92" customFormat="1" x14ac:dyDescent="0.2">
      <c r="BI881" s="147"/>
      <c r="BJ881" s="147"/>
    </row>
    <row r="882" spans="61:62" s="92" customFormat="1" x14ac:dyDescent="0.2">
      <c r="BI882" s="147"/>
      <c r="BJ882" s="147"/>
    </row>
    <row r="883" spans="61:62" s="92" customFormat="1" x14ac:dyDescent="0.2">
      <c r="BI883" s="147"/>
      <c r="BJ883" s="147"/>
    </row>
    <row r="884" spans="61:62" s="92" customFormat="1" x14ac:dyDescent="0.2">
      <c r="BI884" s="147"/>
      <c r="BJ884" s="147"/>
    </row>
    <row r="885" spans="61:62" s="92" customFormat="1" x14ac:dyDescent="0.2">
      <c r="BI885" s="147"/>
      <c r="BJ885" s="147"/>
    </row>
    <row r="886" spans="61:62" s="92" customFormat="1" x14ac:dyDescent="0.2">
      <c r="BI886" s="147"/>
      <c r="BJ886" s="147"/>
    </row>
    <row r="887" spans="61:62" s="92" customFormat="1" x14ac:dyDescent="0.2">
      <c r="BI887" s="147"/>
      <c r="BJ887" s="147"/>
    </row>
    <row r="888" spans="61:62" s="92" customFormat="1" x14ac:dyDescent="0.2">
      <c r="BI888" s="147"/>
      <c r="BJ888" s="147"/>
    </row>
    <row r="889" spans="61:62" s="92" customFormat="1" x14ac:dyDescent="0.2">
      <c r="BI889" s="147"/>
      <c r="BJ889" s="147"/>
    </row>
    <row r="890" spans="61:62" s="92" customFormat="1" x14ac:dyDescent="0.2">
      <c r="BI890" s="147"/>
      <c r="BJ890" s="147"/>
    </row>
    <row r="891" spans="61:62" s="92" customFormat="1" x14ac:dyDescent="0.2">
      <c r="BI891" s="147"/>
      <c r="BJ891" s="147"/>
    </row>
    <row r="892" spans="61:62" s="92" customFormat="1" x14ac:dyDescent="0.2">
      <c r="BI892" s="147"/>
      <c r="BJ892" s="147"/>
    </row>
    <row r="893" spans="61:62" s="92" customFormat="1" x14ac:dyDescent="0.2">
      <c r="BI893" s="147"/>
      <c r="BJ893" s="147"/>
    </row>
    <row r="894" spans="61:62" s="92" customFormat="1" x14ac:dyDescent="0.2">
      <c r="BI894" s="147"/>
      <c r="BJ894" s="147"/>
    </row>
    <row r="895" spans="61:62" s="92" customFormat="1" x14ac:dyDescent="0.2">
      <c r="BI895" s="147"/>
      <c r="BJ895" s="147"/>
    </row>
    <row r="896" spans="61:62" s="92" customFormat="1" x14ac:dyDescent="0.2">
      <c r="BI896" s="147"/>
      <c r="BJ896" s="147"/>
    </row>
    <row r="897" spans="61:62" s="92" customFormat="1" x14ac:dyDescent="0.2">
      <c r="BI897" s="147"/>
      <c r="BJ897" s="147"/>
    </row>
    <row r="898" spans="61:62" s="92" customFormat="1" x14ac:dyDescent="0.2">
      <c r="BI898" s="147"/>
      <c r="BJ898" s="147"/>
    </row>
    <row r="899" spans="61:62" s="92" customFormat="1" x14ac:dyDescent="0.2">
      <c r="BI899" s="147"/>
      <c r="BJ899" s="147"/>
    </row>
    <row r="900" spans="61:62" s="92" customFormat="1" x14ac:dyDescent="0.2">
      <c r="BI900" s="147"/>
      <c r="BJ900" s="147"/>
    </row>
    <row r="901" spans="61:62" s="92" customFormat="1" x14ac:dyDescent="0.2">
      <c r="BI901" s="147"/>
      <c r="BJ901" s="147"/>
    </row>
    <row r="902" spans="61:62" s="92" customFormat="1" x14ac:dyDescent="0.2">
      <c r="BI902" s="147"/>
      <c r="BJ902" s="147"/>
    </row>
    <row r="903" spans="61:62" s="92" customFormat="1" x14ac:dyDescent="0.2">
      <c r="BI903" s="147"/>
      <c r="BJ903" s="147"/>
    </row>
    <row r="904" spans="61:62" s="92" customFormat="1" x14ac:dyDescent="0.2">
      <c r="BI904" s="147"/>
      <c r="BJ904" s="147"/>
    </row>
    <row r="905" spans="61:62" s="92" customFormat="1" x14ac:dyDescent="0.2">
      <c r="BI905" s="147"/>
      <c r="BJ905" s="147"/>
    </row>
    <row r="906" spans="61:62" s="92" customFormat="1" x14ac:dyDescent="0.2">
      <c r="BI906" s="147"/>
      <c r="BJ906" s="147"/>
    </row>
    <row r="907" spans="61:62" s="92" customFormat="1" x14ac:dyDescent="0.2">
      <c r="BI907" s="147"/>
      <c r="BJ907" s="147"/>
    </row>
    <row r="908" spans="61:62" s="92" customFormat="1" x14ac:dyDescent="0.2">
      <c r="BI908" s="147"/>
      <c r="BJ908" s="147"/>
    </row>
    <row r="909" spans="61:62" s="92" customFormat="1" x14ac:dyDescent="0.2">
      <c r="BI909" s="147"/>
      <c r="BJ909" s="147"/>
    </row>
    <row r="910" spans="61:62" s="92" customFormat="1" x14ac:dyDescent="0.2">
      <c r="BI910" s="147"/>
      <c r="BJ910" s="147"/>
    </row>
    <row r="911" spans="61:62" s="92" customFormat="1" x14ac:dyDescent="0.2">
      <c r="BI911" s="147"/>
      <c r="BJ911" s="147"/>
    </row>
    <row r="912" spans="61:62" s="92" customFormat="1" x14ac:dyDescent="0.2">
      <c r="BI912" s="147"/>
      <c r="BJ912" s="147"/>
    </row>
    <row r="913" spans="61:62" s="92" customFormat="1" x14ac:dyDescent="0.2">
      <c r="BI913" s="147"/>
      <c r="BJ913" s="147"/>
    </row>
    <row r="914" spans="61:62" s="92" customFormat="1" x14ac:dyDescent="0.2">
      <c r="BI914" s="147"/>
      <c r="BJ914" s="147"/>
    </row>
    <row r="915" spans="61:62" s="92" customFormat="1" x14ac:dyDescent="0.2">
      <c r="BI915" s="147"/>
      <c r="BJ915" s="147"/>
    </row>
    <row r="916" spans="61:62" s="92" customFormat="1" x14ac:dyDescent="0.2">
      <c r="BI916" s="147"/>
      <c r="BJ916" s="147"/>
    </row>
    <row r="917" spans="61:62" s="92" customFormat="1" x14ac:dyDescent="0.2">
      <c r="BI917" s="147"/>
      <c r="BJ917" s="147"/>
    </row>
    <row r="918" spans="61:62" s="92" customFormat="1" x14ac:dyDescent="0.2">
      <c r="BI918" s="147"/>
      <c r="BJ918" s="147"/>
    </row>
    <row r="919" spans="61:62" s="92" customFormat="1" x14ac:dyDescent="0.2">
      <c r="BI919" s="147"/>
      <c r="BJ919" s="147"/>
    </row>
    <row r="920" spans="61:62" s="92" customFormat="1" x14ac:dyDescent="0.2">
      <c r="BI920" s="147"/>
      <c r="BJ920" s="147"/>
    </row>
    <row r="921" spans="61:62" s="92" customFormat="1" x14ac:dyDescent="0.2">
      <c r="BI921" s="147"/>
      <c r="BJ921" s="147"/>
    </row>
    <row r="922" spans="61:62" s="92" customFormat="1" x14ac:dyDescent="0.2">
      <c r="BI922" s="147"/>
      <c r="BJ922" s="147"/>
    </row>
    <row r="923" spans="61:62" s="92" customFormat="1" x14ac:dyDescent="0.2">
      <c r="BI923" s="147"/>
      <c r="BJ923" s="147"/>
    </row>
    <row r="924" spans="61:62" s="92" customFormat="1" x14ac:dyDescent="0.2">
      <c r="BI924" s="147"/>
      <c r="BJ924" s="147"/>
    </row>
    <row r="925" spans="61:62" s="92" customFormat="1" x14ac:dyDescent="0.2">
      <c r="BI925" s="147"/>
      <c r="BJ925" s="147"/>
    </row>
    <row r="926" spans="61:62" s="92" customFormat="1" x14ac:dyDescent="0.2">
      <c r="BI926" s="147"/>
      <c r="BJ926" s="147"/>
    </row>
    <row r="927" spans="61:62" s="92" customFormat="1" x14ac:dyDescent="0.2">
      <c r="BI927" s="147"/>
      <c r="BJ927" s="147"/>
    </row>
    <row r="928" spans="61:62" s="92" customFormat="1" x14ac:dyDescent="0.2">
      <c r="BI928" s="147"/>
      <c r="BJ928" s="147"/>
    </row>
    <row r="929" spans="61:62" s="92" customFormat="1" x14ac:dyDescent="0.2">
      <c r="BI929" s="147"/>
      <c r="BJ929" s="147"/>
    </row>
    <row r="930" spans="61:62" s="92" customFormat="1" x14ac:dyDescent="0.2">
      <c r="BI930" s="147"/>
      <c r="BJ930" s="147"/>
    </row>
    <row r="931" spans="61:62" s="92" customFormat="1" x14ac:dyDescent="0.2">
      <c r="BI931" s="147"/>
      <c r="BJ931" s="147"/>
    </row>
    <row r="932" spans="61:62" s="92" customFormat="1" x14ac:dyDescent="0.2">
      <c r="BI932" s="147"/>
      <c r="BJ932" s="147"/>
    </row>
    <row r="933" spans="61:62" s="92" customFormat="1" x14ac:dyDescent="0.2">
      <c r="BI933" s="147"/>
      <c r="BJ933" s="147"/>
    </row>
    <row r="934" spans="61:62" s="92" customFormat="1" x14ac:dyDescent="0.2">
      <c r="BI934" s="147"/>
      <c r="BJ934" s="147"/>
    </row>
    <row r="935" spans="61:62" s="92" customFormat="1" x14ac:dyDescent="0.2">
      <c r="BI935" s="147"/>
      <c r="BJ935" s="147"/>
    </row>
    <row r="936" spans="61:62" s="92" customFormat="1" x14ac:dyDescent="0.2">
      <c r="BI936" s="147"/>
      <c r="BJ936" s="147"/>
    </row>
    <row r="937" spans="61:62" s="92" customFormat="1" x14ac:dyDescent="0.2">
      <c r="BI937" s="147"/>
      <c r="BJ937" s="147"/>
    </row>
    <row r="938" spans="61:62" s="92" customFormat="1" x14ac:dyDescent="0.2">
      <c r="BI938" s="147"/>
      <c r="BJ938" s="147"/>
    </row>
    <row r="939" spans="61:62" s="92" customFormat="1" x14ac:dyDescent="0.2">
      <c r="BI939" s="147"/>
      <c r="BJ939" s="147"/>
    </row>
    <row r="940" spans="61:62" s="92" customFormat="1" x14ac:dyDescent="0.2">
      <c r="BI940" s="147"/>
      <c r="BJ940" s="147"/>
    </row>
    <row r="941" spans="61:62" s="92" customFormat="1" x14ac:dyDescent="0.2">
      <c r="BI941" s="147"/>
      <c r="BJ941" s="147"/>
    </row>
    <row r="942" spans="61:62" s="92" customFormat="1" x14ac:dyDescent="0.2">
      <c r="BI942" s="147"/>
      <c r="BJ942" s="147"/>
    </row>
    <row r="943" spans="61:62" s="92" customFormat="1" x14ac:dyDescent="0.2">
      <c r="BI943" s="147"/>
      <c r="BJ943" s="147"/>
    </row>
    <row r="944" spans="61:62" s="92" customFormat="1" x14ac:dyDescent="0.2">
      <c r="BI944" s="147"/>
      <c r="BJ944" s="147"/>
    </row>
    <row r="945" spans="61:62" s="92" customFormat="1" x14ac:dyDescent="0.2">
      <c r="BI945" s="147"/>
      <c r="BJ945" s="147"/>
    </row>
    <row r="946" spans="61:62" s="92" customFormat="1" x14ac:dyDescent="0.2">
      <c r="BI946" s="147"/>
      <c r="BJ946" s="147"/>
    </row>
    <row r="947" spans="61:62" s="92" customFormat="1" x14ac:dyDescent="0.2">
      <c r="BI947" s="147"/>
      <c r="BJ947" s="147"/>
    </row>
    <row r="948" spans="61:62" s="92" customFormat="1" x14ac:dyDescent="0.2">
      <c r="BI948" s="147"/>
      <c r="BJ948" s="147"/>
    </row>
    <row r="949" spans="61:62" s="92" customFormat="1" x14ac:dyDescent="0.2">
      <c r="BI949" s="147"/>
      <c r="BJ949" s="147"/>
    </row>
    <row r="950" spans="61:62" s="92" customFormat="1" x14ac:dyDescent="0.2">
      <c r="BI950" s="147"/>
      <c r="BJ950" s="147"/>
    </row>
    <row r="951" spans="61:62" s="92" customFormat="1" x14ac:dyDescent="0.2">
      <c r="BI951" s="147"/>
      <c r="BJ951" s="147"/>
    </row>
    <row r="952" spans="61:62" s="92" customFormat="1" x14ac:dyDescent="0.2">
      <c r="BI952" s="147"/>
      <c r="BJ952" s="147"/>
    </row>
    <row r="953" spans="61:62" s="92" customFormat="1" x14ac:dyDescent="0.2">
      <c r="BI953" s="147"/>
      <c r="BJ953" s="147"/>
    </row>
    <row r="954" spans="61:62" s="92" customFormat="1" x14ac:dyDescent="0.2">
      <c r="BI954" s="147"/>
      <c r="BJ954" s="147"/>
    </row>
    <row r="955" spans="61:62" s="92" customFormat="1" x14ac:dyDescent="0.2">
      <c r="BI955" s="147"/>
      <c r="BJ955" s="147"/>
    </row>
    <row r="956" spans="61:62" s="92" customFormat="1" x14ac:dyDescent="0.2">
      <c r="BI956" s="147"/>
      <c r="BJ956" s="147"/>
    </row>
    <row r="957" spans="61:62" s="92" customFormat="1" x14ac:dyDescent="0.2">
      <c r="BI957" s="147"/>
      <c r="BJ957" s="147"/>
    </row>
    <row r="958" spans="61:62" s="92" customFormat="1" x14ac:dyDescent="0.2">
      <c r="BI958" s="147"/>
      <c r="BJ958" s="147"/>
    </row>
    <row r="959" spans="61:62" s="92" customFormat="1" x14ac:dyDescent="0.2">
      <c r="BI959" s="147"/>
      <c r="BJ959" s="147"/>
    </row>
    <row r="960" spans="61:62" s="92" customFormat="1" x14ac:dyDescent="0.2">
      <c r="BI960" s="147"/>
      <c r="BJ960" s="147"/>
    </row>
    <row r="961" spans="61:62" s="92" customFormat="1" x14ac:dyDescent="0.2">
      <c r="BI961" s="147"/>
      <c r="BJ961" s="147"/>
    </row>
    <row r="962" spans="61:62" s="92" customFormat="1" x14ac:dyDescent="0.2">
      <c r="BI962" s="147"/>
      <c r="BJ962" s="147"/>
    </row>
    <row r="963" spans="61:62" s="92" customFormat="1" x14ac:dyDescent="0.2">
      <c r="BI963" s="147"/>
      <c r="BJ963" s="147"/>
    </row>
    <row r="964" spans="61:62" s="92" customFormat="1" x14ac:dyDescent="0.2">
      <c r="BI964" s="147"/>
      <c r="BJ964" s="147"/>
    </row>
    <row r="965" spans="61:62" s="92" customFormat="1" x14ac:dyDescent="0.2">
      <c r="BI965" s="147"/>
      <c r="BJ965" s="147"/>
    </row>
    <row r="966" spans="61:62" s="92" customFormat="1" x14ac:dyDescent="0.2">
      <c r="BI966" s="147"/>
      <c r="BJ966" s="147"/>
    </row>
    <row r="967" spans="61:62" s="92" customFormat="1" x14ac:dyDescent="0.2">
      <c r="BI967" s="147"/>
      <c r="BJ967" s="147"/>
    </row>
    <row r="968" spans="61:62" s="92" customFormat="1" x14ac:dyDescent="0.2">
      <c r="BI968" s="147"/>
      <c r="BJ968" s="147"/>
    </row>
    <row r="969" spans="61:62" s="92" customFormat="1" x14ac:dyDescent="0.2">
      <c r="BI969" s="147"/>
      <c r="BJ969" s="147"/>
    </row>
    <row r="970" spans="61:62" s="92" customFormat="1" x14ac:dyDescent="0.2">
      <c r="BI970" s="147"/>
      <c r="BJ970" s="147"/>
    </row>
    <row r="971" spans="61:62" s="92" customFormat="1" x14ac:dyDescent="0.2">
      <c r="BI971" s="147"/>
      <c r="BJ971" s="147"/>
    </row>
    <row r="972" spans="61:62" s="92" customFormat="1" x14ac:dyDescent="0.2">
      <c r="BI972" s="147"/>
      <c r="BJ972" s="147"/>
    </row>
    <row r="973" spans="61:62" s="92" customFormat="1" x14ac:dyDescent="0.2">
      <c r="BI973" s="147"/>
      <c r="BJ973" s="147"/>
    </row>
    <row r="974" spans="61:62" s="92" customFormat="1" x14ac:dyDescent="0.2">
      <c r="BI974" s="147"/>
      <c r="BJ974" s="147"/>
    </row>
    <row r="975" spans="61:62" s="92" customFormat="1" x14ac:dyDescent="0.2">
      <c r="BI975" s="147"/>
      <c r="BJ975" s="147"/>
    </row>
    <row r="976" spans="61:62" s="92" customFormat="1" x14ac:dyDescent="0.2">
      <c r="BI976" s="147"/>
      <c r="BJ976" s="147"/>
    </row>
    <row r="977" spans="61:62" s="92" customFormat="1" x14ac:dyDescent="0.2">
      <c r="BI977" s="147"/>
      <c r="BJ977" s="147"/>
    </row>
    <row r="978" spans="61:62" s="92" customFormat="1" x14ac:dyDescent="0.2">
      <c r="BI978" s="147"/>
      <c r="BJ978" s="147"/>
    </row>
    <row r="979" spans="61:62" s="92" customFormat="1" x14ac:dyDescent="0.2">
      <c r="BI979" s="147"/>
      <c r="BJ979" s="147"/>
    </row>
    <row r="980" spans="61:62" s="92" customFormat="1" x14ac:dyDescent="0.2">
      <c r="BI980" s="147"/>
      <c r="BJ980" s="147"/>
    </row>
    <row r="981" spans="61:62" s="92" customFormat="1" x14ac:dyDescent="0.2">
      <c r="BI981" s="147"/>
      <c r="BJ981" s="147"/>
    </row>
    <row r="982" spans="61:62" s="92" customFormat="1" x14ac:dyDescent="0.2">
      <c r="BI982" s="147"/>
      <c r="BJ982" s="147"/>
    </row>
    <row r="983" spans="61:62" s="92" customFormat="1" x14ac:dyDescent="0.2">
      <c r="BI983" s="147"/>
      <c r="BJ983" s="147"/>
    </row>
    <row r="984" spans="61:62" s="92" customFormat="1" x14ac:dyDescent="0.2">
      <c r="BI984" s="147"/>
      <c r="BJ984" s="147"/>
    </row>
    <row r="985" spans="61:62" s="92" customFormat="1" x14ac:dyDescent="0.2">
      <c r="BI985" s="147"/>
      <c r="BJ985" s="147"/>
    </row>
    <row r="986" spans="61:62" s="92" customFormat="1" x14ac:dyDescent="0.2">
      <c r="BI986" s="147"/>
      <c r="BJ986" s="147"/>
    </row>
    <row r="987" spans="61:62" s="92" customFormat="1" x14ac:dyDescent="0.2">
      <c r="BI987" s="147"/>
      <c r="BJ987" s="147"/>
    </row>
    <row r="988" spans="61:62" s="92" customFormat="1" x14ac:dyDescent="0.2">
      <c r="BI988" s="147"/>
      <c r="BJ988" s="147"/>
    </row>
    <row r="989" spans="61:62" s="92" customFormat="1" x14ac:dyDescent="0.2">
      <c r="BI989" s="147"/>
      <c r="BJ989" s="147"/>
    </row>
    <row r="990" spans="61:62" s="92" customFormat="1" x14ac:dyDescent="0.2">
      <c r="BI990" s="147"/>
      <c r="BJ990" s="147"/>
    </row>
    <row r="991" spans="61:62" s="92" customFormat="1" x14ac:dyDescent="0.2">
      <c r="BI991" s="147"/>
      <c r="BJ991" s="147"/>
    </row>
    <row r="992" spans="61:62" s="92" customFormat="1" x14ac:dyDescent="0.2">
      <c r="BI992" s="147"/>
      <c r="BJ992" s="147"/>
    </row>
    <row r="993" spans="61:62" s="92" customFormat="1" x14ac:dyDescent="0.2">
      <c r="BI993" s="147"/>
      <c r="BJ993" s="147"/>
    </row>
    <row r="994" spans="61:62" s="92" customFormat="1" x14ac:dyDescent="0.2">
      <c r="BI994" s="147"/>
      <c r="BJ994" s="147"/>
    </row>
    <row r="995" spans="61:62" s="92" customFormat="1" x14ac:dyDescent="0.2">
      <c r="BI995" s="147"/>
      <c r="BJ995" s="147"/>
    </row>
    <row r="996" spans="61:62" s="92" customFormat="1" x14ac:dyDescent="0.2">
      <c r="BI996" s="147"/>
      <c r="BJ996" s="147"/>
    </row>
    <row r="997" spans="61:62" s="92" customFormat="1" x14ac:dyDescent="0.2">
      <c r="BI997" s="147"/>
      <c r="BJ997" s="147"/>
    </row>
    <row r="998" spans="61:62" s="92" customFormat="1" x14ac:dyDescent="0.2">
      <c r="BI998" s="147"/>
      <c r="BJ998" s="147"/>
    </row>
    <row r="999" spans="61:62" s="92" customFormat="1" x14ac:dyDescent="0.2">
      <c r="BI999" s="147"/>
      <c r="BJ999" s="147"/>
    </row>
    <row r="1000" spans="61:62" s="92" customFormat="1" x14ac:dyDescent="0.2">
      <c r="BI1000" s="147"/>
      <c r="BJ1000" s="147"/>
    </row>
    <row r="1001" spans="61:62" s="92" customFormat="1" x14ac:dyDescent="0.2">
      <c r="BI1001" s="147"/>
      <c r="BJ1001" s="147"/>
    </row>
    <row r="1002" spans="61:62" s="92" customFormat="1" x14ac:dyDescent="0.2">
      <c r="BI1002" s="147"/>
      <c r="BJ1002" s="147"/>
    </row>
    <row r="1003" spans="61:62" s="92" customFormat="1" x14ac:dyDescent="0.2">
      <c r="BI1003" s="147"/>
      <c r="BJ1003" s="147"/>
    </row>
    <row r="1004" spans="61:62" s="92" customFormat="1" x14ac:dyDescent="0.2">
      <c r="BI1004" s="147"/>
      <c r="BJ1004" s="147"/>
    </row>
    <row r="1005" spans="61:62" s="92" customFormat="1" x14ac:dyDescent="0.2">
      <c r="BI1005" s="147"/>
      <c r="BJ1005" s="147"/>
    </row>
    <row r="1006" spans="61:62" s="92" customFormat="1" x14ac:dyDescent="0.2">
      <c r="BI1006" s="147"/>
      <c r="BJ1006" s="147"/>
    </row>
    <row r="1007" spans="61:62" s="92" customFormat="1" x14ac:dyDescent="0.2">
      <c r="BI1007" s="147"/>
      <c r="BJ1007" s="147"/>
    </row>
    <row r="1008" spans="61:62" s="92" customFormat="1" x14ac:dyDescent="0.2">
      <c r="BI1008" s="147"/>
      <c r="BJ1008" s="147"/>
    </row>
    <row r="1009" spans="61:62" s="92" customFormat="1" x14ac:dyDescent="0.2">
      <c r="BI1009" s="147"/>
      <c r="BJ1009" s="147"/>
    </row>
    <row r="1010" spans="61:62" s="92" customFormat="1" x14ac:dyDescent="0.2">
      <c r="BI1010" s="147"/>
      <c r="BJ1010" s="147"/>
    </row>
    <row r="1011" spans="61:62" s="92" customFormat="1" x14ac:dyDescent="0.2">
      <c r="BI1011" s="147"/>
      <c r="BJ1011" s="147"/>
    </row>
    <row r="1012" spans="61:62" s="92" customFormat="1" x14ac:dyDescent="0.2">
      <c r="BI1012" s="147"/>
      <c r="BJ1012" s="147"/>
    </row>
    <row r="1013" spans="61:62" s="92" customFormat="1" x14ac:dyDescent="0.2">
      <c r="BI1013" s="147"/>
      <c r="BJ1013" s="147"/>
    </row>
    <row r="1014" spans="61:62" s="92" customFormat="1" x14ac:dyDescent="0.2">
      <c r="BI1014" s="147"/>
      <c r="BJ1014" s="147"/>
    </row>
    <row r="1015" spans="61:62" s="92" customFormat="1" x14ac:dyDescent="0.2">
      <c r="BI1015" s="147"/>
      <c r="BJ1015" s="147"/>
    </row>
    <row r="1016" spans="61:62" s="92" customFormat="1" x14ac:dyDescent="0.2">
      <c r="BI1016" s="147"/>
      <c r="BJ1016" s="147"/>
    </row>
    <row r="1017" spans="61:62" s="92" customFormat="1" x14ac:dyDescent="0.2">
      <c r="BI1017" s="147"/>
      <c r="BJ1017" s="147"/>
    </row>
    <row r="1018" spans="61:62" s="92" customFormat="1" x14ac:dyDescent="0.2">
      <c r="BI1018" s="147"/>
      <c r="BJ1018" s="147"/>
    </row>
    <row r="1019" spans="61:62" s="92" customFormat="1" x14ac:dyDescent="0.2">
      <c r="BI1019" s="147"/>
      <c r="BJ1019" s="147"/>
    </row>
    <row r="1020" spans="61:62" s="92" customFormat="1" x14ac:dyDescent="0.2">
      <c r="BI1020" s="147"/>
      <c r="BJ1020" s="147"/>
    </row>
    <row r="1021" spans="61:62" s="92" customFormat="1" x14ac:dyDescent="0.2">
      <c r="BI1021" s="147"/>
      <c r="BJ1021" s="147"/>
    </row>
    <row r="1022" spans="61:62" s="92" customFormat="1" x14ac:dyDescent="0.2">
      <c r="BI1022" s="147"/>
      <c r="BJ1022" s="147"/>
    </row>
    <row r="1023" spans="61:62" s="92" customFormat="1" x14ac:dyDescent="0.2">
      <c r="BI1023" s="147"/>
      <c r="BJ1023" s="147"/>
    </row>
    <row r="1024" spans="61:62" s="92" customFormat="1" x14ac:dyDescent="0.2">
      <c r="BI1024" s="147"/>
      <c r="BJ1024" s="147"/>
    </row>
    <row r="1025" spans="61:62" s="92" customFormat="1" x14ac:dyDescent="0.2">
      <c r="BI1025" s="147"/>
      <c r="BJ1025" s="147"/>
    </row>
    <row r="1026" spans="61:62" s="92" customFormat="1" x14ac:dyDescent="0.2">
      <c r="BI1026" s="147"/>
      <c r="BJ1026" s="147"/>
    </row>
    <row r="1027" spans="61:62" s="92" customFormat="1" x14ac:dyDescent="0.2">
      <c r="BI1027" s="147"/>
      <c r="BJ1027" s="147"/>
    </row>
    <row r="1028" spans="61:62" s="92" customFormat="1" x14ac:dyDescent="0.2">
      <c r="BI1028" s="147"/>
      <c r="BJ1028" s="147"/>
    </row>
    <row r="1029" spans="61:62" s="92" customFormat="1" x14ac:dyDescent="0.2">
      <c r="BI1029" s="147"/>
      <c r="BJ1029" s="147"/>
    </row>
    <row r="1030" spans="61:62" s="92" customFormat="1" x14ac:dyDescent="0.2">
      <c r="BI1030" s="147"/>
      <c r="BJ1030" s="147"/>
    </row>
    <row r="1031" spans="61:62" s="92" customFormat="1" x14ac:dyDescent="0.2">
      <c r="BI1031" s="147"/>
      <c r="BJ1031" s="147"/>
    </row>
    <row r="1032" spans="61:62" s="92" customFormat="1" x14ac:dyDescent="0.2">
      <c r="BI1032" s="147"/>
      <c r="BJ1032" s="147"/>
    </row>
    <row r="1033" spans="61:62" s="92" customFormat="1" x14ac:dyDescent="0.2">
      <c r="BI1033" s="147"/>
      <c r="BJ1033" s="147"/>
    </row>
    <row r="1034" spans="61:62" s="92" customFormat="1" x14ac:dyDescent="0.2">
      <c r="BI1034" s="147"/>
      <c r="BJ1034" s="147"/>
    </row>
    <row r="1035" spans="61:62" s="92" customFormat="1" x14ac:dyDescent="0.2">
      <c r="BI1035" s="147"/>
      <c r="BJ1035" s="147"/>
    </row>
    <row r="1036" spans="61:62" s="92" customFormat="1" x14ac:dyDescent="0.2">
      <c r="BI1036" s="147"/>
      <c r="BJ1036" s="147"/>
    </row>
    <row r="1037" spans="61:62" s="92" customFormat="1" x14ac:dyDescent="0.2">
      <c r="BI1037" s="147"/>
      <c r="BJ1037" s="147"/>
    </row>
    <row r="1038" spans="61:62" s="92" customFormat="1" x14ac:dyDescent="0.2">
      <c r="BI1038" s="147"/>
      <c r="BJ1038" s="147"/>
    </row>
    <row r="1039" spans="61:62" s="92" customFormat="1" x14ac:dyDescent="0.2">
      <c r="BI1039" s="147"/>
      <c r="BJ1039" s="147"/>
    </row>
    <row r="1040" spans="61:62" s="92" customFormat="1" x14ac:dyDescent="0.2">
      <c r="BI1040" s="147"/>
      <c r="BJ1040" s="147"/>
    </row>
    <row r="1041" spans="61:62" s="92" customFormat="1" x14ac:dyDescent="0.2">
      <c r="BI1041" s="147"/>
      <c r="BJ1041" s="147"/>
    </row>
    <row r="1042" spans="61:62" s="92" customFormat="1" x14ac:dyDescent="0.2">
      <c r="BI1042" s="147"/>
      <c r="BJ1042" s="147"/>
    </row>
    <row r="1043" spans="61:62" s="92" customFormat="1" x14ac:dyDescent="0.2">
      <c r="BI1043" s="147"/>
      <c r="BJ1043" s="147"/>
    </row>
    <row r="1044" spans="61:62" s="92" customFormat="1" x14ac:dyDescent="0.2">
      <c r="BI1044" s="147"/>
      <c r="BJ1044" s="147"/>
    </row>
    <row r="1045" spans="61:62" s="92" customFormat="1" x14ac:dyDescent="0.2">
      <c r="BI1045" s="147"/>
      <c r="BJ1045" s="147"/>
    </row>
    <row r="1046" spans="61:62" s="92" customFormat="1" x14ac:dyDescent="0.2">
      <c r="BI1046" s="147"/>
      <c r="BJ1046" s="147"/>
    </row>
    <row r="1047" spans="61:62" s="92" customFormat="1" x14ac:dyDescent="0.2">
      <c r="BI1047" s="147"/>
      <c r="BJ1047" s="147"/>
    </row>
    <row r="1048" spans="61:62" s="92" customFormat="1" x14ac:dyDescent="0.2">
      <c r="BI1048" s="147"/>
      <c r="BJ1048" s="147"/>
    </row>
    <row r="1049" spans="61:62" s="92" customFormat="1" x14ac:dyDescent="0.2">
      <c r="BI1049" s="147"/>
      <c r="BJ1049" s="147"/>
    </row>
    <row r="1050" spans="61:62" s="92" customFormat="1" x14ac:dyDescent="0.2">
      <c r="BI1050" s="147"/>
      <c r="BJ1050" s="147"/>
    </row>
    <row r="1051" spans="61:62" s="92" customFormat="1" x14ac:dyDescent="0.2">
      <c r="BI1051" s="147"/>
      <c r="BJ1051" s="147"/>
    </row>
    <row r="1052" spans="61:62" s="92" customFormat="1" x14ac:dyDescent="0.2">
      <c r="BI1052" s="147"/>
      <c r="BJ1052" s="147"/>
    </row>
    <row r="1053" spans="61:62" s="92" customFormat="1" x14ac:dyDescent="0.2">
      <c r="BI1053" s="147"/>
      <c r="BJ1053" s="147"/>
    </row>
    <row r="1054" spans="61:62" s="92" customFormat="1" x14ac:dyDescent="0.2">
      <c r="BI1054" s="147"/>
      <c r="BJ1054" s="147"/>
    </row>
    <row r="1055" spans="61:62" s="92" customFormat="1" x14ac:dyDescent="0.2">
      <c r="BI1055" s="147"/>
      <c r="BJ1055" s="147"/>
    </row>
    <row r="1056" spans="61:62" s="92" customFormat="1" x14ac:dyDescent="0.2">
      <c r="BI1056" s="147"/>
      <c r="BJ1056" s="147"/>
    </row>
    <row r="1057" spans="61:62" s="92" customFormat="1" x14ac:dyDescent="0.2">
      <c r="BI1057" s="147"/>
      <c r="BJ1057" s="147"/>
    </row>
    <row r="1058" spans="61:62" s="92" customFormat="1" x14ac:dyDescent="0.2">
      <c r="BI1058" s="147"/>
      <c r="BJ1058" s="147"/>
    </row>
    <row r="1059" spans="61:62" s="92" customFormat="1" x14ac:dyDescent="0.2">
      <c r="BI1059" s="147"/>
      <c r="BJ1059" s="147"/>
    </row>
    <row r="1060" spans="61:62" s="92" customFormat="1" x14ac:dyDescent="0.2">
      <c r="BI1060" s="147"/>
      <c r="BJ1060" s="147"/>
    </row>
    <row r="1061" spans="61:62" s="92" customFormat="1" x14ac:dyDescent="0.2">
      <c r="BI1061" s="147"/>
      <c r="BJ1061" s="147"/>
    </row>
    <row r="1062" spans="61:62" s="92" customFormat="1" x14ac:dyDescent="0.2">
      <c r="BI1062" s="147"/>
      <c r="BJ1062" s="147"/>
    </row>
    <row r="1063" spans="61:62" s="92" customFormat="1" x14ac:dyDescent="0.2">
      <c r="BI1063" s="147"/>
      <c r="BJ1063" s="147"/>
    </row>
    <row r="1064" spans="61:62" s="92" customFormat="1" x14ac:dyDescent="0.2">
      <c r="BI1064" s="147"/>
      <c r="BJ1064" s="147"/>
    </row>
    <row r="1065" spans="61:62" s="92" customFormat="1" x14ac:dyDescent="0.2">
      <c r="BI1065" s="147"/>
      <c r="BJ1065" s="147"/>
    </row>
    <row r="1066" spans="61:62" s="92" customFormat="1" x14ac:dyDescent="0.2">
      <c r="BI1066" s="147"/>
      <c r="BJ1066" s="147"/>
    </row>
    <row r="1067" spans="61:62" s="92" customFormat="1" x14ac:dyDescent="0.2">
      <c r="BI1067" s="147"/>
      <c r="BJ1067" s="147"/>
    </row>
    <row r="1068" spans="61:62" s="92" customFormat="1" x14ac:dyDescent="0.2">
      <c r="BI1068" s="147"/>
      <c r="BJ1068" s="147"/>
    </row>
    <row r="1069" spans="61:62" s="92" customFormat="1" x14ac:dyDescent="0.2">
      <c r="BI1069" s="147"/>
      <c r="BJ1069" s="147"/>
    </row>
    <row r="1070" spans="61:62" s="92" customFormat="1" x14ac:dyDescent="0.2">
      <c r="BI1070" s="147"/>
      <c r="BJ1070" s="147"/>
    </row>
    <row r="1071" spans="61:62" s="92" customFormat="1" x14ac:dyDescent="0.2">
      <c r="BI1071" s="147"/>
      <c r="BJ1071" s="147"/>
    </row>
    <row r="1072" spans="61:62" s="92" customFormat="1" x14ac:dyDescent="0.2">
      <c r="BI1072" s="147"/>
      <c r="BJ1072" s="147"/>
    </row>
    <row r="1073" spans="61:62" s="92" customFormat="1" x14ac:dyDescent="0.2">
      <c r="BI1073" s="147"/>
      <c r="BJ1073" s="147"/>
    </row>
    <row r="1074" spans="61:62" s="92" customFormat="1" x14ac:dyDescent="0.2">
      <c r="BI1074" s="147"/>
      <c r="BJ1074" s="147"/>
    </row>
    <row r="1075" spans="61:62" s="92" customFormat="1" x14ac:dyDescent="0.2">
      <c r="BI1075" s="147"/>
      <c r="BJ1075" s="147"/>
    </row>
    <row r="1076" spans="61:62" s="92" customFormat="1" x14ac:dyDescent="0.2">
      <c r="BI1076" s="147"/>
      <c r="BJ1076" s="147"/>
    </row>
    <row r="1077" spans="61:62" s="92" customFormat="1" x14ac:dyDescent="0.2">
      <c r="BI1077" s="147"/>
      <c r="BJ1077" s="147"/>
    </row>
    <row r="1078" spans="61:62" s="92" customFormat="1" x14ac:dyDescent="0.2">
      <c r="BI1078" s="147"/>
      <c r="BJ1078" s="147"/>
    </row>
    <row r="1079" spans="61:62" s="92" customFormat="1" x14ac:dyDescent="0.2">
      <c r="BI1079" s="147"/>
      <c r="BJ1079" s="147"/>
    </row>
    <row r="1080" spans="61:62" s="92" customFormat="1" x14ac:dyDescent="0.2">
      <c r="BI1080" s="147"/>
      <c r="BJ1080" s="147"/>
    </row>
    <row r="1081" spans="61:62" s="92" customFormat="1" x14ac:dyDescent="0.2">
      <c r="BI1081" s="147"/>
      <c r="BJ1081" s="147"/>
    </row>
    <row r="1082" spans="61:62" s="92" customFormat="1" x14ac:dyDescent="0.2">
      <c r="BI1082" s="147"/>
      <c r="BJ1082" s="147"/>
    </row>
    <row r="1083" spans="61:62" s="92" customFormat="1" x14ac:dyDescent="0.2">
      <c r="BI1083" s="147"/>
      <c r="BJ1083" s="147"/>
    </row>
    <row r="1084" spans="61:62" s="92" customFormat="1" x14ac:dyDescent="0.2">
      <c r="BI1084" s="147"/>
      <c r="BJ1084" s="147"/>
    </row>
    <row r="1085" spans="61:62" s="92" customFormat="1" x14ac:dyDescent="0.2">
      <c r="BI1085" s="147"/>
      <c r="BJ1085" s="147"/>
    </row>
    <row r="1086" spans="61:62" s="92" customFormat="1" x14ac:dyDescent="0.2">
      <c r="BI1086" s="147"/>
      <c r="BJ1086" s="147"/>
    </row>
    <row r="1087" spans="61:62" s="92" customFormat="1" x14ac:dyDescent="0.2">
      <c r="BI1087" s="147"/>
      <c r="BJ1087" s="147"/>
    </row>
    <row r="1088" spans="61:62" s="92" customFormat="1" x14ac:dyDescent="0.2">
      <c r="BI1088" s="147"/>
      <c r="BJ1088" s="147"/>
    </row>
    <row r="1089" spans="61:62" s="92" customFormat="1" x14ac:dyDescent="0.2">
      <c r="BI1089" s="147"/>
      <c r="BJ1089" s="147"/>
    </row>
    <row r="1090" spans="61:62" s="92" customFormat="1" x14ac:dyDescent="0.2">
      <c r="BI1090" s="147"/>
      <c r="BJ1090" s="147"/>
    </row>
    <row r="1091" spans="61:62" s="92" customFormat="1" x14ac:dyDescent="0.2">
      <c r="BI1091" s="147"/>
      <c r="BJ1091" s="147"/>
    </row>
    <row r="1092" spans="61:62" s="92" customFormat="1" x14ac:dyDescent="0.2">
      <c r="BI1092" s="147"/>
      <c r="BJ1092" s="147"/>
    </row>
    <row r="1093" spans="61:62" s="92" customFormat="1" x14ac:dyDescent="0.2">
      <c r="BI1093" s="147"/>
      <c r="BJ1093" s="147"/>
    </row>
    <row r="1094" spans="61:62" s="92" customFormat="1" x14ac:dyDescent="0.2">
      <c r="BI1094" s="147"/>
      <c r="BJ1094" s="147"/>
    </row>
    <row r="1095" spans="61:62" s="92" customFormat="1" x14ac:dyDescent="0.2">
      <c r="BI1095" s="147"/>
      <c r="BJ1095" s="147"/>
    </row>
    <row r="1096" spans="61:62" s="92" customFormat="1" x14ac:dyDescent="0.2">
      <c r="BI1096" s="147"/>
      <c r="BJ1096" s="147"/>
    </row>
    <row r="1097" spans="61:62" s="92" customFormat="1" x14ac:dyDescent="0.2">
      <c r="BI1097" s="147"/>
      <c r="BJ1097" s="147"/>
    </row>
    <row r="1098" spans="61:62" s="92" customFormat="1" x14ac:dyDescent="0.2">
      <c r="BI1098" s="147"/>
      <c r="BJ1098" s="147"/>
    </row>
    <row r="1099" spans="61:62" s="92" customFormat="1" x14ac:dyDescent="0.2">
      <c r="BI1099" s="147"/>
      <c r="BJ1099" s="147"/>
    </row>
    <row r="1100" spans="61:62" s="92" customFormat="1" x14ac:dyDescent="0.2">
      <c r="BI1100" s="147"/>
      <c r="BJ1100" s="147"/>
    </row>
    <row r="1101" spans="61:62" s="92" customFormat="1" x14ac:dyDescent="0.2">
      <c r="BI1101" s="147"/>
      <c r="BJ1101" s="147"/>
    </row>
    <row r="1102" spans="61:62" s="92" customFormat="1" x14ac:dyDescent="0.2">
      <c r="BI1102" s="147"/>
      <c r="BJ1102" s="147"/>
    </row>
    <row r="1103" spans="61:62" s="92" customFormat="1" x14ac:dyDescent="0.2">
      <c r="BI1103" s="147"/>
      <c r="BJ1103" s="147"/>
    </row>
    <row r="1104" spans="61:62" s="92" customFormat="1" x14ac:dyDescent="0.2">
      <c r="BI1104" s="147"/>
      <c r="BJ1104" s="147"/>
    </row>
    <row r="1105" spans="61:62" s="92" customFormat="1" x14ac:dyDescent="0.2">
      <c r="BI1105" s="147"/>
      <c r="BJ1105" s="147"/>
    </row>
    <row r="1106" spans="61:62" s="92" customFormat="1" x14ac:dyDescent="0.2">
      <c r="BI1106" s="147"/>
      <c r="BJ1106" s="147"/>
    </row>
    <row r="1107" spans="61:62" s="92" customFormat="1" x14ac:dyDescent="0.2">
      <c r="BI1107" s="147"/>
      <c r="BJ1107" s="147"/>
    </row>
    <row r="1108" spans="61:62" s="92" customFormat="1" x14ac:dyDescent="0.2">
      <c r="BI1108" s="147"/>
      <c r="BJ1108" s="147"/>
    </row>
    <row r="1109" spans="61:62" s="92" customFormat="1" x14ac:dyDescent="0.2">
      <c r="BI1109" s="147"/>
      <c r="BJ1109" s="147"/>
    </row>
    <row r="1110" spans="61:62" s="92" customFormat="1" x14ac:dyDescent="0.2">
      <c r="BI1110" s="147"/>
      <c r="BJ1110" s="147"/>
    </row>
    <row r="1111" spans="61:62" s="92" customFormat="1" x14ac:dyDescent="0.2">
      <c r="BI1111" s="147"/>
      <c r="BJ1111" s="147"/>
    </row>
    <row r="1112" spans="61:62" s="92" customFormat="1" x14ac:dyDescent="0.2">
      <c r="BI1112" s="147"/>
      <c r="BJ1112" s="147"/>
    </row>
    <row r="1113" spans="61:62" s="92" customFormat="1" x14ac:dyDescent="0.2">
      <c r="BI1113" s="147"/>
      <c r="BJ1113" s="147"/>
    </row>
    <row r="1114" spans="61:62" s="92" customFormat="1" x14ac:dyDescent="0.2">
      <c r="BI1114" s="147"/>
      <c r="BJ1114" s="147"/>
    </row>
    <row r="1115" spans="61:62" s="92" customFormat="1" x14ac:dyDescent="0.2">
      <c r="BI1115" s="147"/>
      <c r="BJ1115" s="147"/>
    </row>
    <row r="1116" spans="61:62" s="92" customFormat="1" x14ac:dyDescent="0.2">
      <c r="BI1116" s="147"/>
      <c r="BJ1116" s="147"/>
    </row>
    <row r="1117" spans="61:62" s="92" customFormat="1" x14ac:dyDescent="0.2">
      <c r="BI1117" s="147"/>
      <c r="BJ1117" s="147"/>
    </row>
    <row r="1118" spans="61:62" s="92" customFormat="1" x14ac:dyDescent="0.2">
      <c r="BI1118" s="147"/>
      <c r="BJ1118" s="147"/>
    </row>
    <row r="1119" spans="61:62" s="92" customFormat="1" x14ac:dyDescent="0.2">
      <c r="BI1119" s="147"/>
      <c r="BJ1119" s="147"/>
    </row>
    <row r="1120" spans="61:62" s="92" customFormat="1" x14ac:dyDescent="0.2">
      <c r="BI1120" s="147"/>
      <c r="BJ1120" s="147"/>
    </row>
    <row r="1121" spans="61:62" s="92" customFormat="1" x14ac:dyDescent="0.2">
      <c r="BI1121" s="147"/>
      <c r="BJ1121" s="147"/>
    </row>
    <row r="1122" spans="61:62" s="92" customFormat="1" x14ac:dyDescent="0.2">
      <c r="BI1122" s="147"/>
      <c r="BJ1122" s="147"/>
    </row>
    <row r="1123" spans="61:62" s="92" customFormat="1" x14ac:dyDescent="0.2">
      <c r="BI1123" s="147"/>
      <c r="BJ1123" s="147"/>
    </row>
    <row r="1124" spans="61:62" s="92" customFormat="1" x14ac:dyDescent="0.2">
      <c r="BI1124" s="147"/>
      <c r="BJ1124" s="147"/>
    </row>
    <row r="1125" spans="61:62" s="92" customFormat="1" x14ac:dyDescent="0.2">
      <c r="BI1125" s="147"/>
      <c r="BJ1125" s="147"/>
    </row>
    <row r="1126" spans="61:62" s="92" customFormat="1" x14ac:dyDescent="0.2">
      <c r="BI1126" s="147"/>
      <c r="BJ1126" s="147"/>
    </row>
    <row r="1127" spans="61:62" s="92" customFormat="1" x14ac:dyDescent="0.2">
      <c r="BI1127" s="147"/>
      <c r="BJ1127" s="147"/>
    </row>
    <row r="1128" spans="61:62" s="92" customFormat="1" x14ac:dyDescent="0.2">
      <c r="BI1128" s="147"/>
      <c r="BJ1128" s="147"/>
    </row>
    <row r="1129" spans="61:62" s="92" customFormat="1" x14ac:dyDescent="0.2">
      <c r="BI1129" s="147"/>
      <c r="BJ1129" s="147"/>
    </row>
    <row r="1130" spans="61:62" s="92" customFormat="1" x14ac:dyDescent="0.2">
      <c r="BI1130" s="147"/>
      <c r="BJ1130" s="147"/>
    </row>
    <row r="1131" spans="61:62" s="92" customFormat="1" x14ac:dyDescent="0.2">
      <c r="BI1131" s="147"/>
      <c r="BJ1131" s="147"/>
    </row>
    <row r="1132" spans="61:62" s="92" customFormat="1" x14ac:dyDescent="0.2">
      <c r="BI1132" s="147"/>
      <c r="BJ1132" s="147"/>
    </row>
    <row r="1133" spans="61:62" s="92" customFormat="1" x14ac:dyDescent="0.2">
      <c r="BI1133" s="147"/>
      <c r="BJ1133" s="147"/>
    </row>
    <row r="1134" spans="61:62" s="92" customFormat="1" x14ac:dyDescent="0.2">
      <c r="BI1134" s="147"/>
      <c r="BJ1134" s="147"/>
    </row>
    <row r="1135" spans="61:62" s="92" customFormat="1" x14ac:dyDescent="0.2">
      <c r="BI1135" s="147"/>
      <c r="BJ1135" s="147"/>
    </row>
    <row r="1136" spans="61:62" s="92" customFormat="1" x14ac:dyDescent="0.2">
      <c r="BI1136" s="147"/>
      <c r="BJ1136" s="147"/>
    </row>
    <row r="1137" spans="61:62" s="92" customFormat="1" x14ac:dyDescent="0.2">
      <c r="BI1137" s="147"/>
      <c r="BJ1137" s="147"/>
    </row>
    <row r="1138" spans="61:62" s="92" customFormat="1" x14ac:dyDescent="0.2">
      <c r="BI1138" s="147"/>
      <c r="BJ1138" s="147"/>
    </row>
    <row r="1139" spans="61:62" s="92" customFormat="1" x14ac:dyDescent="0.2">
      <c r="BI1139" s="147"/>
      <c r="BJ1139" s="147"/>
    </row>
    <row r="1140" spans="61:62" s="92" customFormat="1" x14ac:dyDescent="0.2">
      <c r="BI1140" s="147"/>
      <c r="BJ1140" s="147"/>
    </row>
    <row r="1141" spans="61:62" s="92" customFormat="1" x14ac:dyDescent="0.2">
      <c r="BI1141" s="147"/>
      <c r="BJ1141" s="147"/>
    </row>
    <row r="1142" spans="61:62" s="92" customFormat="1" x14ac:dyDescent="0.2">
      <c r="BI1142" s="147"/>
      <c r="BJ1142" s="147"/>
    </row>
    <row r="1143" spans="61:62" s="92" customFormat="1" x14ac:dyDescent="0.2">
      <c r="BI1143" s="147"/>
      <c r="BJ1143" s="147"/>
    </row>
    <row r="1144" spans="61:62" s="92" customFormat="1" x14ac:dyDescent="0.2">
      <c r="BI1144" s="147"/>
      <c r="BJ1144" s="147"/>
    </row>
    <row r="1145" spans="61:62" s="92" customFormat="1" x14ac:dyDescent="0.2">
      <c r="BI1145" s="147"/>
      <c r="BJ1145" s="147"/>
    </row>
    <row r="1146" spans="61:62" s="92" customFormat="1" x14ac:dyDescent="0.2">
      <c r="BI1146" s="147"/>
      <c r="BJ1146" s="147"/>
    </row>
    <row r="1147" spans="61:62" s="92" customFormat="1" x14ac:dyDescent="0.2">
      <c r="BI1147" s="147"/>
      <c r="BJ1147" s="147"/>
    </row>
    <row r="1148" spans="61:62" s="92" customFormat="1" x14ac:dyDescent="0.2">
      <c r="BI1148" s="147"/>
      <c r="BJ1148" s="147"/>
    </row>
    <row r="1149" spans="61:62" s="92" customFormat="1" x14ac:dyDescent="0.2">
      <c r="BI1149" s="147"/>
      <c r="BJ1149" s="147"/>
    </row>
    <row r="1150" spans="61:62" s="92" customFormat="1" x14ac:dyDescent="0.2">
      <c r="BI1150" s="147"/>
      <c r="BJ1150" s="147"/>
    </row>
    <row r="1151" spans="61:62" s="92" customFormat="1" x14ac:dyDescent="0.2">
      <c r="BI1151" s="147"/>
      <c r="BJ1151" s="147"/>
    </row>
    <row r="1152" spans="61:62" s="92" customFormat="1" x14ac:dyDescent="0.2">
      <c r="BI1152" s="147"/>
      <c r="BJ1152" s="147"/>
    </row>
    <row r="1153" spans="61:62" s="92" customFormat="1" x14ac:dyDescent="0.2">
      <c r="BI1153" s="147"/>
      <c r="BJ1153" s="147"/>
    </row>
    <row r="1154" spans="61:62" s="92" customFormat="1" x14ac:dyDescent="0.2">
      <c r="BI1154" s="147"/>
      <c r="BJ1154" s="147"/>
    </row>
    <row r="1155" spans="61:62" s="92" customFormat="1" x14ac:dyDescent="0.2">
      <c r="BI1155" s="147"/>
      <c r="BJ1155" s="147"/>
    </row>
    <row r="1156" spans="61:62" s="92" customFormat="1" x14ac:dyDescent="0.2">
      <c r="BI1156" s="147"/>
      <c r="BJ1156" s="147"/>
    </row>
    <row r="1157" spans="61:62" s="92" customFormat="1" x14ac:dyDescent="0.2">
      <c r="BI1157" s="147"/>
      <c r="BJ1157" s="147"/>
    </row>
    <row r="1158" spans="61:62" s="92" customFormat="1" x14ac:dyDescent="0.2">
      <c r="BI1158" s="147"/>
      <c r="BJ1158" s="147"/>
    </row>
    <row r="1159" spans="61:62" s="92" customFormat="1" x14ac:dyDescent="0.2">
      <c r="BI1159" s="147"/>
      <c r="BJ1159" s="147"/>
    </row>
    <row r="1160" spans="61:62" s="92" customFormat="1" x14ac:dyDescent="0.2">
      <c r="BI1160" s="147"/>
      <c r="BJ1160" s="147"/>
    </row>
    <row r="1161" spans="61:62" s="92" customFormat="1" x14ac:dyDescent="0.2">
      <c r="BI1161" s="147"/>
      <c r="BJ1161" s="147"/>
    </row>
    <row r="1162" spans="61:62" s="92" customFormat="1" x14ac:dyDescent="0.2">
      <c r="BI1162" s="147"/>
      <c r="BJ1162" s="147"/>
    </row>
    <row r="1163" spans="61:62" s="92" customFormat="1" x14ac:dyDescent="0.2">
      <c r="BI1163" s="147"/>
      <c r="BJ1163" s="147"/>
    </row>
    <row r="1164" spans="61:62" s="92" customFormat="1" x14ac:dyDescent="0.2">
      <c r="BI1164" s="147"/>
      <c r="BJ1164" s="147"/>
    </row>
    <row r="1165" spans="61:62" s="92" customFormat="1" x14ac:dyDescent="0.2">
      <c r="BI1165" s="147"/>
      <c r="BJ1165" s="147"/>
    </row>
    <row r="1166" spans="61:62" s="92" customFormat="1" x14ac:dyDescent="0.2">
      <c r="BI1166" s="147"/>
      <c r="BJ1166" s="147"/>
    </row>
    <row r="1167" spans="61:62" s="92" customFormat="1" x14ac:dyDescent="0.2">
      <c r="BI1167" s="147"/>
      <c r="BJ1167" s="147"/>
    </row>
    <row r="1168" spans="61:62" s="92" customFormat="1" x14ac:dyDescent="0.2">
      <c r="BI1168" s="147"/>
      <c r="BJ1168" s="147"/>
    </row>
    <row r="1169" spans="61:62" s="92" customFormat="1" x14ac:dyDescent="0.2">
      <c r="BI1169" s="147"/>
      <c r="BJ1169" s="147"/>
    </row>
    <row r="1170" spans="61:62" s="92" customFormat="1" x14ac:dyDescent="0.2">
      <c r="BI1170" s="147"/>
      <c r="BJ1170" s="147"/>
    </row>
    <row r="1171" spans="61:62" s="92" customFormat="1" x14ac:dyDescent="0.2">
      <c r="BI1171" s="147"/>
      <c r="BJ1171" s="147"/>
    </row>
    <row r="1172" spans="61:62" s="92" customFormat="1" x14ac:dyDescent="0.2">
      <c r="BI1172" s="147"/>
      <c r="BJ1172" s="147"/>
    </row>
    <row r="1173" spans="61:62" s="92" customFormat="1" x14ac:dyDescent="0.2">
      <c r="BI1173" s="147"/>
      <c r="BJ1173" s="147"/>
    </row>
    <row r="1174" spans="61:62" s="92" customFormat="1" x14ac:dyDescent="0.2">
      <c r="BI1174" s="147"/>
      <c r="BJ1174" s="147"/>
    </row>
    <row r="1175" spans="61:62" s="92" customFormat="1" x14ac:dyDescent="0.2">
      <c r="BI1175" s="147"/>
      <c r="BJ1175" s="147"/>
    </row>
    <row r="1176" spans="61:62" s="92" customFormat="1" x14ac:dyDescent="0.2">
      <c r="BI1176" s="147"/>
      <c r="BJ1176" s="147"/>
    </row>
    <row r="1177" spans="61:62" s="92" customFormat="1" x14ac:dyDescent="0.2">
      <c r="BI1177" s="147"/>
      <c r="BJ1177" s="147"/>
    </row>
    <row r="1178" spans="61:62" s="92" customFormat="1" x14ac:dyDescent="0.2">
      <c r="BI1178" s="147"/>
      <c r="BJ1178" s="147"/>
    </row>
    <row r="1179" spans="61:62" s="92" customFormat="1" x14ac:dyDescent="0.2">
      <c r="BI1179" s="147"/>
      <c r="BJ1179" s="147"/>
    </row>
    <row r="1180" spans="61:62" s="92" customFormat="1" x14ac:dyDescent="0.2">
      <c r="BI1180" s="147"/>
      <c r="BJ1180" s="147"/>
    </row>
    <row r="1181" spans="61:62" s="92" customFormat="1" x14ac:dyDescent="0.2">
      <c r="BI1181" s="147"/>
      <c r="BJ1181" s="147"/>
    </row>
    <row r="1182" spans="61:62" s="92" customFormat="1" x14ac:dyDescent="0.2">
      <c r="BI1182" s="147"/>
      <c r="BJ1182" s="147"/>
    </row>
    <row r="1183" spans="61:62" s="92" customFormat="1" x14ac:dyDescent="0.2">
      <c r="BI1183" s="147"/>
      <c r="BJ1183" s="147"/>
    </row>
    <row r="1184" spans="61:62" s="92" customFormat="1" x14ac:dyDescent="0.2">
      <c r="BI1184" s="147"/>
      <c r="BJ1184" s="147"/>
    </row>
    <row r="1185" spans="61:62" s="92" customFormat="1" x14ac:dyDescent="0.2">
      <c r="BI1185" s="147"/>
      <c r="BJ1185" s="147"/>
    </row>
    <row r="1186" spans="61:62" s="92" customFormat="1" x14ac:dyDescent="0.2">
      <c r="BI1186" s="147"/>
      <c r="BJ1186" s="147"/>
    </row>
    <row r="1187" spans="61:62" s="92" customFormat="1" x14ac:dyDescent="0.2">
      <c r="BI1187" s="147"/>
      <c r="BJ1187" s="147"/>
    </row>
    <row r="1188" spans="61:62" s="92" customFormat="1" x14ac:dyDescent="0.2">
      <c r="BI1188" s="147"/>
      <c r="BJ1188" s="147"/>
    </row>
    <row r="1189" spans="61:62" s="92" customFormat="1" x14ac:dyDescent="0.2">
      <c r="BI1189" s="147"/>
      <c r="BJ1189" s="147"/>
    </row>
    <row r="1190" spans="61:62" s="92" customFormat="1" x14ac:dyDescent="0.2">
      <c r="BI1190" s="147"/>
      <c r="BJ1190" s="147"/>
    </row>
    <row r="1191" spans="61:62" s="92" customFormat="1" x14ac:dyDescent="0.2">
      <c r="BI1191" s="147"/>
      <c r="BJ1191" s="147"/>
    </row>
    <row r="1192" spans="61:62" s="92" customFormat="1" x14ac:dyDescent="0.2">
      <c r="BI1192" s="147"/>
      <c r="BJ1192" s="147"/>
    </row>
    <row r="1193" spans="61:62" s="92" customFormat="1" x14ac:dyDescent="0.2">
      <c r="BI1193" s="147"/>
      <c r="BJ1193" s="147"/>
    </row>
    <row r="1194" spans="61:62" s="92" customFormat="1" x14ac:dyDescent="0.2">
      <c r="BI1194" s="147"/>
      <c r="BJ1194" s="147"/>
    </row>
    <row r="1195" spans="61:62" s="92" customFormat="1" x14ac:dyDescent="0.2">
      <c r="BI1195" s="147"/>
      <c r="BJ1195" s="147"/>
    </row>
    <row r="1196" spans="61:62" s="92" customFormat="1" x14ac:dyDescent="0.2">
      <c r="BI1196" s="147"/>
      <c r="BJ1196" s="147"/>
    </row>
    <row r="1197" spans="61:62" s="92" customFormat="1" x14ac:dyDescent="0.2">
      <c r="BI1197" s="147"/>
      <c r="BJ1197" s="147"/>
    </row>
    <row r="1198" spans="61:62" s="92" customFormat="1" x14ac:dyDescent="0.2">
      <c r="BI1198" s="147"/>
      <c r="BJ1198" s="147"/>
    </row>
    <row r="1199" spans="61:62" s="92" customFormat="1" x14ac:dyDescent="0.2">
      <c r="BI1199" s="147"/>
      <c r="BJ1199" s="147"/>
    </row>
    <row r="1200" spans="61:62" s="92" customFormat="1" x14ac:dyDescent="0.2">
      <c r="BI1200" s="147"/>
      <c r="BJ1200" s="147"/>
    </row>
    <row r="1201" spans="61:62" s="92" customFormat="1" x14ac:dyDescent="0.2">
      <c r="BI1201" s="147"/>
      <c r="BJ1201" s="147"/>
    </row>
    <row r="1202" spans="61:62" s="92" customFormat="1" x14ac:dyDescent="0.2">
      <c r="BI1202" s="147"/>
      <c r="BJ1202" s="147"/>
    </row>
    <row r="1203" spans="61:62" s="92" customFormat="1" x14ac:dyDescent="0.2">
      <c r="BI1203" s="147"/>
      <c r="BJ1203" s="147"/>
    </row>
    <row r="1204" spans="61:62" s="92" customFormat="1" x14ac:dyDescent="0.2">
      <c r="BI1204" s="147"/>
      <c r="BJ1204" s="147"/>
    </row>
    <row r="1205" spans="61:62" s="92" customFormat="1" x14ac:dyDescent="0.2">
      <c r="BI1205" s="147"/>
      <c r="BJ1205" s="147"/>
    </row>
    <row r="1206" spans="61:62" s="92" customFormat="1" x14ac:dyDescent="0.2">
      <c r="BI1206" s="147"/>
      <c r="BJ1206" s="147"/>
    </row>
    <row r="1207" spans="61:62" s="92" customFormat="1" x14ac:dyDescent="0.2">
      <c r="BI1207" s="147"/>
      <c r="BJ1207" s="147"/>
    </row>
    <row r="1208" spans="61:62" s="92" customFormat="1" x14ac:dyDescent="0.2">
      <c r="BI1208" s="147"/>
      <c r="BJ1208" s="147"/>
    </row>
    <row r="1209" spans="61:62" s="92" customFormat="1" x14ac:dyDescent="0.2">
      <c r="BI1209" s="147"/>
      <c r="BJ1209" s="147"/>
    </row>
    <row r="1210" spans="61:62" s="92" customFormat="1" x14ac:dyDescent="0.2">
      <c r="BI1210" s="147"/>
      <c r="BJ1210" s="147"/>
    </row>
    <row r="1211" spans="61:62" s="92" customFormat="1" x14ac:dyDescent="0.2">
      <c r="BI1211" s="147"/>
      <c r="BJ1211" s="147"/>
    </row>
    <row r="1212" spans="61:62" s="92" customFormat="1" x14ac:dyDescent="0.2">
      <c r="BI1212" s="147"/>
      <c r="BJ1212" s="147"/>
    </row>
    <row r="1213" spans="61:62" s="92" customFormat="1" x14ac:dyDescent="0.2">
      <c r="BI1213" s="147"/>
      <c r="BJ1213" s="147"/>
    </row>
    <row r="1214" spans="61:62" s="92" customFormat="1" x14ac:dyDescent="0.2">
      <c r="BI1214" s="147"/>
      <c r="BJ1214" s="147"/>
    </row>
    <row r="1215" spans="61:62" s="92" customFormat="1" x14ac:dyDescent="0.2">
      <c r="BI1215" s="147"/>
      <c r="BJ1215" s="147"/>
    </row>
    <row r="1216" spans="61:62" s="92" customFormat="1" x14ac:dyDescent="0.2">
      <c r="BI1216" s="147"/>
      <c r="BJ1216" s="147"/>
    </row>
    <row r="1217" spans="61:62" s="92" customFormat="1" x14ac:dyDescent="0.2">
      <c r="BI1217" s="147"/>
      <c r="BJ1217" s="147"/>
    </row>
    <row r="1218" spans="61:62" s="92" customFormat="1" x14ac:dyDescent="0.2">
      <c r="BI1218" s="147"/>
      <c r="BJ1218" s="147"/>
    </row>
    <row r="1219" spans="61:62" s="92" customFormat="1" x14ac:dyDescent="0.2">
      <c r="BI1219" s="147"/>
      <c r="BJ1219" s="147"/>
    </row>
    <row r="1220" spans="61:62" s="92" customFormat="1" x14ac:dyDescent="0.2">
      <c r="BI1220" s="147"/>
      <c r="BJ1220" s="147"/>
    </row>
    <row r="1221" spans="61:62" s="92" customFormat="1" x14ac:dyDescent="0.2">
      <c r="BI1221" s="147"/>
      <c r="BJ1221" s="147"/>
    </row>
    <row r="1222" spans="61:62" s="92" customFormat="1" x14ac:dyDescent="0.2">
      <c r="BI1222" s="147"/>
      <c r="BJ1222" s="147"/>
    </row>
    <row r="1223" spans="61:62" s="92" customFormat="1" x14ac:dyDescent="0.2">
      <c r="BI1223" s="147"/>
      <c r="BJ1223" s="147"/>
    </row>
    <row r="1224" spans="61:62" s="92" customFormat="1" x14ac:dyDescent="0.2">
      <c r="BI1224" s="147"/>
      <c r="BJ1224" s="147"/>
    </row>
    <row r="1225" spans="61:62" s="92" customFormat="1" x14ac:dyDescent="0.2">
      <c r="BI1225" s="147"/>
      <c r="BJ1225" s="147"/>
    </row>
    <row r="1226" spans="61:62" s="92" customFormat="1" x14ac:dyDescent="0.2">
      <c r="BI1226" s="147"/>
      <c r="BJ1226" s="147"/>
    </row>
    <row r="1227" spans="61:62" s="92" customFormat="1" x14ac:dyDescent="0.2">
      <c r="BI1227" s="147"/>
      <c r="BJ1227" s="147"/>
    </row>
    <row r="1228" spans="61:62" s="92" customFormat="1" x14ac:dyDescent="0.2">
      <c r="BI1228" s="147"/>
      <c r="BJ1228" s="147"/>
    </row>
    <row r="1229" spans="61:62" s="92" customFormat="1" x14ac:dyDescent="0.2">
      <c r="BI1229" s="147"/>
      <c r="BJ1229" s="147"/>
    </row>
    <row r="1230" spans="61:62" s="92" customFormat="1" x14ac:dyDescent="0.2">
      <c r="BI1230" s="147"/>
      <c r="BJ1230" s="147"/>
    </row>
    <row r="1231" spans="61:62" s="92" customFormat="1" x14ac:dyDescent="0.2">
      <c r="BI1231" s="147"/>
      <c r="BJ1231" s="147"/>
    </row>
    <row r="1232" spans="61:62" s="92" customFormat="1" x14ac:dyDescent="0.2">
      <c r="BI1232" s="147"/>
      <c r="BJ1232" s="147"/>
    </row>
    <row r="1233" spans="61:62" s="92" customFormat="1" x14ac:dyDescent="0.2">
      <c r="BI1233" s="147"/>
      <c r="BJ1233" s="147"/>
    </row>
    <row r="1234" spans="61:62" s="92" customFormat="1" x14ac:dyDescent="0.2">
      <c r="BI1234" s="147"/>
      <c r="BJ1234" s="147"/>
    </row>
    <row r="1235" spans="61:62" s="92" customFormat="1" x14ac:dyDescent="0.2">
      <c r="BI1235" s="147"/>
      <c r="BJ1235" s="147"/>
    </row>
    <row r="1236" spans="61:62" s="92" customFormat="1" x14ac:dyDescent="0.2">
      <c r="BI1236" s="147"/>
      <c r="BJ1236" s="147"/>
    </row>
    <row r="1237" spans="61:62" s="92" customFormat="1" x14ac:dyDescent="0.2">
      <c r="BI1237" s="147"/>
      <c r="BJ1237" s="147"/>
    </row>
    <row r="1238" spans="61:62" s="92" customFormat="1" x14ac:dyDescent="0.2">
      <c r="BI1238" s="147"/>
      <c r="BJ1238" s="147"/>
    </row>
    <row r="1239" spans="61:62" s="92" customFormat="1" x14ac:dyDescent="0.2">
      <c r="BI1239" s="147"/>
      <c r="BJ1239" s="147"/>
    </row>
    <row r="1240" spans="61:62" s="92" customFormat="1" x14ac:dyDescent="0.2">
      <c r="BI1240" s="147"/>
      <c r="BJ1240" s="147"/>
    </row>
    <row r="1241" spans="61:62" s="92" customFormat="1" x14ac:dyDescent="0.2">
      <c r="BI1241" s="147"/>
      <c r="BJ1241" s="147"/>
    </row>
    <row r="1242" spans="61:62" s="92" customFormat="1" x14ac:dyDescent="0.2">
      <c r="BI1242" s="147"/>
      <c r="BJ1242" s="147"/>
    </row>
    <row r="1243" spans="61:62" s="92" customFormat="1" x14ac:dyDescent="0.2">
      <c r="BI1243" s="147"/>
      <c r="BJ1243" s="147"/>
    </row>
    <row r="1244" spans="61:62" s="92" customFormat="1" x14ac:dyDescent="0.2">
      <c r="BI1244" s="147"/>
      <c r="BJ1244" s="147"/>
    </row>
    <row r="1245" spans="61:62" s="92" customFormat="1" x14ac:dyDescent="0.2">
      <c r="BI1245" s="147"/>
      <c r="BJ1245" s="147"/>
    </row>
    <row r="1246" spans="61:62" s="92" customFormat="1" x14ac:dyDescent="0.2">
      <c r="BI1246" s="147"/>
      <c r="BJ1246" s="147"/>
    </row>
    <row r="1247" spans="61:62" s="92" customFormat="1" x14ac:dyDescent="0.2">
      <c r="BI1247" s="147"/>
      <c r="BJ1247" s="147"/>
    </row>
    <row r="1248" spans="61:62" s="92" customFormat="1" x14ac:dyDescent="0.2">
      <c r="BI1248" s="147"/>
      <c r="BJ1248" s="147"/>
    </row>
    <row r="1249" spans="61:62" s="92" customFormat="1" x14ac:dyDescent="0.2">
      <c r="BI1249" s="147"/>
      <c r="BJ1249" s="147"/>
    </row>
    <row r="1250" spans="61:62" s="92" customFormat="1" x14ac:dyDescent="0.2">
      <c r="BI1250" s="147"/>
      <c r="BJ1250" s="147"/>
    </row>
    <row r="1251" spans="61:62" s="92" customFormat="1" x14ac:dyDescent="0.2">
      <c r="BI1251" s="147"/>
      <c r="BJ1251" s="147"/>
    </row>
    <row r="1252" spans="61:62" s="92" customFormat="1" x14ac:dyDescent="0.2">
      <c r="BI1252" s="147"/>
      <c r="BJ1252" s="147"/>
    </row>
    <row r="1253" spans="61:62" s="92" customFormat="1" x14ac:dyDescent="0.2">
      <c r="BI1253" s="147"/>
      <c r="BJ1253" s="147"/>
    </row>
    <row r="1254" spans="61:62" s="92" customFormat="1" x14ac:dyDescent="0.2">
      <c r="BI1254" s="147"/>
      <c r="BJ1254" s="147"/>
    </row>
    <row r="1255" spans="61:62" s="92" customFormat="1" x14ac:dyDescent="0.2">
      <c r="BI1255" s="147"/>
      <c r="BJ1255" s="147"/>
    </row>
    <row r="1256" spans="61:62" s="92" customFormat="1" x14ac:dyDescent="0.2">
      <c r="BI1256" s="147"/>
      <c r="BJ1256" s="147"/>
    </row>
    <row r="1257" spans="61:62" s="92" customFormat="1" x14ac:dyDescent="0.2">
      <c r="BI1257" s="147"/>
      <c r="BJ1257" s="147"/>
    </row>
    <row r="1258" spans="61:62" s="92" customFormat="1" x14ac:dyDescent="0.2">
      <c r="BI1258" s="147"/>
      <c r="BJ1258" s="147"/>
    </row>
    <row r="1259" spans="61:62" s="92" customFormat="1" x14ac:dyDescent="0.2">
      <c r="BI1259" s="147"/>
      <c r="BJ1259" s="147"/>
    </row>
    <row r="1260" spans="61:62" s="92" customFormat="1" x14ac:dyDescent="0.2">
      <c r="BI1260" s="147"/>
      <c r="BJ1260" s="147"/>
    </row>
    <row r="1261" spans="61:62" s="92" customFormat="1" x14ac:dyDescent="0.2">
      <c r="BI1261" s="147"/>
      <c r="BJ1261" s="147"/>
    </row>
    <row r="1262" spans="61:62" s="92" customFormat="1" x14ac:dyDescent="0.2">
      <c r="BI1262" s="147"/>
      <c r="BJ1262" s="147"/>
    </row>
    <row r="1263" spans="61:62" s="92" customFormat="1" x14ac:dyDescent="0.2">
      <c r="BI1263" s="147"/>
      <c r="BJ1263" s="147"/>
    </row>
    <row r="1264" spans="61:62" s="92" customFormat="1" x14ac:dyDescent="0.2">
      <c r="BI1264" s="147"/>
      <c r="BJ1264" s="147"/>
    </row>
    <row r="1265" spans="61:62" s="92" customFormat="1" x14ac:dyDescent="0.2">
      <c r="BI1265" s="147"/>
      <c r="BJ1265" s="147"/>
    </row>
    <row r="1266" spans="61:62" s="92" customFormat="1" x14ac:dyDescent="0.2">
      <c r="BI1266" s="147"/>
      <c r="BJ1266" s="147"/>
    </row>
    <row r="1267" spans="61:62" s="92" customFormat="1" x14ac:dyDescent="0.2">
      <c r="BI1267" s="147"/>
      <c r="BJ1267" s="147"/>
    </row>
    <row r="1268" spans="61:62" s="92" customFormat="1" x14ac:dyDescent="0.2">
      <c r="BI1268" s="147"/>
      <c r="BJ1268" s="147"/>
    </row>
    <row r="1269" spans="61:62" s="92" customFormat="1" x14ac:dyDescent="0.2">
      <c r="BI1269" s="147"/>
      <c r="BJ1269" s="147"/>
    </row>
    <row r="1270" spans="61:62" s="92" customFormat="1" x14ac:dyDescent="0.2">
      <c r="BI1270" s="147"/>
      <c r="BJ1270" s="147"/>
    </row>
    <row r="1271" spans="61:62" s="92" customFormat="1" x14ac:dyDescent="0.2">
      <c r="BI1271" s="147"/>
      <c r="BJ1271" s="147"/>
    </row>
    <row r="1272" spans="61:62" s="92" customFormat="1" x14ac:dyDescent="0.2">
      <c r="BI1272" s="147"/>
      <c r="BJ1272" s="147"/>
    </row>
    <row r="1273" spans="61:62" s="92" customFormat="1" x14ac:dyDescent="0.2">
      <c r="BI1273" s="147"/>
      <c r="BJ1273" s="147"/>
    </row>
    <row r="1274" spans="61:62" s="92" customFormat="1" x14ac:dyDescent="0.2">
      <c r="BI1274" s="147"/>
      <c r="BJ1274" s="147"/>
    </row>
    <row r="1275" spans="61:62" s="92" customFormat="1" x14ac:dyDescent="0.2">
      <c r="BI1275" s="147"/>
      <c r="BJ1275" s="147"/>
    </row>
    <row r="1276" spans="61:62" s="92" customFormat="1" x14ac:dyDescent="0.2">
      <c r="BI1276" s="147"/>
      <c r="BJ1276" s="147"/>
    </row>
    <row r="1277" spans="61:62" s="92" customFormat="1" x14ac:dyDescent="0.2">
      <c r="BI1277" s="147"/>
      <c r="BJ1277" s="147"/>
    </row>
    <row r="1278" spans="61:62" s="92" customFormat="1" x14ac:dyDescent="0.2">
      <c r="BI1278" s="147"/>
      <c r="BJ1278" s="147"/>
    </row>
    <row r="1279" spans="61:62" s="92" customFormat="1" x14ac:dyDescent="0.2">
      <c r="BI1279" s="147"/>
      <c r="BJ1279" s="147"/>
    </row>
    <row r="1280" spans="61:62" s="92" customFormat="1" x14ac:dyDescent="0.2">
      <c r="BI1280" s="147"/>
      <c r="BJ1280" s="147"/>
    </row>
    <row r="1281" spans="61:62" s="92" customFormat="1" x14ac:dyDescent="0.2">
      <c r="BI1281" s="147"/>
      <c r="BJ1281" s="147"/>
    </row>
    <row r="1282" spans="61:62" s="92" customFormat="1" x14ac:dyDescent="0.2">
      <c r="BI1282" s="147"/>
      <c r="BJ1282" s="147"/>
    </row>
    <row r="1283" spans="61:62" s="92" customFormat="1" x14ac:dyDescent="0.2">
      <c r="BI1283" s="147"/>
      <c r="BJ1283" s="147"/>
    </row>
    <row r="1284" spans="61:62" s="92" customFormat="1" x14ac:dyDescent="0.2">
      <c r="BI1284" s="147"/>
      <c r="BJ1284" s="147"/>
    </row>
    <row r="1285" spans="61:62" s="92" customFormat="1" x14ac:dyDescent="0.2">
      <c r="BI1285" s="147"/>
      <c r="BJ1285" s="147"/>
    </row>
    <row r="1286" spans="61:62" s="92" customFormat="1" x14ac:dyDescent="0.2">
      <c r="BI1286" s="147"/>
      <c r="BJ1286" s="147"/>
    </row>
    <row r="1287" spans="61:62" s="92" customFormat="1" x14ac:dyDescent="0.2">
      <c r="BI1287" s="147"/>
      <c r="BJ1287" s="147"/>
    </row>
    <row r="1288" spans="61:62" s="92" customFormat="1" x14ac:dyDescent="0.2">
      <c r="BI1288" s="147"/>
      <c r="BJ1288" s="147"/>
    </row>
    <row r="1289" spans="61:62" s="92" customFormat="1" x14ac:dyDescent="0.2">
      <c r="BI1289" s="147"/>
      <c r="BJ1289" s="147"/>
    </row>
    <row r="1290" spans="61:62" s="92" customFormat="1" x14ac:dyDescent="0.2">
      <c r="BI1290" s="147"/>
      <c r="BJ1290" s="147"/>
    </row>
    <row r="1291" spans="61:62" s="92" customFormat="1" x14ac:dyDescent="0.2">
      <c r="BI1291" s="147"/>
      <c r="BJ1291" s="147"/>
    </row>
    <row r="1292" spans="61:62" s="92" customFormat="1" x14ac:dyDescent="0.2">
      <c r="BI1292" s="147"/>
      <c r="BJ1292" s="147"/>
    </row>
    <row r="1293" spans="61:62" s="92" customFormat="1" x14ac:dyDescent="0.2">
      <c r="BI1293" s="147"/>
      <c r="BJ1293" s="147"/>
    </row>
    <row r="1294" spans="61:62" s="92" customFormat="1" x14ac:dyDescent="0.2">
      <c r="BI1294" s="147"/>
      <c r="BJ1294" s="147"/>
    </row>
    <row r="1295" spans="61:62" s="92" customFormat="1" x14ac:dyDescent="0.2">
      <c r="BI1295" s="147"/>
      <c r="BJ1295" s="147"/>
    </row>
    <row r="1296" spans="61:62" s="92" customFormat="1" x14ac:dyDescent="0.2">
      <c r="BI1296" s="147"/>
      <c r="BJ1296" s="147"/>
    </row>
    <row r="1297" spans="61:62" s="92" customFormat="1" x14ac:dyDescent="0.2">
      <c r="BI1297" s="147"/>
      <c r="BJ1297" s="147"/>
    </row>
    <row r="1298" spans="61:62" s="92" customFormat="1" x14ac:dyDescent="0.2">
      <c r="BI1298" s="147"/>
      <c r="BJ1298" s="147"/>
    </row>
    <row r="1299" spans="61:62" s="92" customFormat="1" x14ac:dyDescent="0.2">
      <c r="BI1299" s="147"/>
      <c r="BJ1299" s="147"/>
    </row>
    <row r="1300" spans="61:62" s="92" customFormat="1" x14ac:dyDescent="0.2">
      <c r="BI1300" s="147"/>
      <c r="BJ1300" s="147"/>
    </row>
    <row r="1301" spans="61:62" s="92" customFormat="1" x14ac:dyDescent="0.2">
      <c r="BI1301" s="147"/>
      <c r="BJ1301" s="147"/>
    </row>
    <row r="1302" spans="61:62" s="92" customFormat="1" x14ac:dyDescent="0.2">
      <c r="BI1302" s="147"/>
      <c r="BJ1302" s="147"/>
    </row>
    <row r="1303" spans="61:62" s="92" customFormat="1" x14ac:dyDescent="0.2">
      <c r="BI1303" s="147"/>
      <c r="BJ1303" s="147"/>
    </row>
    <row r="1304" spans="61:62" s="92" customFormat="1" x14ac:dyDescent="0.2">
      <c r="BI1304" s="147"/>
      <c r="BJ1304" s="147"/>
    </row>
    <row r="1305" spans="61:62" s="92" customFormat="1" x14ac:dyDescent="0.2">
      <c r="BI1305" s="147"/>
      <c r="BJ1305" s="147"/>
    </row>
    <row r="1306" spans="61:62" s="92" customFormat="1" x14ac:dyDescent="0.2">
      <c r="BI1306" s="147"/>
      <c r="BJ1306" s="147"/>
    </row>
    <row r="1307" spans="61:62" s="92" customFormat="1" x14ac:dyDescent="0.2">
      <c r="BI1307" s="147"/>
      <c r="BJ1307" s="147"/>
    </row>
    <row r="1308" spans="61:62" s="92" customFormat="1" x14ac:dyDescent="0.2">
      <c r="BI1308" s="147"/>
      <c r="BJ1308" s="147"/>
    </row>
    <row r="1309" spans="61:62" s="92" customFormat="1" x14ac:dyDescent="0.2">
      <c r="BI1309" s="147"/>
      <c r="BJ1309" s="147"/>
    </row>
    <row r="1310" spans="61:62" s="92" customFormat="1" x14ac:dyDescent="0.2">
      <c r="BI1310" s="147"/>
      <c r="BJ1310" s="147"/>
    </row>
    <row r="1311" spans="61:62" s="92" customFormat="1" x14ac:dyDescent="0.2">
      <c r="BI1311" s="147"/>
      <c r="BJ1311" s="147"/>
    </row>
    <row r="1312" spans="61:62" s="92" customFormat="1" x14ac:dyDescent="0.2">
      <c r="BI1312" s="147"/>
      <c r="BJ1312" s="147"/>
    </row>
    <row r="1313" spans="61:62" s="92" customFormat="1" x14ac:dyDescent="0.2">
      <c r="BI1313" s="147"/>
      <c r="BJ1313" s="147"/>
    </row>
    <row r="1314" spans="61:62" s="92" customFormat="1" x14ac:dyDescent="0.2">
      <c r="BI1314" s="147"/>
      <c r="BJ1314" s="147"/>
    </row>
    <row r="1315" spans="61:62" s="92" customFormat="1" x14ac:dyDescent="0.2">
      <c r="BI1315" s="147"/>
      <c r="BJ1315" s="147"/>
    </row>
    <row r="1316" spans="61:62" s="92" customFormat="1" x14ac:dyDescent="0.2">
      <c r="BI1316" s="147"/>
      <c r="BJ1316" s="147"/>
    </row>
    <row r="1317" spans="61:62" s="92" customFormat="1" x14ac:dyDescent="0.2">
      <c r="BI1317" s="147"/>
      <c r="BJ1317" s="147"/>
    </row>
    <row r="1318" spans="61:62" s="92" customFormat="1" x14ac:dyDescent="0.2">
      <c r="BI1318" s="147"/>
      <c r="BJ1318" s="147"/>
    </row>
    <row r="1319" spans="61:62" s="92" customFormat="1" x14ac:dyDescent="0.2">
      <c r="BI1319" s="147"/>
      <c r="BJ1319" s="147"/>
    </row>
    <row r="1320" spans="61:62" s="92" customFormat="1" x14ac:dyDescent="0.2">
      <c r="BI1320" s="147"/>
      <c r="BJ1320" s="147"/>
    </row>
    <row r="1321" spans="61:62" s="92" customFormat="1" x14ac:dyDescent="0.2">
      <c r="BI1321" s="147"/>
      <c r="BJ1321" s="147"/>
    </row>
    <row r="1322" spans="61:62" s="92" customFormat="1" x14ac:dyDescent="0.2">
      <c r="BI1322" s="147"/>
      <c r="BJ1322" s="147"/>
    </row>
    <row r="1323" spans="61:62" s="92" customFormat="1" x14ac:dyDescent="0.2">
      <c r="BI1323" s="147"/>
      <c r="BJ1323" s="147"/>
    </row>
    <row r="1324" spans="61:62" s="92" customFormat="1" x14ac:dyDescent="0.2">
      <c r="BI1324" s="147"/>
      <c r="BJ1324" s="147"/>
    </row>
    <row r="1325" spans="61:62" s="92" customFormat="1" x14ac:dyDescent="0.2">
      <c r="BI1325" s="147"/>
      <c r="BJ1325" s="147"/>
    </row>
    <row r="1326" spans="61:62" s="92" customFormat="1" x14ac:dyDescent="0.2">
      <c r="BI1326" s="147"/>
      <c r="BJ1326" s="147"/>
    </row>
    <row r="1327" spans="61:62" s="92" customFormat="1" x14ac:dyDescent="0.2">
      <c r="BI1327" s="147"/>
      <c r="BJ1327" s="147"/>
    </row>
    <row r="1328" spans="61:62" s="92" customFormat="1" x14ac:dyDescent="0.2">
      <c r="BI1328" s="147"/>
      <c r="BJ1328" s="147"/>
    </row>
    <row r="1329" spans="61:62" s="92" customFormat="1" x14ac:dyDescent="0.2">
      <c r="BI1329" s="147"/>
      <c r="BJ1329" s="147"/>
    </row>
    <row r="1330" spans="61:62" s="92" customFormat="1" x14ac:dyDescent="0.2">
      <c r="BI1330" s="147"/>
      <c r="BJ1330" s="147"/>
    </row>
    <row r="1331" spans="61:62" s="92" customFormat="1" x14ac:dyDescent="0.2">
      <c r="BI1331" s="147"/>
      <c r="BJ1331" s="147"/>
    </row>
    <row r="1332" spans="61:62" s="92" customFormat="1" x14ac:dyDescent="0.2">
      <c r="BI1332" s="147"/>
      <c r="BJ1332" s="147"/>
    </row>
    <row r="1333" spans="61:62" s="92" customFormat="1" x14ac:dyDescent="0.2">
      <c r="BI1333" s="147"/>
      <c r="BJ1333" s="147"/>
    </row>
    <row r="1334" spans="61:62" s="92" customFormat="1" x14ac:dyDescent="0.2">
      <c r="BI1334" s="147"/>
      <c r="BJ1334" s="147"/>
    </row>
    <row r="1335" spans="61:62" s="92" customFormat="1" x14ac:dyDescent="0.2">
      <c r="BI1335" s="147"/>
      <c r="BJ1335" s="147"/>
    </row>
    <row r="1336" spans="61:62" s="92" customFormat="1" x14ac:dyDescent="0.2">
      <c r="BI1336" s="147"/>
      <c r="BJ1336" s="147"/>
    </row>
    <row r="1337" spans="61:62" s="92" customFormat="1" x14ac:dyDescent="0.2">
      <c r="BI1337" s="147"/>
      <c r="BJ1337" s="147"/>
    </row>
    <row r="1338" spans="61:62" s="92" customFormat="1" x14ac:dyDescent="0.2">
      <c r="BI1338" s="147"/>
      <c r="BJ1338" s="147"/>
    </row>
    <row r="1339" spans="61:62" s="92" customFormat="1" x14ac:dyDescent="0.2">
      <c r="BI1339" s="147"/>
      <c r="BJ1339" s="147"/>
    </row>
    <row r="1340" spans="61:62" s="92" customFormat="1" x14ac:dyDescent="0.2">
      <c r="BI1340" s="147"/>
      <c r="BJ1340" s="147"/>
    </row>
    <row r="1341" spans="61:62" s="92" customFormat="1" x14ac:dyDescent="0.2">
      <c r="BI1341" s="147"/>
      <c r="BJ1341" s="147"/>
    </row>
    <row r="1342" spans="61:62" s="92" customFormat="1" x14ac:dyDescent="0.2">
      <c r="BI1342" s="147"/>
      <c r="BJ1342" s="147"/>
    </row>
    <row r="1343" spans="61:62" s="92" customFormat="1" x14ac:dyDescent="0.2">
      <c r="BI1343" s="147"/>
      <c r="BJ1343" s="147"/>
    </row>
    <row r="1344" spans="61:62" s="92" customFormat="1" x14ac:dyDescent="0.2">
      <c r="BI1344" s="147"/>
      <c r="BJ1344" s="147"/>
    </row>
    <row r="1345" spans="61:62" s="92" customFormat="1" x14ac:dyDescent="0.2">
      <c r="BI1345" s="147"/>
      <c r="BJ1345" s="147"/>
    </row>
    <row r="1346" spans="61:62" s="92" customFormat="1" x14ac:dyDescent="0.2">
      <c r="BI1346" s="147"/>
      <c r="BJ1346" s="147"/>
    </row>
    <row r="1347" spans="61:62" s="92" customFormat="1" x14ac:dyDescent="0.2">
      <c r="BI1347" s="147"/>
      <c r="BJ1347" s="147"/>
    </row>
    <row r="1348" spans="61:62" s="92" customFormat="1" x14ac:dyDescent="0.2">
      <c r="BI1348" s="147"/>
      <c r="BJ1348" s="147"/>
    </row>
    <row r="1349" spans="61:62" s="92" customFormat="1" x14ac:dyDescent="0.2">
      <c r="BI1349" s="147"/>
      <c r="BJ1349" s="147"/>
    </row>
    <row r="1350" spans="61:62" s="92" customFormat="1" x14ac:dyDescent="0.2">
      <c r="BI1350" s="147"/>
      <c r="BJ1350" s="147"/>
    </row>
    <row r="1351" spans="61:62" s="92" customFormat="1" x14ac:dyDescent="0.2">
      <c r="BI1351" s="147"/>
      <c r="BJ1351" s="147"/>
    </row>
    <row r="1352" spans="61:62" s="92" customFormat="1" x14ac:dyDescent="0.2">
      <c r="BI1352" s="147"/>
      <c r="BJ1352" s="147"/>
    </row>
    <row r="1353" spans="61:62" s="92" customFormat="1" x14ac:dyDescent="0.2">
      <c r="BI1353" s="147"/>
      <c r="BJ1353" s="147"/>
    </row>
    <row r="1354" spans="61:62" s="92" customFormat="1" x14ac:dyDescent="0.2">
      <c r="BI1354" s="147"/>
      <c r="BJ1354" s="147"/>
    </row>
    <row r="1355" spans="61:62" s="92" customFormat="1" x14ac:dyDescent="0.2">
      <c r="BI1355" s="147"/>
      <c r="BJ1355" s="147"/>
    </row>
    <row r="1356" spans="61:62" s="92" customFormat="1" x14ac:dyDescent="0.2">
      <c r="BI1356" s="147"/>
      <c r="BJ1356" s="147"/>
    </row>
    <row r="1357" spans="61:62" s="92" customFormat="1" x14ac:dyDescent="0.2">
      <c r="BI1357" s="147"/>
      <c r="BJ1357" s="147"/>
    </row>
    <row r="1358" spans="61:62" s="92" customFormat="1" x14ac:dyDescent="0.2">
      <c r="BI1358" s="147"/>
      <c r="BJ1358" s="147"/>
    </row>
    <row r="1359" spans="61:62" s="92" customFormat="1" x14ac:dyDescent="0.2">
      <c r="BI1359" s="147"/>
      <c r="BJ1359" s="147"/>
    </row>
    <row r="1360" spans="61:62" s="92" customFormat="1" x14ac:dyDescent="0.2">
      <c r="BI1360" s="147"/>
      <c r="BJ1360" s="147"/>
    </row>
    <row r="1361" spans="61:62" s="92" customFormat="1" x14ac:dyDescent="0.2">
      <c r="BI1361" s="147"/>
      <c r="BJ1361" s="147"/>
    </row>
    <row r="1362" spans="61:62" s="92" customFormat="1" x14ac:dyDescent="0.2">
      <c r="BI1362" s="147"/>
      <c r="BJ1362" s="147"/>
    </row>
    <row r="1363" spans="61:62" s="92" customFormat="1" x14ac:dyDescent="0.2">
      <c r="BI1363" s="147"/>
      <c r="BJ1363" s="147"/>
    </row>
    <row r="1364" spans="61:62" s="92" customFormat="1" x14ac:dyDescent="0.2">
      <c r="BI1364" s="147"/>
      <c r="BJ1364" s="147"/>
    </row>
    <row r="1365" spans="61:62" s="92" customFormat="1" x14ac:dyDescent="0.2">
      <c r="BI1365" s="147"/>
      <c r="BJ1365" s="147"/>
    </row>
    <row r="1366" spans="61:62" s="92" customFormat="1" x14ac:dyDescent="0.2">
      <c r="BI1366" s="147"/>
      <c r="BJ1366" s="147"/>
    </row>
    <row r="1367" spans="61:62" s="92" customFormat="1" x14ac:dyDescent="0.2">
      <c r="BI1367" s="147"/>
      <c r="BJ1367" s="147"/>
    </row>
    <row r="1368" spans="61:62" s="92" customFormat="1" x14ac:dyDescent="0.2">
      <c r="BI1368" s="147"/>
      <c r="BJ1368" s="147"/>
    </row>
    <row r="1369" spans="61:62" s="92" customFormat="1" x14ac:dyDescent="0.2">
      <c r="BI1369" s="147"/>
      <c r="BJ1369" s="147"/>
    </row>
    <row r="1370" spans="61:62" s="92" customFormat="1" x14ac:dyDescent="0.2">
      <c r="BI1370" s="147"/>
      <c r="BJ1370" s="147"/>
    </row>
    <row r="1371" spans="61:62" s="92" customFormat="1" x14ac:dyDescent="0.2">
      <c r="BI1371" s="147"/>
      <c r="BJ1371" s="147"/>
    </row>
    <row r="1372" spans="61:62" s="92" customFormat="1" x14ac:dyDescent="0.2">
      <c r="BI1372" s="147"/>
      <c r="BJ1372" s="147"/>
    </row>
    <row r="1373" spans="61:62" s="92" customFormat="1" x14ac:dyDescent="0.2">
      <c r="BI1373" s="147"/>
      <c r="BJ1373" s="147"/>
    </row>
    <row r="1374" spans="61:62" s="92" customFormat="1" x14ac:dyDescent="0.2">
      <c r="BI1374" s="147"/>
      <c r="BJ1374" s="147"/>
    </row>
    <row r="1375" spans="61:62" s="92" customFormat="1" x14ac:dyDescent="0.2">
      <c r="BI1375" s="147"/>
      <c r="BJ1375" s="147"/>
    </row>
    <row r="1376" spans="61:62" s="92" customFormat="1" x14ac:dyDescent="0.2">
      <c r="BI1376" s="147"/>
      <c r="BJ1376" s="147"/>
    </row>
    <row r="1377" spans="61:62" s="92" customFormat="1" x14ac:dyDescent="0.2">
      <c r="BI1377" s="147"/>
      <c r="BJ1377" s="147"/>
    </row>
    <row r="1378" spans="61:62" s="92" customFormat="1" x14ac:dyDescent="0.2">
      <c r="BI1378" s="147"/>
      <c r="BJ1378" s="147"/>
    </row>
    <row r="1379" spans="61:62" s="92" customFormat="1" x14ac:dyDescent="0.2">
      <c r="BI1379" s="147"/>
      <c r="BJ1379" s="147"/>
    </row>
    <row r="1380" spans="61:62" s="92" customFormat="1" x14ac:dyDescent="0.2">
      <c r="BI1380" s="147"/>
      <c r="BJ1380" s="147"/>
    </row>
    <row r="1381" spans="61:62" s="92" customFormat="1" x14ac:dyDescent="0.2">
      <c r="BI1381" s="147"/>
      <c r="BJ1381" s="147"/>
    </row>
    <row r="1382" spans="61:62" s="92" customFormat="1" x14ac:dyDescent="0.2">
      <c r="BI1382" s="147"/>
      <c r="BJ1382" s="147"/>
    </row>
    <row r="1383" spans="61:62" s="92" customFormat="1" x14ac:dyDescent="0.2">
      <c r="BI1383" s="147"/>
      <c r="BJ1383" s="147"/>
    </row>
    <row r="1384" spans="61:62" s="92" customFormat="1" x14ac:dyDescent="0.2">
      <c r="BI1384" s="147"/>
      <c r="BJ1384" s="147"/>
    </row>
    <row r="1385" spans="61:62" s="92" customFormat="1" x14ac:dyDescent="0.2">
      <c r="BI1385" s="147"/>
      <c r="BJ1385" s="147"/>
    </row>
    <row r="1386" spans="61:62" s="92" customFormat="1" x14ac:dyDescent="0.2">
      <c r="BI1386" s="147"/>
      <c r="BJ1386" s="147"/>
    </row>
    <row r="1387" spans="61:62" s="92" customFormat="1" x14ac:dyDescent="0.2">
      <c r="BI1387" s="147"/>
      <c r="BJ1387" s="147"/>
    </row>
    <row r="1388" spans="61:62" s="92" customFormat="1" x14ac:dyDescent="0.2">
      <c r="BI1388" s="147"/>
      <c r="BJ1388" s="147"/>
    </row>
    <row r="1389" spans="61:62" s="92" customFormat="1" x14ac:dyDescent="0.2">
      <c r="BI1389" s="147"/>
      <c r="BJ1389" s="147"/>
    </row>
    <row r="1390" spans="61:62" s="92" customFormat="1" x14ac:dyDescent="0.2">
      <c r="BI1390" s="147"/>
      <c r="BJ1390" s="147"/>
    </row>
    <row r="1391" spans="61:62" s="92" customFormat="1" x14ac:dyDescent="0.2">
      <c r="BI1391" s="147"/>
      <c r="BJ1391" s="147"/>
    </row>
    <row r="1392" spans="61:62" s="92" customFormat="1" x14ac:dyDescent="0.2">
      <c r="BI1392" s="147"/>
      <c r="BJ1392" s="147"/>
    </row>
    <row r="1393" spans="61:62" s="92" customFormat="1" x14ac:dyDescent="0.2">
      <c r="BI1393" s="147"/>
      <c r="BJ1393" s="147"/>
    </row>
    <row r="1394" spans="61:62" s="92" customFormat="1" x14ac:dyDescent="0.2">
      <c r="BI1394" s="147"/>
      <c r="BJ1394" s="147"/>
    </row>
    <row r="1395" spans="61:62" s="92" customFormat="1" x14ac:dyDescent="0.2">
      <c r="BI1395" s="147"/>
      <c r="BJ1395" s="147"/>
    </row>
    <row r="1396" spans="61:62" s="92" customFormat="1" x14ac:dyDescent="0.2">
      <c r="BI1396" s="147"/>
      <c r="BJ1396" s="147"/>
    </row>
    <row r="1397" spans="61:62" s="92" customFormat="1" x14ac:dyDescent="0.2">
      <c r="BI1397" s="147"/>
      <c r="BJ1397" s="147"/>
    </row>
    <row r="1398" spans="61:62" s="92" customFormat="1" x14ac:dyDescent="0.2">
      <c r="BI1398" s="147"/>
      <c r="BJ1398" s="147"/>
    </row>
    <row r="1399" spans="61:62" s="92" customFormat="1" x14ac:dyDescent="0.2">
      <c r="BI1399" s="147"/>
      <c r="BJ1399" s="147"/>
    </row>
    <row r="1400" spans="61:62" s="92" customFormat="1" x14ac:dyDescent="0.2">
      <c r="BI1400" s="147"/>
      <c r="BJ1400" s="147"/>
    </row>
    <row r="1401" spans="61:62" s="92" customFormat="1" x14ac:dyDescent="0.2">
      <c r="BI1401" s="147"/>
      <c r="BJ1401" s="147"/>
    </row>
    <row r="1402" spans="61:62" s="92" customFormat="1" x14ac:dyDescent="0.2">
      <c r="BI1402" s="147"/>
      <c r="BJ1402" s="147"/>
    </row>
    <row r="1403" spans="61:62" s="92" customFormat="1" x14ac:dyDescent="0.2">
      <c r="BI1403" s="147"/>
      <c r="BJ1403" s="147"/>
    </row>
    <row r="1404" spans="61:62" s="92" customFormat="1" x14ac:dyDescent="0.2">
      <c r="BI1404" s="147"/>
      <c r="BJ1404" s="147"/>
    </row>
    <row r="1405" spans="61:62" s="92" customFormat="1" x14ac:dyDescent="0.2">
      <c r="BI1405" s="147"/>
      <c r="BJ1405" s="147"/>
    </row>
    <row r="1406" spans="61:62" s="92" customFormat="1" x14ac:dyDescent="0.2">
      <c r="BI1406" s="147"/>
      <c r="BJ1406" s="147"/>
    </row>
    <row r="1407" spans="61:62" s="92" customFormat="1" x14ac:dyDescent="0.2">
      <c r="BI1407" s="147"/>
      <c r="BJ1407" s="147"/>
    </row>
    <row r="1408" spans="61:62" s="92" customFormat="1" x14ac:dyDescent="0.2">
      <c r="BI1408" s="147"/>
      <c r="BJ1408" s="147"/>
    </row>
    <row r="1409" spans="61:62" s="92" customFormat="1" x14ac:dyDescent="0.2">
      <c r="BI1409" s="147"/>
      <c r="BJ1409" s="147"/>
    </row>
    <row r="1410" spans="61:62" s="92" customFormat="1" x14ac:dyDescent="0.2">
      <c r="BI1410" s="147"/>
      <c r="BJ1410" s="147"/>
    </row>
    <row r="1411" spans="61:62" s="92" customFormat="1" x14ac:dyDescent="0.2">
      <c r="BI1411" s="147"/>
      <c r="BJ1411" s="147"/>
    </row>
    <row r="1412" spans="61:62" s="92" customFormat="1" x14ac:dyDescent="0.2">
      <c r="BI1412" s="147"/>
      <c r="BJ1412" s="147"/>
    </row>
    <row r="1413" spans="61:62" s="92" customFormat="1" x14ac:dyDescent="0.2">
      <c r="BI1413" s="147"/>
      <c r="BJ1413" s="147"/>
    </row>
    <row r="1414" spans="61:62" s="92" customFormat="1" x14ac:dyDescent="0.2">
      <c r="BI1414" s="147"/>
      <c r="BJ1414" s="147"/>
    </row>
    <row r="1415" spans="61:62" s="92" customFormat="1" x14ac:dyDescent="0.2">
      <c r="BI1415" s="147"/>
      <c r="BJ1415" s="147"/>
    </row>
    <row r="1416" spans="61:62" s="92" customFormat="1" x14ac:dyDescent="0.2">
      <c r="BI1416" s="147"/>
      <c r="BJ1416" s="147"/>
    </row>
    <row r="1417" spans="61:62" s="92" customFormat="1" x14ac:dyDescent="0.2">
      <c r="BI1417" s="147"/>
      <c r="BJ1417" s="147"/>
    </row>
    <row r="1418" spans="61:62" s="92" customFormat="1" x14ac:dyDescent="0.2">
      <c r="BI1418" s="147"/>
      <c r="BJ1418" s="147"/>
    </row>
    <row r="1419" spans="61:62" s="92" customFormat="1" x14ac:dyDescent="0.2">
      <c r="BI1419" s="147"/>
      <c r="BJ1419" s="147"/>
    </row>
    <row r="1420" spans="61:62" s="92" customFormat="1" x14ac:dyDescent="0.2">
      <c r="BI1420" s="147"/>
      <c r="BJ1420" s="147"/>
    </row>
    <row r="1421" spans="61:62" s="92" customFormat="1" x14ac:dyDescent="0.2">
      <c r="BI1421" s="147"/>
      <c r="BJ1421" s="147"/>
    </row>
    <row r="1422" spans="61:62" s="92" customFormat="1" x14ac:dyDescent="0.2">
      <c r="BI1422" s="147"/>
      <c r="BJ1422" s="147"/>
    </row>
    <row r="1423" spans="61:62" s="92" customFormat="1" x14ac:dyDescent="0.2">
      <c r="BI1423" s="147"/>
      <c r="BJ1423" s="147"/>
    </row>
    <row r="1424" spans="61:62" s="92" customFormat="1" x14ac:dyDescent="0.2">
      <c r="BI1424" s="147"/>
      <c r="BJ1424" s="147"/>
    </row>
    <row r="1425" spans="61:62" s="92" customFormat="1" x14ac:dyDescent="0.2">
      <c r="BI1425" s="147"/>
      <c r="BJ1425" s="147"/>
    </row>
    <row r="1426" spans="61:62" s="92" customFormat="1" x14ac:dyDescent="0.2">
      <c r="BI1426" s="147"/>
      <c r="BJ1426" s="147"/>
    </row>
    <row r="1427" spans="61:62" s="92" customFormat="1" x14ac:dyDescent="0.2">
      <c r="BI1427" s="147"/>
      <c r="BJ1427" s="147"/>
    </row>
    <row r="1428" spans="61:62" s="92" customFormat="1" x14ac:dyDescent="0.2">
      <c r="BI1428" s="147"/>
      <c r="BJ1428" s="147"/>
    </row>
    <row r="1429" spans="61:62" s="92" customFormat="1" x14ac:dyDescent="0.2">
      <c r="BI1429" s="147"/>
      <c r="BJ1429" s="147"/>
    </row>
    <row r="1430" spans="61:62" s="92" customFormat="1" x14ac:dyDescent="0.2">
      <c r="BI1430" s="147"/>
      <c r="BJ1430" s="147"/>
    </row>
    <row r="1431" spans="61:62" s="92" customFormat="1" x14ac:dyDescent="0.2">
      <c r="BI1431" s="147"/>
      <c r="BJ1431" s="147"/>
    </row>
    <row r="1432" spans="61:62" s="92" customFormat="1" x14ac:dyDescent="0.2">
      <c r="BI1432" s="147"/>
      <c r="BJ1432" s="147"/>
    </row>
    <row r="1433" spans="61:62" s="92" customFormat="1" x14ac:dyDescent="0.2">
      <c r="BI1433" s="147"/>
      <c r="BJ1433" s="147"/>
    </row>
    <row r="1434" spans="61:62" s="92" customFormat="1" x14ac:dyDescent="0.2">
      <c r="BI1434" s="147"/>
      <c r="BJ1434" s="147"/>
    </row>
    <row r="1435" spans="61:62" s="92" customFormat="1" x14ac:dyDescent="0.2">
      <c r="BI1435" s="147"/>
      <c r="BJ1435" s="147"/>
    </row>
    <row r="1436" spans="61:62" s="92" customFormat="1" x14ac:dyDescent="0.2">
      <c r="BI1436" s="147"/>
      <c r="BJ1436" s="147"/>
    </row>
    <row r="1437" spans="61:62" s="92" customFormat="1" x14ac:dyDescent="0.2">
      <c r="BI1437" s="147"/>
      <c r="BJ1437" s="147"/>
    </row>
    <row r="1438" spans="61:62" s="92" customFormat="1" x14ac:dyDescent="0.2">
      <c r="BI1438" s="147"/>
      <c r="BJ1438" s="147"/>
    </row>
    <row r="1439" spans="61:62" s="92" customFormat="1" x14ac:dyDescent="0.2">
      <c r="BI1439" s="147"/>
      <c r="BJ1439" s="147"/>
    </row>
    <row r="1440" spans="61:62" s="92" customFormat="1" x14ac:dyDescent="0.2">
      <c r="BI1440" s="147"/>
      <c r="BJ1440" s="147"/>
    </row>
    <row r="1441" spans="61:62" s="92" customFormat="1" x14ac:dyDescent="0.2">
      <c r="BI1441" s="147"/>
      <c r="BJ1441" s="147"/>
    </row>
    <row r="1442" spans="61:62" s="92" customFormat="1" x14ac:dyDescent="0.2">
      <c r="BI1442" s="147"/>
      <c r="BJ1442" s="147"/>
    </row>
    <row r="1443" spans="61:62" s="92" customFormat="1" x14ac:dyDescent="0.2">
      <c r="BI1443" s="147"/>
      <c r="BJ1443" s="147"/>
    </row>
    <row r="1444" spans="61:62" s="92" customFormat="1" x14ac:dyDescent="0.2">
      <c r="BI1444" s="147"/>
      <c r="BJ1444" s="147"/>
    </row>
    <row r="1445" spans="61:62" s="92" customFormat="1" x14ac:dyDescent="0.2">
      <c r="BI1445" s="147"/>
      <c r="BJ1445" s="147"/>
    </row>
    <row r="1446" spans="61:62" s="92" customFormat="1" x14ac:dyDescent="0.2">
      <c r="BI1446" s="147"/>
      <c r="BJ1446" s="147"/>
    </row>
    <row r="1447" spans="61:62" s="92" customFormat="1" x14ac:dyDescent="0.2">
      <c r="BI1447" s="147"/>
      <c r="BJ1447" s="147"/>
    </row>
    <row r="1448" spans="61:62" s="92" customFormat="1" x14ac:dyDescent="0.2">
      <c r="BI1448" s="147"/>
      <c r="BJ1448" s="147"/>
    </row>
    <row r="1449" spans="61:62" s="92" customFormat="1" x14ac:dyDescent="0.2">
      <c r="BI1449" s="147"/>
      <c r="BJ1449" s="147"/>
    </row>
    <row r="1450" spans="61:62" s="92" customFormat="1" x14ac:dyDescent="0.2">
      <c r="BI1450" s="147"/>
      <c r="BJ1450" s="147"/>
    </row>
    <row r="1451" spans="61:62" s="92" customFormat="1" x14ac:dyDescent="0.2">
      <c r="BI1451" s="147"/>
      <c r="BJ1451" s="147"/>
    </row>
    <row r="1452" spans="61:62" s="92" customFormat="1" x14ac:dyDescent="0.2">
      <c r="BI1452" s="147"/>
      <c r="BJ1452" s="147"/>
    </row>
    <row r="1453" spans="61:62" s="92" customFormat="1" x14ac:dyDescent="0.2">
      <c r="BI1453" s="147"/>
      <c r="BJ1453" s="147"/>
    </row>
    <row r="1454" spans="61:62" s="92" customFormat="1" x14ac:dyDescent="0.2">
      <c r="BI1454" s="147"/>
      <c r="BJ1454" s="147"/>
    </row>
    <row r="1455" spans="61:62" s="92" customFormat="1" x14ac:dyDescent="0.2">
      <c r="BI1455" s="147"/>
      <c r="BJ1455" s="147"/>
    </row>
    <row r="1456" spans="61:62" s="92" customFormat="1" x14ac:dyDescent="0.2">
      <c r="BI1456" s="147"/>
      <c r="BJ1456" s="147"/>
    </row>
    <row r="1457" spans="61:62" s="92" customFormat="1" x14ac:dyDescent="0.2">
      <c r="BI1457" s="147"/>
      <c r="BJ1457" s="147"/>
    </row>
    <row r="1458" spans="61:62" s="92" customFormat="1" x14ac:dyDescent="0.2">
      <c r="BI1458" s="147"/>
      <c r="BJ1458" s="147"/>
    </row>
    <row r="1459" spans="61:62" s="92" customFormat="1" x14ac:dyDescent="0.2">
      <c r="BI1459" s="147"/>
      <c r="BJ1459" s="147"/>
    </row>
    <row r="1460" spans="61:62" s="92" customFormat="1" x14ac:dyDescent="0.2">
      <c r="BI1460" s="147"/>
      <c r="BJ1460" s="147"/>
    </row>
    <row r="1461" spans="61:62" s="92" customFormat="1" x14ac:dyDescent="0.2">
      <c r="BI1461" s="147"/>
      <c r="BJ1461" s="147"/>
    </row>
    <row r="1462" spans="61:62" s="92" customFormat="1" x14ac:dyDescent="0.2">
      <c r="BI1462" s="147"/>
      <c r="BJ1462" s="147"/>
    </row>
    <row r="1463" spans="61:62" s="92" customFormat="1" x14ac:dyDescent="0.2">
      <c r="BI1463" s="147"/>
      <c r="BJ1463" s="147"/>
    </row>
    <row r="1464" spans="61:62" s="92" customFormat="1" x14ac:dyDescent="0.2">
      <c r="BI1464" s="147"/>
      <c r="BJ1464" s="147"/>
    </row>
    <row r="1465" spans="61:62" s="92" customFormat="1" x14ac:dyDescent="0.2">
      <c r="BI1465" s="147"/>
      <c r="BJ1465" s="147"/>
    </row>
    <row r="1466" spans="61:62" s="92" customFormat="1" x14ac:dyDescent="0.2">
      <c r="BI1466" s="147"/>
      <c r="BJ1466" s="147"/>
    </row>
    <row r="1467" spans="61:62" s="92" customFormat="1" x14ac:dyDescent="0.2">
      <c r="BI1467" s="147"/>
      <c r="BJ1467" s="147"/>
    </row>
    <row r="1468" spans="61:62" s="92" customFormat="1" x14ac:dyDescent="0.2">
      <c r="BI1468" s="147"/>
      <c r="BJ1468" s="147"/>
    </row>
    <row r="1469" spans="61:62" s="92" customFormat="1" x14ac:dyDescent="0.2">
      <c r="BI1469" s="147"/>
      <c r="BJ1469" s="147"/>
    </row>
    <row r="1470" spans="61:62" s="92" customFormat="1" x14ac:dyDescent="0.2">
      <c r="BI1470" s="147"/>
      <c r="BJ1470" s="147"/>
    </row>
    <row r="1471" spans="61:62" s="92" customFormat="1" x14ac:dyDescent="0.2">
      <c r="BI1471" s="147"/>
      <c r="BJ1471" s="147"/>
    </row>
    <row r="1472" spans="61:62" s="92" customFormat="1" x14ac:dyDescent="0.2">
      <c r="BI1472" s="147"/>
      <c r="BJ1472" s="147"/>
    </row>
    <row r="1473" spans="61:62" s="92" customFormat="1" x14ac:dyDescent="0.2">
      <c r="BI1473" s="147"/>
      <c r="BJ1473" s="147"/>
    </row>
    <row r="1474" spans="61:62" s="92" customFormat="1" x14ac:dyDescent="0.2">
      <c r="BI1474" s="147"/>
      <c r="BJ1474" s="147"/>
    </row>
    <row r="1475" spans="61:62" s="92" customFormat="1" x14ac:dyDescent="0.2">
      <c r="BI1475" s="147"/>
      <c r="BJ1475" s="147"/>
    </row>
    <row r="1476" spans="61:62" s="92" customFormat="1" x14ac:dyDescent="0.2">
      <c r="BI1476" s="147"/>
      <c r="BJ1476" s="147"/>
    </row>
    <row r="1477" spans="61:62" s="92" customFormat="1" x14ac:dyDescent="0.2">
      <c r="BI1477" s="147"/>
      <c r="BJ1477" s="147"/>
    </row>
    <row r="1478" spans="61:62" s="92" customFormat="1" x14ac:dyDescent="0.2">
      <c r="BI1478" s="147"/>
      <c r="BJ1478" s="147"/>
    </row>
    <row r="1479" spans="61:62" s="92" customFormat="1" x14ac:dyDescent="0.2">
      <c r="BI1479" s="147"/>
      <c r="BJ1479" s="147"/>
    </row>
    <row r="1480" spans="61:62" s="92" customFormat="1" x14ac:dyDescent="0.2">
      <c r="BI1480" s="147"/>
      <c r="BJ1480" s="147"/>
    </row>
    <row r="1481" spans="61:62" s="92" customFormat="1" x14ac:dyDescent="0.2">
      <c r="BI1481" s="147"/>
      <c r="BJ1481" s="147"/>
    </row>
    <row r="1482" spans="61:62" s="92" customFormat="1" x14ac:dyDescent="0.2">
      <c r="BI1482" s="147"/>
      <c r="BJ1482" s="147"/>
    </row>
    <row r="1483" spans="61:62" s="92" customFormat="1" x14ac:dyDescent="0.2">
      <c r="BI1483" s="147"/>
      <c r="BJ1483" s="147"/>
    </row>
    <row r="1484" spans="61:62" s="92" customFormat="1" x14ac:dyDescent="0.2">
      <c r="BI1484" s="147"/>
      <c r="BJ1484" s="147"/>
    </row>
    <row r="1485" spans="61:62" s="92" customFormat="1" x14ac:dyDescent="0.2">
      <c r="BI1485" s="147"/>
      <c r="BJ1485" s="147"/>
    </row>
    <row r="1486" spans="61:62" s="92" customFormat="1" x14ac:dyDescent="0.2">
      <c r="BI1486" s="147"/>
      <c r="BJ1486" s="147"/>
    </row>
    <row r="1487" spans="61:62" s="92" customFormat="1" x14ac:dyDescent="0.2">
      <c r="BI1487" s="147"/>
      <c r="BJ1487" s="147"/>
    </row>
    <row r="1488" spans="61:62" s="92" customFormat="1" x14ac:dyDescent="0.2">
      <c r="BI1488" s="147"/>
      <c r="BJ1488" s="147"/>
    </row>
    <row r="1489" spans="61:62" s="92" customFormat="1" x14ac:dyDescent="0.2">
      <c r="BI1489" s="147"/>
      <c r="BJ1489" s="147"/>
    </row>
    <row r="1490" spans="61:62" s="92" customFormat="1" x14ac:dyDescent="0.2">
      <c r="BI1490" s="147"/>
      <c r="BJ1490" s="147"/>
    </row>
    <row r="1491" spans="61:62" s="92" customFormat="1" x14ac:dyDescent="0.2">
      <c r="BI1491" s="147"/>
      <c r="BJ1491" s="147"/>
    </row>
    <row r="1492" spans="61:62" s="92" customFormat="1" x14ac:dyDescent="0.2">
      <c r="BI1492" s="147"/>
      <c r="BJ1492" s="147"/>
    </row>
    <row r="1493" spans="61:62" s="92" customFormat="1" x14ac:dyDescent="0.2">
      <c r="BI1493" s="147"/>
      <c r="BJ1493" s="147"/>
    </row>
    <row r="1494" spans="61:62" s="92" customFormat="1" x14ac:dyDescent="0.2">
      <c r="BI1494" s="147"/>
      <c r="BJ1494" s="147"/>
    </row>
    <row r="1495" spans="61:62" s="92" customFormat="1" x14ac:dyDescent="0.2">
      <c r="BI1495" s="147"/>
      <c r="BJ1495" s="147"/>
    </row>
    <row r="1496" spans="61:62" s="92" customFormat="1" x14ac:dyDescent="0.2">
      <c r="BI1496" s="147"/>
      <c r="BJ1496" s="147"/>
    </row>
    <row r="1497" spans="61:62" s="92" customFormat="1" x14ac:dyDescent="0.2">
      <c r="BI1497" s="147"/>
      <c r="BJ1497" s="147"/>
    </row>
    <row r="1498" spans="61:62" s="92" customFormat="1" x14ac:dyDescent="0.2">
      <c r="BI1498" s="147"/>
      <c r="BJ1498" s="147"/>
    </row>
    <row r="1499" spans="61:62" s="92" customFormat="1" x14ac:dyDescent="0.2">
      <c r="BI1499" s="147"/>
      <c r="BJ1499" s="147"/>
    </row>
    <row r="1500" spans="61:62" s="92" customFormat="1" x14ac:dyDescent="0.2">
      <c r="BI1500" s="147"/>
      <c r="BJ1500" s="147"/>
    </row>
    <row r="1501" spans="61:62" s="92" customFormat="1" x14ac:dyDescent="0.2">
      <c r="BI1501" s="147"/>
      <c r="BJ1501" s="147"/>
    </row>
    <row r="1502" spans="61:62" s="92" customFormat="1" x14ac:dyDescent="0.2">
      <c r="BI1502" s="147"/>
      <c r="BJ1502" s="147"/>
    </row>
    <row r="1503" spans="61:62" s="92" customFormat="1" x14ac:dyDescent="0.2">
      <c r="BI1503" s="147"/>
      <c r="BJ1503" s="147"/>
    </row>
    <row r="1504" spans="61:62" s="92" customFormat="1" x14ac:dyDescent="0.2">
      <c r="BI1504" s="147"/>
      <c r="BJ1504" s="147"/>
    </row>
    <row r="1505" spans="61:62" s="92" customFormat="1" x14ac:dyDescent="0.2">
      <c r="BI1505" s="147"/>
      <c r="BJ1505" s="147"/>
    </row>
    <row r="1506" spans="61:62" s="92" customFormat="1" x14ac:dyDescent="0.2">
      <c r="BI1506" s="147"/>
      <c r="BJ1506" s="147"/>
    </row>
    <row r="1507" spans="61:62" s="92" customFormat="1" x14ac:dyDescent="0.2">
      <c r="BI1507" s="147"/>
      <c r="BJ1507" s="147"/>
    </row>
    <row r="1508" spans="61:62" s="92" customFormat="1" x14ac:dyDescent="0.2">
      <c r="BI1508" s="147"/>
      <c r="BJ1508" s="147"/>
    </row>
    <row r="1509" spans="61:62" s="92" customFormat="1" x14ac:dyDescent="0.2">
      <c r="BI1509" s="147"/>
      <c r="BJ1509" s="147"/>
    </row>
    <row r="1510" spans="61:62" s="92" customFormat="1" x14ac:dyDescent="0.2">
      <c r="BI1510" s="147"/>
      <c r="BJ1510" s="147"/>
    </row>
    <row r="1511" spans="61:62" s="92" customFormat="1" x14ac:dyDescent="0.2">
      <c r="BI1511" s="147"/>
      <c r="BJ1511" s="147"/>
    </row>
    <row r="1512" spans="61:62" s="92" customFormat="1" x14ac:dyDescent="0.2">
      <c r="BI1512" s="147"/>
      <c r="BJ1512" s="147"/>
    </row>
    <row r="1513" spans="61:62" s="92" customFormat="1" x14ac:dyDescent="0.2">
      <c r="BI1513" s="147"/>
      <c r="BJ1513" s="147"/>
    </row>
    <row r="1514" spans="61:62" s="92" customFormat="1" x14ac:dyDescent="0.2">
      <c r="BI1514" s="147"/>
      <c r="BJ1514" s="147"/>
    </row>
    <row r="1515" spans="61:62" s="92" customFormat="1" x14ac:dyDescent="0.2">
      <c r="BI1515" s="147"/>
      <c r="BJ1515" s="147"/>
    </row>
    <row r="1516" spans="61:62" s="92" customFormat="1" x14ac:dyDescent="0.2">
      <c r="BI1516" s="147"/>
      <c r="BJ1516" s="147"/>
    </row>
    <row r="1517" spans="61:62" s="92" customFormat="1" x14ac:dyDescent="0.2">
      <c r="BI1517" s="147"/>
      <c r="BJ1517" s="147"/>
    </row>
    <row r="1518" spans="61:62" s="92" customFormat="1" x14ac:dyDescent="0.2">
      <c r="BI1518" s="147"/>
      <c r="BJ1518" s="147"/>
    </row>
    <row r="1519" spans="61:62" s="92" customFormat="1" x14ac:dyDescent="0.2">
      <c r="BI1519" s="147"/>
      <c r="BJ1519" s="147"/>
    </row>
    <row r="1520" spans="61:62" s="92" customFormat="1" x14ac:dyDescent="0.2">
      <c r="BI1520" s="147"/>
      <c r="BJ1520" s="147"/>
    </row>
    <row r="1521" spans="61:62" s="92" customFormat="1" x14ac:dyDescent="0.2">
      <c r="BI1521" s="147"/>
      <c r="BJ1521" s="147"/>
    </row>
    <row r="1522" spans="61:62" s="92" customFormat="1" x14ac:dyDescent="0.2">
      <c r="BI1522" s="147"/>
      <c r="BJ1522" s="147"/>
    </row>
    <row r="1523" spans="61:62" s="92" customFormat="1" x14ac:dyDescent="0.2">
      <c r="BI1523" s="147"/>
      <c r="BJ1523" s="147"/>
    </row>
    <row r="1524" spans="61:62" s="92" customFormat="1" x14ac:dyDescent="0.2">
      <c r="BI1524" s="147"/>
      <c r="BJ1524" s="147"/>
    </row>
    <row r="1525" spans="61:62" s="92" customFormat="1" x14ac:dyDescent="0.2">
      <c r="BI1525" s="147"/>
      <c r="BJ1525" s="147"/>
    </row>
    <row r="1526" spans="61:62" s="92" customFormat="1" x14ac:dyDescent="0.2">
      <c r="BI1526" s="147"/>
      <c r="BJ1526" s="147"/>
    </row>
    <row r="1527" spans="61:62" s="92" customFormat="1" x14ac:dyDescent="0.2">
      <c r="BI1527" s="147"/>
      <c r="BJ1527" s="147"/>
    </row>
    <row r="1528" spans="61:62" s="92" customFormat="1" x14ac:dyDescent="0.2">
      <c r="BI1528" s="147"/>
      <c r="BJ1528" s="147"/>
    </row>
    <row r="1529" spans="61:62" s="92" customFormat="1" x14ac:dyDescent="0.2">
      <c r="BI1529" s="147"/>
      <c r="BJ1529" s="147"/>
    </row>
    <row r="1530" spans="61:62" s="92" customFormat="1" x14ac:dyDescent="0.2">
      <c r="BI1530" s="147"/>
      <c r="BJ1530" s="147"/>
    </row>
    <row r="1531" spans="61:62" s="92" customFormat="1" x14ac:dyDescent="0.2">
      <c r="BI1531" s="147"/>
      <c r="BJ1531" s="147"/>
    </row>
    <row r="1532" spans="61:62" s="92" customFormat="1" x14ac:dyDescent="0.2">
      <c r="BI1532" s="147"/>
      <c r="BJ1532" s="147"/>
    </row>
    <row r="1533" spans="61:62" s="92" customFormat="1" x14ac:dyDescent="0.2">
      <c r="BI1533" s="147"/>
      <c r="BJ1533" s="147"/>
    </row>
    <row r="1534" spans="61:62" s="92" customFormat="1" x14ac:dyDescent="0.2">
      <c r="BI1534" s="147"/>
      <c r="BJ1534" s="147"/>
    </row>
    <row r="1535" spans="61:62" s="92" customFormat="1" x14ac:dyDescent="0.2">
      <c r="BI1535" s="147"/>
      <c r="BJ1535" s="147"/>
    </row>
    <row r="1536" spans="61:62" s="92" customFormat="1" x14ac:dyDescent="0.2">
      <c r="BI1536" s="147"/>
      <c r="BJ1536" s="147"/>
    </row>
    <row r="1537" spans="61:62" s="92" customFormat="1" x14ac:dyDescent="0.2">
      <c r="BI1537" s="147"/>
      <c r="BJ1537" s="147"/>
    </row>
    <row r="1538" spans="61:62" s="92" customFormat="1" x14ac:dyDescent="0.2">
      <c r="BI1538" s="147"/>
      <c r="BJ1538" s="147"/>
    </row>
    <row r="1539" spans="61:62" s="92" customFormat="1" x14ac:dyDescent="0.2">
      <c r="BI1539" s="147"/>
      <c r="BJ1539" s="147"/>
    </row>
    <row r="1540" spans="61:62" s="92" customFormat="1" x14ac:dyDescent="0.2">
      <c r="BI1540" s="147"/>
      <c r="BJ1540" s="147"/>
    </row>
    <row r="1541" spans="61:62" s="92" customFormat="1" x14ac:dyDescent="0.2">
      <c r="BI1541" s="147"/>
      <c r="BJ1541" s="147"/>
    </row>
    <row r="1542" spans="61:62" s="92" customFormat="1" x14ac:dyDescent="0.2">
      <c r="BI1542" s="147"/>
      <c r="BJ1542" s="147"/>
    </row>
    <row r="1543" spans="61:62" s="92" customFormat="1" x14ac:dyDescent="0.2">
      <c r="BI1543" s="147"/>
      <c r="BJ1543" s="147"/>
    </row>
    <row r="1544" spans="61:62" s="92" customFormat="1" x14ac:dyDescent="0.2">
      <c r="BI1544" s="147"/>
      <c r="BJ1544" s="147"/>
    </row>
    <row r="1545" spans="61:62" s="92" customFormat="1" x14ac:dyDescent="0.2">
      <c r="BI1545" s="147"/>
      <c r="BJ1545" s="147"/>
    </row>
    <row r="1546" spans="61:62" s="92" customFormat="1" x14ac:dyDescent="0.2">
      <c r="BI1546" s="147"/>
      <c r="BJ1546" s="147"/>
    </row>
    <row r="1547" spans="61:62" s="92" customFormat="1" x14ac:dyDescent="0.2">
      <c r="BI1547" s="147"/>
      <c r="BJ1547" s="147"/>
    </row>
    <row r="1548" spans="61:62" s="92" customFormat="1" x14ac:dyDescent="0.2">
      <c r="BI1548" s="147"/>
      <c r="BJ1548" s="147"/>
    </row>
    <row r="1549" spans="61:62" s="92" customFormat="1" x14ac:dyDescent="0.2">
      <c r="BI1549" s="147"/>
      <c r="BJ1549" s="147"/>
    </row>
    <row r="1550" spans="61:62" s="92" customFormat="1" x14ac:dyDescent="0.2">
      <c r="BI1550" s="147"/>
      <c r="BJ1550" s="147"/>
    </row>
    <row r="1551" spans="61:62" s="92" customFormat="1" x14ac:dyDescent="0.2">
      <c r="BI1551" s="147"/>
      <c r="BJ1551" s="147"/>
    </row>
    <row r="1552" spans="61:62" s="92" customFormat="1" x14ac:dyDescent="0.2">
      <c r="BI1552" s="147"/>
      <c r="BJ1552" s="147"/>
    </row>
    <row r="1553" spans="61:62" s="92" customFormat="1" x14ac:dyDescent="0.2">
      <c r="BI1553" s="147"/>
      <c r="BJ1553" s="147"/>
    </row>
    <row r="1554" spans="61:62" s="92" customFormat="1" x14ac:dyDescent="0.2">
      <c r="BI1554" s="147"/>
      <c r="BJ1554" s="147"/>
    </row>
    <row r="1555" spans="61:62" s="92" customFormat="1" x14ac:dyDescent="0.2">
      <c r="BI1555" s="147"/>
      <c r="BJ1555" s="147"/>
    </row>
    <row r="1556" spans="61:62" s="92" customFormat="1" x14ac:dyDescent="0.2">
      <c r="BI1556" s="147"/>
      <c r="BJ1556" s="147"/>
    </row>
    <row r="1557" spans="61:62" s="92" customFormat="1" x14ac:dyDescent="0.2">
      <c r="BI1557" s="147"/>
      <c r="BJ1557" s="147"/>
    </row>
    <row r="1558" spans="61:62" s="92" customFormat="1" x14ac:dyDescent="0.2">
      <c r="BI1558" s="147"/>
      <c r="BJ1558" s="147"/>
    </row>
    <row r="1559" spans="61:62" s="92" customFormat="1" x14ac:dyDescent="0.2">
      <c r="BI1559" s="147"/>
      <c r="BJ1559" s="147"/>
    </row>
    <row r="1560" spans="61:62" s="92" customFormat="1" x14ac:dyDescent="0.2">
      <c r="BI1560" s="147"/>
      <c r="BJ1560" s="147"/>
    </row>
    <row r="1561" spans="61:62" s="92" customFormat="1" x14ac:dyDescent="0.2">
      <c r="BI1561" s="147"/>
      <c r="BJ1561" s="147"/>
    </row>
    <row r="1562" spans="61:62" s="92" customFormat="1" x14ac:dyDescent="0.2">
      <c r="BI1562" s="147"/>
      <c r="BJ1562" s="147"/>
    </row>
    <row r="1563" spans="61:62" s="92" customFormat="1" x14ac:dyDescent="0.2">
      <c r="BI1563" s="147"/>
      <c r="BJ1563" s="147"/>
    </row>
    <row r="1564" spans="61:62" s="92" customFormat="1" x14ac:dyDescent="0.2">
      <c r="BI1564" s="147"/>
      <c r="BJ1564" s="147"/>
    </row>
    <row r="1565" spans="61:62" s="92" customFormat="1" x14ac:dyDescent="0.2">
      <c r="BI1565" s="147"/>
      <c r="BJ1565" s="147"/>
    </row>
    <row r="1566" spans="61:62" s="92" customFormat="1" x14ac:dyDescent="0.2">
      <c r="BI1566" s="147"/>
      <c r="BJ1566" s="147"/>
    </row>
    <row r="1567" spans="61:62" s="92" customFormat="1" x14ac:dyDescent="0.2">
      <c r="BI1567" s="147"/>
      <c r="BJ1567" s="147"/>
    </row>
    <row r="1568" spans="61:62" s="92" customFormat="1" x14ac:dyDescent="0.2">
      <c r="BI1568" s="147"/>
      <c r="BJ1568" s="147"/>
    </row>
    <row r="1569" spans="61:62" s="92" customFormat="1" x14ac:dyDescent="0.2">
      <c r="BI1569" s="147"/>
      <c r="BJ1569" s="147"/>
    </row>
    <row r="1570" spans="61:62" s="92" customFormat="1" x14ac:dyDescent="0.2">
      <c r="BI1570" s="147"/>
      <c r="BJ1570" s="147"/>
    </row>
    <row r="1571" spans="61:62" s="92" customFormat="1" x14ac:dyDescent="0.2">
      <c r="BI1571" s="147"/>
      <c r="BJ1571" s="147"/>
    </row>
    <row r="1572" spans="61:62" s="92" customFormat="1" x14ac:dyDescent="0.2">
      <c r="BI1572" s="147"/>
      <c r="BJ1572" s="147"/>
    </row>
    <row r="1573" spans="61:62" s="92" customFormat="1" x14ac:dyDescent="0.2">
      <c r="BI1573" s="147"/>
      <c r="BJ1573" s="147"/>
    </row>
    <row r="1574" spans="61:62" s="92" customFormat="1" x14ac:dyDescent="0.2">
      <c r="BI1574" s="147"/>
      <c r="BJ1574" s="147"/>
    </row>
    <row r="1575" spans="61:62" s="92" customFormat="1" x14ac:dyDescent="0.2">
      <c r="BI1575" s="147"/>
      <c r="BJ1575" s="147"/>
    </row>
    <row r="1576" spans="61:62" s="92" customFormat="1" x14ac:dyDescent="0.2">
      <c r="BI1576" s="147"/>
      <c r="BJ1576" s="147"/>
    </row>
    <row r="1577" spans="61:62" s="92" customFormat="1" x14ac:dyDescent="0.2">
      <c r="BI1577" s="147"/>
      <c r="BJ1577" s="147"/>
    </row>
    <row r="1578" spans="61:62" s="92" customFormat="1" x14ac:dyDescent="0.2">
      <c r="BI1578" s="147"/>
      <c r="BJ1578" s="147"/>
    </row>
    <row r="1579" spans="61:62" s="92" customFormat="1" x14ac:dyDescent="0.2">
      <c r="BI1579" s="147"/>
      <c r="BJ1579" s="147"/>
    </row>
    <row r="1580" spans="61:62" s="92" customFormat="1" x14ac:dyDescent="0.2">
      <c r="BI1580" s="147"/>
      <c r="BJ1580" s="147"/>
    </row>
    <row r="1581" spans="61:62" s="92" customFormat="1" x14ac:dyDescent="0.2">
      <c r="BI1581" s="147"/>
      <c r="BJ1581" s="147"/>
    </row>
    <row r="1582" spans="61:62" s="92" customFormat="1" x14ac:dyDescent="0.2">
      <c r="BI1582" s="147"/>
      <c r="BJ1582" s="147"/>
    </row>
    <row r="1583" spans="61:62" s="92" customFormat="1" x14ac:dyDescent="0.2">
      <c r="BI1583" s="147"/>
      <c r="BJ1583" s="147"/>
    </row>
    <row r="1584" spans="61:62" s="92" customFormat="1" x14ac:dyDescent="0.2">
      <c r="BI1584" s="147"/>
      <c r="BJ1584" s="147"/>
    </row>
    <row r="1585" spans="61:62" s="92" customFormat="1" x14ac:dyDescent="0.2">
      <c r="BI1585" s="147"/>
      <c r="BJ1585" s="147"/>
    </row>
    <row r="1586" spans="61:62" s="92" customFormat="1" x14ac:dyDescent="0.2">
      <c r="BI1586" s="147"/>
      <c r="BJ1586" s="147"/>
    </row>
    <row r="1587" spans="61:62" s="92" customFormat="1" x14ac:dyDescent="0.2">
      <c r="BI1587" s="147"/>
      <c r="BJ1587" s="147"/>
    </row>
    <row r="1588" spans="61:62" s="92" customFormat="1" x14ac:dyDescent="0.2">
      <c r="BI1588" s="147"/>
      <c r="BJ1588" s="147"/>
    </row>
    <row r="1589" spans="61:62" s="92" customFormat="1" x14ac:dyDescent="0.2">
      <c r="BI1589" s="147"/>
      <c r="BJ1589" s="147"/>
    </row>
    <row r="1590" spans="61:62" s="92" customFormat="1" x14ac:dyDescent="0.2">
      <c r="BI1590" s="147"/>
      <c r="BJ1590" s="147"/>
    </row>
    <row r="1591" spans="61:62" s="92" customFormat="1" x14ac:dyDescent="0.2">
      <c r="BI1591" s="147"/>
      <c r="BJ1591" s="147"/>
    </row>
    <row r="1592" spans="61:62" s="92" customFormat="1" x14ac:dyDescent="0.2">
      <c r="BI1592" s="147"/>
      <c r="BJ1592" s="147"/>
    </row>
    <row r="1593" spans="61:62" s="92" customFormat="1" x14ac:dyDescent="0.2">
      <c r="BI1593" s="147"/>
      <c r="BJ1593" s="147"/>
    </row>
    <row r="1594" spans="61:62" s="92" customFormat="1" x14ac:dyDescent="0.2">
      <c r="BI1594" s="147"/>
      <c r="BJ1594" s="147"/>
    </row>
    <row r="1595" spans="61:62" s="92" customFormat="1" x14ac:dyDescent="0.2">
      <c r="BI1595" s="147"/>
      <c r="BJ1595" s="147"/>
    </row>
    <row r="1596" spans="61:62" s="92" customFormat="1" x14ac:dyDescent="0.2">
      <c r="BI1596" s="147"/>
      <c r="BJ1596" s="147"/>
    </row>
    <row r="1597" spans="61:62" s="92" customFormat="1" x14ac:dyDescent="0.2">
      <c r="BI1597" s="147"/>
      <c r="BJ1597" s="147"/>
    </row>
    <row r="1598" spans="61:62" s="92" customFormat="1" x14ac:dyDescent="0.2">
      <c r="BI1598" s="147"/>
      <c r="BJ1598" s="147"/>
    </row>
    <row r="1599" spans="61:62" s="92" customFormat="1" x14ac:dyDescent="0.2">
      <c r="BI1599" s="147"/>
      <c r="BJ1599" s="147"/>
    </row>
    <row r="1600" spans="61:62" s="92" customFormat="1" x14ac:dyDescent="0.2">
      <c r="BI1600" s="147"/>
      <c r="BJ1600" s="147"/>
    </row>
    <row r="1601" spans="61:62" s="92" customFormat="1" x14ac:dyDescent="0.2">
      <c r="BI1601" s="147"/>
      <c r="BJ1601" s="147"/>
    </row>
    <row r="1602" spans="61:62" s="92" customFormat="1" x14ac:dyDescent="0.2">
      <c r="BI1602" s="147"/>
      <c r="BJ1602" s="147"/>
    </row>
    <row r="1603" spans="61:62" s="92" customFormat="1" x14ac:dyDescent="0.2">
      <c r="BI1603" s="147"/>
      <c r="BJ1603" s="147"/>
    </row>
    <row r="1604" spans="61:62" s="92" customFormat="1" x14ac:dyDescent="0.2">
      <c r="BI1604" s="147"/>
      <c r="BJ1604" s="147"/>
    </row>
    <row r="1605" spans="61:62" s="92" customFormat="1" x14ac:dyDescent="0.2">
      <c r="BI1605" s="147"/>
      <c r="BJ1605" s="147"/>
    </row>
    <row r="1606" spans="61:62" s="92" customFormat="1" x14ac:dyDescent="0.2">
      <c r="BI1606" s="147"/>
      <c r="BJ1606" s="147"/>
    </row>
    <row r="1607" spans="61:62" s="92" customFormat="1" x14ac:dyDescent="0.2">
      <c r="BI1607" s="147"/>
      <c r="BJ1607" s="147"/>
    </row>
    <row r="1608" spans="61:62" s="92" customFormat="1" x14ac:dyDescent="0.2">
      <c r="BI1608" s="147"/>
      <c r="BJ1608" s="147"/>
    </row>
    <row r="1609" spans="61:62" s="92" customFormat="1" x14ac:dyDescent="0.2">
      <c r="BI1609" s="147"/>
      <c r="BJ1609" s="147"/>
    </row>
    <row r="1610" spans="61:62" s="92" customFormat="1" x14ac:dyDescent="0.2">
      <c r="BI1610" s="147"/>
      <c r="BJ1610" s="147"/>
    </row>
    <row r="1611" spans="61:62" s="92" customFormat="1" x14ac:dyDescent="0.2">
      <c r="BI1611" s="147"/>
      <c r="BJ1611" s="147"/>
    </row>
    <row r="1612" spans="61:62" s="92" customFormat="1" x14ac:dyDescent="0.2">
      <c r="BI1612" s="147"/>
      <c r="BJ1612" s="147"/>
    </row>
    <row r="1613" spans="61:62" s="92" customFormat="1" x14ac:dyDescent="0.2">
      <c r="BI1613" s="147"/>
      <c r="BJ1613" s="147"/>
    </row>
    <row r="1614" spans="61:62" s="92" customFormat="1" x14ac:dyDescent="0.2">
      <c r="BI1614" s="147"/>
      <c r="BJ1614" s="147"/>
    </row>
    <row r="1615" spans="61:62" s="92" customFormat="1" x14ac:dyDescent="0.2">
      <c r="BI1615" s="147"/>
      <c r="BJ1615" s="147"/>
    </row>
    <row r="1616" spans="61:62" s="92" customFormat="1" x14ac:dyDescent="0.2">
      <c r="BI1616" s="147"/>
      <c r="BJ1616" s="147"/>
    </row>
    <row r="1617" spans="61:62" s="92" customFormat="1" x14ac:dyDescent="0.2">
      <c r="BI1617" s="147"/>
      <c r="BJ1617" s="147"/>
    </row>
    <row r="1618" spans="61:62" s="92" customFormat="1" x14ac:dyDescent="0.2">
      <c r="BI1618" s="147"/>
      <c r="BJ1618" s="147"/>
    </row>
    <row r="1619" spans="61:62" s="92" customFormat="1" x14ac:dyDescent="0.2">
      <c r="BI1619" s="147"/>
      <c r="BJ1619" s="147"/>
    </row>
    <row r="1620" spans="61:62" s="92" customFormat="1" x14ac:dyDescent="0.2">
      <c r="BI1620" s="147"/>
      <c r="BJ1620" s="147"/>
    </row>
    <row r="1621" spans="61:62" s="92" customFormat="1" x14ac:dyDescent="0.2">
      <c r="BI1621" s="147"/>
      <c r="BJ1621" s="147"/>
    </row>
    <row r="1622" spans="61:62" s="92" customFormat="1" x14ac:dyDescent="0.2">
      <c r="BI1622" s="147"/>
      <c r="BJ1622" s="147"/>
    </row>
    <row r="1623" spans="61:62" s="92" customFormat="1" x14ac:dyDescent="0.2">
      <c r="BI1623" s="147"/>
      <c r="BJ1623" s="147"/>
    </row>
    <row r="1624" spans="61:62" s="92" customFormat="1" x14ac:dyDescent="0.2">
      <c r="BI1624" s="147"/>
      <c r="BJ1624" s="147"/>
    </row>
    <row r="1625" spans="61:62" s="92" customFormat="1" x14ac:dyDescent="0.2">
      <c r="BI1625" s="147"/>
      <c r="BJ1625" s="147"/>
    </row>
    <row r="1626" spans="61:62" s="92" customFormat="1" x14ac:dyDescent="0.2">
      <c r="BI1626" s="147"/>
      <c r="BJ1626" s="147"/>
    </row>
    <row r="1627" spans="61:62" s="92" customFormat="1" x14ac:dyDescent="0.2">
      <c r="BI1627" s="147"/>
      <c r="BJ1627" s="147"/>
    </row>
    <row r="1628" spans="61:62" s="92" customFormat="1" x14ac:dyDescent="0.2">
      <c r="BI1628" s="147"/>
      <c r="BJ1628" s="147"/>
    </row>
    <row r="1629" spans="61:62" s="92" customFormat="1" x14ac:dyDescent="0.2">
      <c r="BI1629" s="147"/>
      <c r="BJ1629" s="147"/>
    </row>
    <row r="1630" spans="61:62" s="92" customFormat="1" x14ac:dyDescent="0.2">
      <c r="BI1630" s="147"/>
      <c r="BJ1630" s="147"/>
    </row>
    <row r="1631" spans="61:62" s="92" customFormat="1" x14ac:dyDescent="0.2">
      <c r="BI1631" s="147"/>
      <c r="BJ1631" s="147"/>
    </row>
    <row r="1632" spans="61:62" s="92" customFormat="1" x14ac:dyDescent="0.2">
      <c r="BI1632" s="147"/>
      <c r="BJ1632" s="147"/>
    </row>
    <row r="1633" spans="61:62" s="92" customFormat="1" x14ac:dyDescent="0.2">
      <c r="BI1633" s="147"/>
      <c r="BJ1633" s="147"/>
    </row>
    <row r="1634" spans="61:62" s="92" customFormat="1" x14ac:dyDescent="0.2">
      <c r="BI1634" s="147"/>
      <c r="BJ1634" s="147"/>
    </row>
    <row r="1635" spans="61:62" s="92" customFormat="1" x14ac:dyDescent="0.2">
      <c r="BI1635" s="147"/>
      <c r="BJ1635" s="147"/>
    </row>
    <row r="1636" spans="61:62" s="92" customFormat="1" x14ac:dyDescent="0.2">
      <c r="BI1636" s="147"/>
      <c r="BJ1636" s="147"/>
    </row>
    <row r="1637" spans="61:62" s="92" customFormat="1" x14ac:dyDescent="0.2">
      <c r="BI1637" s="147"/>
      <c r="BJ1637" s="147"/>
    </row>
    <row r="1638" spans="61:62" s="92" customFormat="1" x14ac:dyDescent="0.2">
      <c r="BI1638" s="147"/>
      <c r="BJ1638" s="147"/>
    </row>
    <row r="1639" spans="61:62" s="92" customFormat="1" x14ac:dyDescent="0.2">
      <c r="BI1639" s="147"/>
      <c r="BJ1639" s="147"/>
    </row>
    <row r="1640" spans="61:62" s="92" customFormat="1" x14ac:dyDescent="0.2">
      <c r="BI1640" s="147"/>
      <c r="BJ1640" s="147"/>
    </row>
    <row r="1641" spans="61:62" s="92" customFormat="1" x14ac:dyDescent="0.2">
      <c r="BI1641" s="147"/>
      <c r="BJ1641" s="147"/>
    </row>
    <row r="1642" spans="61:62" s="92" customFormat="1" x14ac:dyDescent="0.2">
      <c r="BI1642" s="147"/>
      <c r="BJ1642" s="147"/>
    </row>
    <row r="1643" spans="61:62" s="92" customFormat="1" x14ac:dyDescent="0.2">
      <c r="BI1643" s="147"/>
      <c r="BJ1643" s="147"/>
    </row>
    <row r="1644" spans="61:62" s="92" customFormat="1" x14ac:dyDescent="0.2">
      <c r="BI1644" s="147"/>
      <c r="BJ1644" s="147"/>
    </row>
    <row r="1645" spans="61:62" s="92" customFormat="1" x14ac:dyDescent="0.2">
      <c r="BI1645" s="147"/>
      <c r="BJ1645" s="147"/>
    </row>
    <row r="1646" spans="61:62" s="92" customFormat="1" x14ac:dyDescent="0.2">
      <c r="BI1646" s="147"/>
      <c r="BJ1646" s="147"/>
    </row>
    <row r="1647" spans="61:62" s="92" customFormat="1" x14ac:dyDescent="0.2">
      <c r="BI1647" s="147"/>
      <c r="BJ1647" s="147"/>
    </row>
    <row r="1648" spans="61:62" s="92" customFormat="1" x14ac:dyDescent="0.2">
      <c r="BI1648" s="147"/>
      <c r="BJ1648" s="147"/>
    </row>
    <row r="1649" spans="61:62" s="92" customFormat="1" x14ac:dyDescent="0.2">
      <c r="BI1649" s="147"/>
      <c r="BJ1649" s="147"/>
    </row>
    <row r="1650" spans="61:62" s="92" customFormat="1" x14ac:dyDescent="0.2">
      <c r="BI1650" s="147"/>
      <c r="BJ1650" s="147"/>
    </row>
    <row r="1651" spans="61:62" s="92" customFormat="1" x14ac:dyDescent="0.2">
      <c r="BI1651" s="147"/>
      <c r="BJ1651" s="147"/>
    </row>
    <row r="1652" spans="61:62" s="92" customFormat="1" x14ac:dyDescent="0.2">
      <c r="BI1652" s="147"/>
      <c r="BJ1652" s="147"/>
    </row>
    <row r="1653" spans="61:62" s="92" customFormat="1" x14ac:dyDescent="0.2">
      <c r="BI1653" s="147"/>
      <c r="BJ1653" s="147"/>
    </row>
    <row r="1654" spans="61:62" s="92" customFormat="1" x14ac:dyDescent="0.2">
      <c r="BI1654" s="147"/>
      <c r="BJ1654" s="147"/>
    </row>
    <row r="1655" spans="61:62" s="92" customFormat="1" x14ac:dyDescent="0.2">
      <c r="BI1655" s="147"/>
      <c r="BJ1655" s="147"/>
    </row>
    <row r="1656" spans="61:62" s="92" customFormat="1" x14ac:dyDescent="0.2">
      <c r="BI1656" s="147"/>
      <c r="BJ1656" s="147"/>
    </row>
    <row r="1657" spans="61:62" s="92" customFormat="1" x14ac:dyDescent="0.2">
      <c r="BI1657" s="147"/>
      <c r="BJ1657" s="147"/>
    </row>
    <row r="1658" spans="61:62" s="92" customFormat="1" x14ac:dyDescent="0.2">
      <c r="BI1658" s="147"/>
      <c r="BJ1658" s="147"/>
    </row>
    <row r="1659" spans="61:62" s="92" customFormat="1" x14ac:dyDescent="0.2">
      <c r="BI1659" s="147"/>
      <c r="BJ1659" s="147"/>
    </row>
    <row r="1660" spans="61:62" s="92" customFormat="1" x14ac:dyDescent="0.2">
      <c r="BI1660" s="147"/>
      <c r="BJ1660" s="147"/>
    </row>
    <row r="1661" spans="61:62" s="92" customFormat="1" x14ac:dyDescent="0.2">
      <c r="BI1661" s="147"/>
      <c r="BJ1661" s="147"/>
    </row>
    <row r="1662" spans="61:62" s="92" customFormat="1" x14ac:dyDescent="0.2">
      <c r="BI1662" s="147"/>
      <c r="BJ1662" s="147"/>
    </row>
    <row r="1663" spans="61:62" s="92" customFormat="1" x14ac:dyDescent="0.2">
      <c r="BI1663" s="147"/>
      <c r="BJ1663" s="147"/>
    </row>
    <row r="1664" spans="61:62" s="92" customFormat="1" x14ac:dyDescent="0.2">
      <c r="BI1664" s="147"/>
      <c r="BJ1664" s="147"/>
    </row>
    <row r="1665" spans="61:62" s="92" customFormat="1" x14ac:dyDescent="0.2">
      <c r="BI1665" s="147"/>
      <c r="BJ1665" s="147"/>
    </row>
    <row r="1666" spans="61:62" s="92" customFormat="1" x14ac:dyDescent="0.2">
      <c r="BI1666" s="147"/>
      <c r="BJ1666" s="147"/>
    </row>
    <row r="1667" spans="61:62" s="92" customFormat="1" x14ac:dyDescent="0.2">
      <c r="BI1667" s="147"/>
      <c r="BJ1667" s="147"/>
    </row>
    <row r="1668" spans="61:62" s="92" customFormat="1" x14ac:dyDescent="0.2">
      <c r="BI1668" s="147"/>
      <c r="BJ1668" s="147"/>
    </row>
    <row r="1669" spans="61:62" s="92" customFormat="1" x14ac:dyDescent="0.2">
      <c r="BI1669" s="147"/>
      <c r="BJ1669" s="147"/>
    </row>
    <row r="1670" spans="61:62" s="92" customFormat="1" x14ac:dyDescent="0.2">
      <c r="BI1670" s="147"/>
      <c r="BJ1670" s="147"/>
    </row>
    <row r="1671" spans="61:62" s="92" customFormat="1" x14ac:dyDescent="0.2">
      <c r="BI1671" s="147"/>
      <c r="BJ1671" s="147"/>
    </row>
    <row r="1672" spans="61:62" s="92" customFormat="1" x14ac:dyDescent="0.2">
      <c r="BI1672" s="147"/>
      <c r="BJ1672" s="147"/>
    </row>
    <row r="1673" spans="61:62" s="92" customFormat="1" x14ac:dyDescent="0.2">
      <c r="BI1673" s="147"/>
      <c r="BJ1673" s="147"/>
    </row>
    <row r="1674" spans="61:62" s="92" customFormat="1" x14ac:dyDescent="0.2">
      <c r="BI1674" s="147"/>
      <c r="BJ1674" s="147"/>
    </row>
    <row r="1675" spans="61:62" s="92" customFormat="1" x14ac:dyDescent="0.2">
      <c r="BI1675" s="147"/>
      <c r="BJ1675" s="147"/>
    </row>
    <row r="1676" spans="61:62" s="92" customFormat="1" x14ac:dyDescent="0.2">
      <c r="BI1676" s="147"/>
      <c r="BJ1676" s="147"/>
    </row>
    <row r="1677" spans="61:62" s="92" customFormat="1" x14ac:dyDescent="0.2">
      <c r="BI1677" s="147"/>
      <c r="BJ1677" s="147"/>
    </row>
    <row r="1678" spans="61:62" s="92" customFormat="1" x14ac:dyDescent="0.2">
      <c r="BI1678" s="147"/>
      <c r="BJ1678" s="147"/>
    </row>
    <row r="1679" spans="61:62" s="92" customFormat="1" x14ac:dyDescent="0.2">
      <c r="BI1679" s="147"/>
      <c r="BJ1679" s="147"/>
    </row>
    <row r="1680" spans="61:62" s="92" customFormat="1" x14ac:dyDescent="0.2">
      <c r="BI1680" s="147"/>
      <c r="BJ1680" s="147"/>
    </row>
    <row r="1681" spans="61:62" s="92" customFormat="1" x14ac:dyDescent="0.2">
      <c r="BI1681" s="147"/>
      <c r="BJ1681" s="147"/>
    </row>
    <row r="1682" spans="61:62" s="92" customFormat="1" x14ac:dyDescent="0.2">
      <c r="BI1682" s="147"/>
      <c r="BJ1682" s="147"/>
    </row>
    <row r="1683" spans="61:62" s="92" customFormat="1" x14ac:dyDescent="0.2">
      <c r="BI1683" s="147"/>
      <c r="BJ1683" s="147"/>
    </row>
    <row r="1684" spans="61:62" s="92" customFormat="1" x14ac:dyDescent="0.2">
      <c r="BI1684" s="147"/>
      <c r="BJ1684" s="147"/>
    </row>
    <row r="1685" spans="61:62" s="92" customFormat="1" x14ac:dyDescent="0.2">
      <c r="BI1685" s="147"/>
      <c r="BJ1685" s="147"/>
    </row>
    <row r="1686" spans="61:62" s="92" customFormat="1" x14ac:dyDescent="0.2">
      <c r="BI1686" s="147"/>
      <c r="BJ1686" s="147"/>
    </row>
    <row r="1687" spans="61:62" s="92" customFormat="1" x14ac:dyDescent="0.2">
      <c r="BI1687" s="147"/>
      <c r="BJ1687" s="147"/>
    </row>
    <row r="1688" spans="61:62" s="92" customFormat="1" x14ac:dyDescent="0.2">
      <c r="BI1688" s="147"/>
      <c r="BJ1688" s="147"/>
    </row>
    <row r="1689" spans="61:62" s="92" customFormat="1" x14ac:dyDescent="0.2">
      <c r="BI1689" s="147"/>
      <c r="BJ1689" s="147"/>
    </row>
    <row r="1690" spans="61:62" s="92" customFormat="1" x14ac:dyDescent="0.2">
      <c r="BI1690" s="147"/>
      <c r="BJ1690" s="147"/>
    </row>
    <row r="1691" spans="61:62" s="92" customFormat="1" x14ac:dyDescent="0.2">
      <c r="BI1691" s="147"/>
      <c r="BJ1691" s="147"/>
    </row>
    <row r="1692" spans="61:62" s="92" customFormat="1" x14ac:dyDescent="0.2">
      <c r="BI1692" s="147"/>
      <c r="BJ1692" s="147"/>
    </row>
    <row r="1693" spans="61:62" s="92" customFormat="1" x14ac:dyDescent="0.2">
      <c r="BI1693" s="147"/>
      <c r="BJ1693" s="147"/>
    </row>
    <row r="1694" spans="61:62" s="92" customFormat="1" x14ac:dyDescent="0.2">
      <c r="BI1694" s="147"/>
      <c r="BJ1694" s="147"/>
    </row>
    <row r="1695" spans="61:62" s="92" customFormat="1" x14ac:dyDescent="0.2">
      <c r="BI1695" s="147"/>
      <c r="BJ1695" s="147"/>
    </row>
    <row r="1696" spans="61:62" s="92" customFormat="1" x14ac:dyDescent="0.2">
      <c r="BI1696" s="147"/>
      <c r="BJ1696" s="147"/>
    </row>
    <row r="1697" spans="61:62" s="92" customFormat="1" x14ac:dyDescent="0.2">
      <c r="BI1697" s="147"/>
      <c r="BJ1697" s="147"/>
    </row>
    <row r="1698" spans="61:62" s="92" customFormat="1" x14ac:dyDescent="0.2">
      <c r="BI1698" s="147"/>
      <c r="BJ1698" s="147"/>
    </row>
    <row r="1699" spans="61:62" s="92" customFormat="1" x14ac:dyDescent="0.2">
      <c r="BI1699" s="147"/>
      <c r="BJ1699" s="147"/>
    </row>
    <row r="1700" spans="61:62" s="92" customFormat="1" x14ac:dyDescent="0.2">
      <c r="BI1700" s="147"/>
      <c r="BJ1700" s="147"/>
    </row>
    <row r="1701" spans="61:62" s="92" customFormat="1" x14ac:dyDescent="0.2">
      <c r="BI1701" s="147"/>
      <c r="BJ1701" s="147"/>
    </row>
    <row r="1702" spans="61:62" s="92" customFormat="1" x14ac:dyDescent="0.2">
      <c r="BI1702" s="147"/>
      <c r="BJ1702" s="147"/>
    </row>
    <row r="1703" spans="61:62" s="92" customFormat="1" x14ac:dyDescent="0.2">
      <c r="BI1703" s="147"/>
      <c r="BJ1703" s="147"/>
    </row>
    <row r="1704" spans="61:62" s="92" customFormat="1" x14ac:dyDescent="0.2">
      <c r="BI1704" s="147"/>
      <c r="BJ1704" s="147"/>
    </row>
    <row r="1705" spans="61:62" s="92" customFormat="1" x14ac:dyDescent="0.2">
      <c r="BI1705" s="147"/>
      <c r="BJ1705" s="147"/>
    </row>
    <row r="1706" spans="61:62" s="92" customFormat="1" x14ac:dyDescent="0.2">
      <c r="BI1706" s="147"/>
      <c r="BJ1706" s="147"/>
    </row>
    <row r="1707" spans="61:62" s="92" customFormat="1" x14ac:dyDescent="0.2">
      <c r="BI1707" s="147"/>
      <c r="BJ1707" s="147"/>
    </row>
    <row r="1708" spans="61:62" s="92" customFormat="1" x14ac:dyDescent="0.2">
      <c r="BI1708" s="147"/>
      <c r="BJ1708" s="147"/>
    </row>
    <row r="1709" spans="61:62" s="92" customFormat="1" x14ac:dyDescent="0.2">
      <c r="BI1709" s="147"/>
      <c r="BJ1709" s="147"/>
    </row>
    <row r="1710" spans="61:62" s="92" customFormat="1" x14ac:dyDescent="0.2">
      <c r="BI1710" s="147"/>
      <c r="BJ1710" s="147"/>
    </row>
    <row r="1711" spans="61:62" s="92" customFormat="1" x14ac:dyDescent="0.2">
      <c r="BI1711" s="147"/>
      <c r="BJ1711" s="147"/>
    </row>
    <row r="1712" spans="61:62" s="92" customFormat="1" x14ac:dyDescent="0.2">
      <c r="BI1712" s="147"/>
      <c r="BJ1712" s="147"/>
    </row>
    <row r="1713" spans="61:62" s="92" customFormat="1" x14ac:dyDescent="0.2">
      <c r="BI1713" s="147"/>
      <c r="BJ1713" s="147"/>
    </row>
    <row r="1714" spans="61:62" s="92" customFormat="1" x14ac:dyDescent="0.2">
      <c r="BI1714" s="147"/>
      <c r="BJ1714" s="147"/>
    </row>
    <row r="1715" spans="61:62" s="92" customFormat="1" x14ac:dyDescent="0.2">
      <c r="BI1715" s="147"/>
      <c r="BJ1715" s="147"/>
    </row>
    <row r="1716" spans="61:62" s="92" customFormat="1" x14ac:dyDescent="0.2">
      <c r="BI1716" s="147"/>
      <c r="BJ1716" s="147"/>
    </row>
    <row r="1717" spans="61:62" s="92" customFormat="1" x14ac:dyDescent="0.2">
      <c r="BI1717" s="147"/>
      <c r="BJ1717" s="147"/>
    </row>
    <row r="1718" spans="61:62" s="92" customFormat="1" x14ac:dyDescent="0.2">
      <c r="BI1718" s="147"/>
      <c r="BJ1718" s="147"/>
    </row>
    <row r="1719" spans="61:62" s="92" customFormat="1" x14ac:dyDescent="0.2">
      <c r="BI1719" s="147"/>
      <c r="BJ1719" s="147"/>
    </row>
    <row r="1720" spans="61:62" s="92" customFormat="1" x14ac:dyDescent="0.2">
      <c r="BI1720" s="147"/>
      <c r="BJ1720" s="147"/>
    </row>
    <row r="1721" spans="61:62" s="92" customFormat="1" x14ac:dyDescent="0.2">
      <c r="BI1721" s="147"/>
      <c r="BJ1721" s="147"/>
    </row>
    <row r="1722" spans="61:62" s="92" customFormat="1" x14ac:dyDescent="0.2">
      <c r="BI1722" s="147"/>
      <c r="BJ1722" s="147"/>
    </row>
    <row r="1723" spans="61:62" s="92" customFormat="1" x14ac:dyDescent="0.2">
      <c r="BI1723" s="147"/>
      <c r="BJ1723" s="147"/>
    </row>
    <row r="1724" spans="61:62" s="92" customFormat="1" x14ac:dyDescent="0.2">
      <c r="BI1724" s="147"/>
      <c r="BJ1724" s="147"/>
    </row>
    <row r="1725" spans="61:62" s="92" customFormat="1" x14ac:dyDescent="0.2">
      <c r="BI1725" s="147"/>
      <c r="BJ1725" s="147"/>
    </row>
    <row r="1726" spans="61:62" s="92" customFormat="1" x14ac:dyDescent="0.2">
      <c r="BI1726" s="147"/>
      <c r="BJ1726" s="147"/>
    </row>
    <row r="1727" spans="61:62" s="92" customFormat="1" x14ac:dyDescent="0.2">
      <c r="BI1727" s="147"/>
      <c r="BJ1727" s="147"/>
    </row>
    <row r="1728" spans="61:62" s="92" customFormat="1" x14ac:dyDescent="0.2">
      <c r="BI1728" s="147"/>
      <c r="BJ1728" s="147"/>
    </row>
    <row r="1729" spans="61:62" s="92" customFormat="1" x14ac:dyDescent="0.2">
      <c r="BI1729" s="147"/>
      <c r="BJ1729" s="147"/>
    </row>
    <row r="1730" spans="61:62" s="92" customFormat="1" x14ac:dyDescent="0.2">
      <c r="BI1730" s="147"/>
      <c r="BJ1730" s="147"/>
    </row>
    <row r="1731" spans="61:62" s="92" customFormat="1" x14ac:dyDescent="0.2">
      <c r="BI1731" s="147"/>
      <c r="BJ1731" s="147"/>
    </row>
    <row r="1732" spans="61:62" s="92" customFormat="1" x14ac:dyDescent="0.2">
      <c r="BI1732" s="147"/>
      <c r="BJ1732" s="147"/>
    </row>
    <row r="1733" spans="61:62" s="92" customFormat="1" x14ac:dyDescent="0.2">
      <c r="BI1733" s="147"/>
      <c r="BJ1733" s="147"/>
    </row>
    <row r="1734" spans="61:62" s="92" customFormat="1" x14ac:dyDescent="0.2">
      <c r="BI1734" s="147"/>
      <c r="BJ1734" s="147"/>
    </row>
    <row r="1735" spans="61:62" s="92" customFormat="1" x14ac:dyDescent="0.2">
      <c r="BI1735" s="147"/>
      <c r="BJ1735" s="147"/>
    </row>
    <row r="1736" spans="61:62" s="92" customFormat="1" x14ac:dyDescent="0.2">
      <c r="BI1736" s="147"/>
      <c r="BJ1736" s="147"/>
    </row>
    <row r="1737" spans="61:62" s="92" customFormat="1" x14ac:dyDescent="0.2">
      <c r="BI1737" s="147"/>
      <c r="BJ1737" s="147"/>
    </row>
    <row r="1738" spans="61:62" s="92" customFormat="1" x14ac:dyDescent="0.2">
      <c r="BI1738" s="147"/>
      <c r="BJ1738" s="147"/>
    </row>
    <row r="1739" spans="61:62" s="92" customFormat="1" x14ac:dyDescent="0.2">
      <c r="BI1739" s="147"/>
      <c r="BJ1739" s="147"/>
    </row>
    <row r="1740" spans="61:62" s="92" customFormat="1" x14ac:dyDescent="0.2">
      <c r="BI1740" s="147"/>
      <c r="BJ1740" s="147"/>
    </row>
    <row r="1741" spans="61:62" s="92" customFormat="1" x14ac:dyDescent="0.2">
      <c r="BI1741" s="147"/>
      <c r="BJ1741" s="147"/>
    </row>
    <row r="1742" spans="61:62" s="92" customFormat="1" x14ac:dyDescent="0.2">
      <c r="BI1742" s="147"/>
      <c r="BJ1742" s="147"/>
    </row>
    <row r="1743" spans="61:62" s="92" customFormat="1" x14ac:dyDescent="0.2">
      <c r="BI1743" s="147"/>
      <c r="BJ1743" s="147"/>
    </row>
    <row r="1744" spans="61:62" s="92" customFormat="1" x14ac:dyDescent="0.2">
      <c r="BI1744" s="147"/>
      <c r="BJ1744" s="147"/>
    </row>
    <row r="1745" spans="61:62" s="92" customFormat="1" x14ac:dyDescent="0.2">
      <c r="BI1745" s="147"/>
      <c r="BJ1745" s="147"/>
    </row>
    <row r="1746" spans="61:62" s="92" customFormat="1" x14ac:dyDescent="0.2">
      <c r="BI1746" s="147"/>
      <c r="BJ1746" s="147"/>
    </row>
    <row r="1747" spans="61:62" s="92" customFormat="1" x14ac:dyDescent="0.2">
      <c r="BI1747" s="147"/>
      <c r="BJ1747" s="147"/>
    </row>
    <row r="1748" spans="61:62" s="92" customFormat="1" x14ac:dyDescent="0.2">
      <c r="BI1748" s="147"/>
      <c r="BJ1748" s="147"/>
    </row>
    <row r="1749" spans="61:62" s="92" customFormat="1" x14ac:dyDescent="0.2">
      <c r="BI1749" s="147"/>
      <c r="BJ1749" s="147"/>
    </row>
    <row r="1750" spans="61:62" s="92" customFormat="1" x14ac:dyDescent="0.2">
      <c r="BI1750" s="147"/>
      <c r="BJ1750" s="147"/>
    </row>
    <row r="1751" spans="61:62" s="92" customFormat="1" x14ac:dyDescent="0.2">
      <c r="BI1751" s="147"/>
      <c r="BJ1751" s="147"/>
    </row>
    <row r="1752" spans="61:62" s="92" customFormat="1" x14ac:dyDescent="0.2">
      <c r="BI1752" s="147"/>
      <c r="BJ1752" s="147"/>
    </row>
    <row r="1753" spans="61:62" s="92" customFormat="1" x14ac:dyDescent="0.2">
      <c r="BI1753" s="147"/>
      <c r="BJ1753" s="147"/>
    </row>
    <row r="1754" spans="61:62" s="92" customFormat="1" x14ac:dyDescent="0.2">
      <c r="BI1754" s="147"/>
      <c r="BJ1754" s="147"/>
    </row>
    <row r="1755" spans="61:62" s="92" customFormat="1" x14ac:dyDescent="0.2">
      <c r="BI1755" s="147"/>
      <c r="BJ1755" s="147"/>
    </row>
    <row r="1756" spans="61:62" s="92" customFormat="1" x14ac:dyDescent="0.2">
      <c r="BI1756" s="147"/>
      <c r="BJ1756" s="147"/>
    </row>
    <row r="1757" spans="61:62" s="92" customFormat="1" x14ac:dyDescent="0.2">
      <c r="BI1757" s="147"/>
      <c r="BJ1757" s="147"/>
    </row>
    <row r="1758" spans="61:62" s="92" customFormat="1" x14ac:dyDescent="0.2">
      <c r="BI1758" s="147"/>
      <c r="BJ1758" s="147"/>
    </row>
    <row r="1759" spans="61:62" s="92" customFormat="1" x14ac:dyDescent="0.2">
      <c r="BI1759" s="147"/>
      <c r="BJ1759" s="147"/>
    </row>
    <row r="1760" spans="61:62" s="92" customFormat="1" x14ac:dyDescent="0.2">
      <c r="BI1760" s="147"/>
      <c r="BJ1760" s="147"/>
    </row>
    <row r="1761" spans="61:62" s="92" customFormat="1" x14ac:dyDescent="0.2">
      <c r="BI1761" s="147"/>
      <c r="BJ1761" s="147"/>
    </row>
    <row r="1762" spans="61:62" s="92" customFormat="1" x14ac:dyDescent="0.2">
      <c r="BI1762" s="147"/>
      <c r="BJ1762" s="147"/>
    </row>
    <row r="1763" spans="61:62" s="92" customFormat="1" x14ac:dyDescent="0.2">
      <c r="BI1763" s="147"/>
      <c r="BJ1763" s="147"/>
    </row>
    <row r="1764" spans="61:62" s="92" customFormat="1" x14ac:dyDescent="0.2">
      <c r="BI1764" s="147"/>
      <c r="BJ1764" s="147"/>
    </row>
    <row r="1765" spans="61:62" s="92" customFormat="1" x14ac:dyDescent="0.2">
      <c r="BI1765" s="147"/>
      <c r="BJ1765" s="147"/>
    </row>
    <row r="1766" spans="61:62" s="92" customFormat="1" x14ac:dyDescent="0.2">
      <c r="BI1766" s="147"/>
      <c r="BJ1766" s="147"/>
    </row>
    <row r="1767" spans="61:62" s="92" customFormat="1" x14ac:dyDescent="0.2">
      <c r="BI1767" s="147"/>
      <c r="BJ1767" s="147"/>
    </row>
    <row r="1768" spans="61:62" s="92" customFormat="1" x14ac:dyDescent="0.2">
      <c r="BI1768" s="147"/>
      <c r="BJ1768" s="147"/>
    </row>
    <row r="1769" spans="61:62" s="92" customFormat="1" x14ac:dyDescent="0.2">
      <c r="BI1769" s="147"/>
      <c r="BJ1769" s="147"/>
    </row>
    <row r="1770" spans="61:62" s="92" customFormat="1" x14ac:dyDescent="0.2">
      <c r="BI1770" s="147"/>
      <c r="BJ1770" s="147"/>
    </row>
    <row r="1771" spans="61:62" s="92" customFormat="1" x14ac:dyDescent="0.2">
      <c r="BI1771" s="147"/>
      <c r="BJ1771" s="147"/>
    </row>
    <row r="1772" spans="61:62" s="92" customFormat="1" x14ac:dyDescent="0.2">
      <c r="BI1772" s="147"/>
      <c r="BJ1772" s="147"/>
    </row>
    <row r="1773" spans="61:62" s="92" customFormat="1" x14ac:dyDescent="0.2">
      <c r="BI1773" s="147"/>
      <c r="BJ1773" s="147"/>
    </row>
    <row r="1774" spans="61:62" s="92" customFormat="1" x14ac:dyDescent="0.2">
      <c r="BI1774" s="147"/>
      <c r="BJ1774" s="147"/>
    </row>
    <row r="1775" spans="61:62" s="92" customFormat="1" x14ac:dyDescent="0.2">
      <c r="BI1775" s="147"/>
      <c r="BJ1775" s="147"/>
    </row>
    <row r="1776" spans="61:62" s="92" customFormat="1" x14ac:dyDescent="0.2">
      <c r="BI1776" s="147"/>
      <c r="BJ1776" s="147"/>
    </row>
    <row r="1777" spans="61:62" s="92" customFormat="1" x14ac:dyDescent="0.2">
      <c r="BI1777" s="147"/>
      <c r="BJ1777" s="147"/>
    </row>
    <row r="1778" spans="61:62" s="92" customFormat="1" x14ac:dyDescent="0.2">
      <c r="BI1778" s="147"/>
      <c r="BJ1778" s="147"/>
    </row>
    <row r="1779" spans="61:62" s="92" customFormat="1" x14ac:dyDescent="0.2">
      <c r="BI1779" s="147"/>
      <c r="BJ1779" s="147"/>
    </row>
    <row r="1780" spans="61:62" s="92" customFormat="1" x14ac:dyDescent="0.2">
      <c r="BI1780" s="147"/>
      <c r="BJ1780" s="147"/>
    </row>
    <row r="1781" spans="61:62" s="92" customFormat="1" x14ac:dyDescent="0.2">
      <c r="BI1781" s="147"/>
      <c r="BJ1781" s="147"/>
    </row>
    <row r="1782" spans="61:62" s="92" customFormat="1" x14ac:dyDescent="0.2">
      <c r="BI1782" s="147"/>
      <c r="BJ1782" s="147"/>
    </row>
    <row r="1783" spans="61:62" s="92" customFormat="1" x14ac:dyDescent="0.2">
      <c r="BI1783" s="147"/>
      <c r="BJ1783" s="147"/>
    </row>
    <row r="1784" spans="61:62" s="92" customFormat="1" x14ac:dyDescent="0.2">
      <c r="BI1784" s="147"/>
      <c r="BJ1784" s="147"/>
    </row>
    <row r="1785" spans="61:62" s="92" customFormat="1" x14ac:dyDescent="0.2">
      <c r="BI1785" s="147"/>
      <c r="BJ1785" s="147"/>
    </row>
    <row r="1786" spans="61:62" s="92" customFormat="1" x14ac:dyDescent="0.2">
      <c r="BI1786" s="147"/>
      <c r="BJ1786" s="147"/>
    </row>
    <row r="1787" spans="61:62" s="92" customFormat="1" x14ac:dyDescent="0.2">
      <c r="BI1787" s="147"/>
      <c r="BJ1787" s="147"/>
    </row>
    <row r="1788" spans="61:62" s="92" customFormat="1" x14ac:dyDescent="0.2">
      <c r="BI1788" s="147"/>
      <c r="BJ1788" s="147"/>
    </row>
    <row r="1789" spans="61:62" s="92" customFormat="1" x14ac:dyDescent="0.2">
      <c r="BI1789" s="147"/>
      <c r="BJ1789" s="147"/>
    </row>
    <row r="1790" spans="61:62" s="92" customFormat="1" x14ac:dyDescent="0.2">
      <c r="BI1790" s="147"/>
      <c r="BJ1790" s="147"/>
    </row>
    <row r="1791" spans="61:62" s="92" customFormat="1" x14ac:dyDescent="0.2">
      <c r="BI1791" s="147"/>
      <c r="BJ1791" s="147"/>
    </row>
    <row r="1792" spans="61:62" s="92" customFormat="1" x14ac:dyDescent="0.2">
      <c r="BI1792" s="147"/>
      <c r="BJ1792" s="147"/>
    </row>
    <row r="1793" spans="61:62" s="92" customFormat="1" x14ac:dyDescent="0.2">
      <c r="BI1793" s="147"/>
      <c r="BJ1793" s="147"/>
    </row>
    <row r="1794" spans="61:62" s="92" customFormat="1" x14ac:dyDescent="0.2">
      <c r="BI1794" s="147"/>
      <c r="BJ1794" s="147"/>
    </row>
    <row r="1795" spans="61:62" s="92" customFormat="1" x14ac:dyDescent="0.2">
      <c r="BI1795" s="147"/>
      <c r="BJ1795" s="147"/>
    </row>
    <row r="1796" spans="61:62" s="92" customFormat="1" x14ac:dyDescent="0.2">
      <c r="BI1796" s="147"/>
      <c r="BJ1796" s="147"/>
    </row>
    <row r="1797" spans="61:62" s="92" customFormat="1" x14ac:dyDescent="0.2">
      <c r="BI1797" s="147"/>
      <c r="BJ1797" s="147"/>
    </row>
    <row r="1798" spans="61:62" s="92" customFormat="1" x14ac:dyDescent="0.2">
      <c r="BI1798" s="147"/>
      <c r="BJ1798" s="147"/>
    </row>
    <row r="1799" spans="61:62" s="92" customFormat="1" x14ac:dyDescent="0.2">
      <c r="BI1799" s="147"/>
      <c r="BJ1799" s="147"/>
    </row>
    <row r="1800" spans="61:62" s="92" customFormat="1" x14ac:dyDescent="0.2">
      <c r="BI1800" s="147"/>
      <c r="BJ1800" s="147"/>
    </row>
    <row r="1801" spans="61:62" s="92" customFormat="1" x14ac:dyDescent="0.2">
      <c r="BI1801" s="147"/>
      <c r="BJ1801" s="147"/>
    </row>
    <row r="1802" spans="61:62" s="92" customFormat="1" x14ac:dyDescent="0.2">
      <c r="BI1802" s="147"/>
      <c r="BJ1802" s="147"/>
    </row>
    <row r="1803" spans="61:62" s="92" customFormat="1" x14ac:dyDescent="0.2">
      <c r="BI1803" s="147"/>
      <c r="BJ1803" s="147"/>
    </row>
    <row r="1804" spans="61:62" s="92" customFormat="1" x14ac:dyDescent="0.2">
      <c r="BI1804" s="147"/>
      <c r="BJ1804" s="147"/>
    </row>
    <row r="1805" spans="61:62" s="92" customFormat="1" x14ac:dyDescent="0.2">
      <c r="BI1805" s="147"/>
      <c r="BJ1805" s="147"/>
    </row>
    <row r="1806" spans="61:62" s="92" customFormat="1" x14ac:dyDescent="0.2">
      <c r="BI1806" s="147"/>
      <c r="BJ1806" s="147"/>
    </row>
    <row r="1807" spans="61:62" s="92" customFormat="1" x14ac:dyDescent="0.2">
      <c r="BI1807" s="147"/>
      <c r="BJ1807" s="147"/>
    </row>
    <row r="1808" spans="61:62" s="92" customFormat="1" x14ac:dyDescent="0.2">
      <c r="BI1808" s="147"/>
      <c r="BJ1808" s="147"/>
    </row>
    <row r="1809" spans="61:62" s="92" customFormat="1" x14ac:dyDescent="0.2">
      <c r="BI1809" s="147"/>
      <c r="BJ1809" s="147"/>
    </row>
    <row r="1810" spans="61:62" s="92" customFormat="1" x14ac:dyDescent="0.2">
      <c r="BI1810" s="147"/>
      <c r="BJ1810" s="147"/>
    </row>
    <row r="1811" spans="61:62" s="92" customFormat="1" x14ac:dyDescent="0.2">
      <c r="BI1811" s="147"/>
      <c r="BJ1811" s="147"/>
    </row>
    <row r="1812" spans="61:62" s="92" customFormat="1" x14ac:dyDescent="0.2">
      <c r="BI1812" s="147"/>
      <c r="BJ1812" s="147"/>
    </row>
    <row r="1813" spans="61:62" s="92" customFormat="1" x14ac:dyDescent="0.2">
      <c r="BI1813" s="147"/>
      <c r="BJ1813" s="147"/>
    </row>
    <row r="1814" spans="61:62" s="92" customFormat="1" x14ac:dyDescent="0.2">
      <c r="BI1814" s="147"/>
      <c r="BJ1814" s="147"/>
    </row>
    <row r="1815" spans="61:62" s="92" customFormat="1" x14ac:dyDescent="0.2">
      <c r="BI1815" s="147"/>
      <c r="BJ1815" s="147"/>
    </row>
    <row r="1816" spans="61:62" s="92" customFormat="1" x14ac:dyDescent="0.2">
      <c r="BI1816" s="147"/>
      <c r="BJ1816" s="147"/>
    </row>
    <row r="1817" spans="61:62" s="92" customFormat="1" x14ac:dyDescent="0.2">
      <c r="BI1817" s="147"/>
      <c r="BJ1817" s="147"/>
    </row>
    <row r="1818" spans="61:62" s="92" customFormat="1" x14ac:dyDescent="0.2">
      <c r="BI1818" s="147"/>
      <c r="BJ1818" s="147"/>
    </row>
    <row r="1819" spans="61:62" s="92" customFormat="1" x14ac:dyDescent="0.2">
      <c r="BI1819" s="147"/>
      <c r="BJ1819" s="147"/>
    </row>
    <row r="1820" spans="61:62" s="92" customFormat="1" x14ac:dyDescent="0.2">
      <c r="BI1820" s="147"/>
      <c r="BJ1820" s="147"/>
    </row>
    <row r="1821" spans="61:62" s="92" customFormat="1" x14ac:dyDescent="0.2">
      <c r="BI1821" s="147"/>
      <c r="BJ1821" s="147"/>
    </row>
    <row r="1822" spans="61:62" s="92" customFormat="1" x14ac:dyDescent="0.2">
      <c r="BI1822" s="147"/>
      <c r="BJ1822" s="147"/>
    </row>
    <row r="1823" spans="61:62" s="92" customFormat="1" x14ac:dyDescent="0.2">
      <c r="BI1823" s="147"/>
      <c r="BJ1823" s="147"/>
    </row>
    <row r="1824" spans="61:62" s="92" customFormat="1" x14ac:dyDescent="0.2">
      <c r="BI1824" s="147"/>
      <c r="BJ1824" s="147"/>
    </row>
    <row r="1825" spans="61:62" s="92" customFormat="1" x14ac:dyDescent="0.2">
      <c r="BI1825" s="147"/>
      <c r="BJ1825" s="147"/>
    </row>
    <row r="1826" spans="61:62" s="92" customFormat="1" x14ac:dyDescent="0.2">
      <c r="BI1826" s="147"/>
      <c r="BJ1826" s="147"/>
    </row>
    <row r="1827" spans="61:62" s="92" customFormat="1" x14ac:dyDescent="0.2">
      <c r="BI1827" s="147"/>
      <c r="BJ1827" s="147"/>
    </row>
    <row r="1828" spans="61:62" s="92" customFormat="1" x14ac:dyDescent="0.2">
      <c r="BI1828" s="147"/>
      <c r="BJ1828" s="147"/>
    </row>
    <row r="1829" spans="61:62" s="92" customFormat="1" x14ac:dyDescent="0.2">
      <c r="BI1829" s="147"/>
      <c r="BJ1829" s="147"/>
    </row>
    <row r="1830" spans="61:62" s="92" customFormat="1" x14ac:dyDescent="0.2">
      <c r="BI1830" s="147"/>
      <c r="BJ1830" s="147"/>
    </row>
    <row r="1831" spans="61:62" s="92" customFormat="1" x14ac:dyDescent="0.2">
      <c r="BI1831" s="147"/>
      <c r="BJ1831" s="147"/>
    </row>
    <row r="1832" spans="61:62" s="92" customFormat="1" x14ac:dyDescent="0.2">
      <c r="BI1832" s="147"/>
      <c r="BJ1832" s="147"/>
    </row>
    <row r="1833" spans="61:62" s="92" customFormat="1" x14ac:dyDescent="0.2">
      <c r="BI1833" s="147"/>
      <c r="BJ1833" s="147"/>
    </row>
    <row r="1834" spans="61:62" s="92" customFormat="1" x14ac:dyDescent="0.2">
      <c r="BI1834" s="147"/>
      <c r="BJ1834" s="147"/>
    </row>
    <row r="1835" spans="61:62" s="92" customFormat="1" x14ac:dyDescent="0.2">
      <c r="BI1835" s="147"/>
      <c r="BJ1835" s="147"/>
    </row>
    <row r="1836" spans="61:62" s="92" customFormat="1" x14ac:dyDescent="0.2">
      <c r="BI1836" s="147"/>
      <c r="BJ1836" s="147"/>
    </row>
    <row r="1837" spans="61:62" s="92" customFormat="1" x14ac:dyDescent="0.2">
      <c r="BI1837" s="147"/>
      <c r="BJ1837" s="147"/>
    </row>
    <row r="1838" spans="61:62" s="92" customFormat="1" x14ac:dyDescent="0.2">
      <c r="BI1838" s="147"/>
      <c r="BJ1838" s="147"/>
    </row>
    <row r="1839" spans="61:62" s="92" customFormat="1" x14ac:dyDescent="0.2">
      <c r="BI1839" s="147"/>
      <c r="BJ1839" s="147"/>
    </row>
    <row r="1840" spans="61:62" s="92" customFormat="1" x14ac:dyDescent="0.2">
      <c r="BI1840" s="147"/>
      <c r="BJ1840" s="147"/>
    </row>
    <row r="1841" spans="61:62" s="92" customFormat="1" x14ac:dyDescent="0.2">
      <c r="BI1841" s="147"/>
      <c r="BJ1841" s="147"/>
    </row>
    <row r="1842" spans="61:62" s="92" customFormat="1" x14ac:dyDescent="0.2">
      <c r="BI1842" s="147"/>
      <c r="BJ1842" s="147"/>
    </row>
    <row r="1843" spans="61:62" s="92" customFormat="1" x14ac:dyDescent="0.2">
      <c r="BI1843" s="147"/>
      <c r="BJ1843" s="147"/>
    </row>
    <row r="1844" spans="61:62" s="92" customFormat="1" x14ac:dyDescent="0.2">
      <c r="BI1844" s="147"/>
      <c r="BJ1844" s="147"/>
    </row>
    <row r="1845" spans="61:62" s="92" customFormat="1" x14ac:dyDescent="0.2">
      <c r="BI1845" s="147"/>
      <c r="BJ1845" s="147"/>
    </row>
    <row r="1846" spans="61:62" s="92" customFormat="1" x14ac:dyDescent="0.2">
      <c r="BI1846" s="147"/>
      <c r="BJ1846" s="147"/>
    </row>
    <row r="1847" spans="61:62" s="92" customFormat="1" x14ac:dyDescent="0.2">
      <c r="BI1847" s="147"/>
      <c r="BJ1847" s="147"/>
    </row>
    <row r="1848" spans="61:62" s="92" customFormat="1" x14ac:dyDescent="0.2">
      <c r="BI1848" s="147"/>
      <c r="BJ1848" s="147"/>
    </row>
    <row r="1849" spans="61:62" s="92" customFormat="1" x14ac:dyDescent="0.2">
      <c r="BI1849" s="147"/>
      <c r="BJ1849" s="147"/>
    </row>
    <row r="1850" spans="61:62" s="92" customFormat="1" x14ac:dyDescent="0.2">
      <c r="BI1850" s="147"/>
      <c r="BJ1850" s="147"/>
    </row>
    <row r="1851" spans="61:62" s="92" customFormat="1" x14ac:dyDescent="0.2">
      <c r="BI1851" s="147"/>
      <c r="BJ1851" s="147"/>
    </row>
    <row r="1852" spans="61:62" s="92" customFormat="1" x14ac:dyDescent="0.2">
      <c r="BI1852" s="147"/>
      <c r="BJ1852" s="147"/>
    </row>
    <row r="1853" spans="61:62" s="92" customFormat="1" x14ac:dyDescent="0.2">
      <c r="BI1853" s="147"/>
      <c r="BJ1853" s="147"/>
    </row>
    <row r="1854" spans="61:62" s="92" customFormat="1" x14ac:dyDescent="0.2">
      <c r="BI1854" s="147"/>
      <c r="BJ1854" s="147"/>
    </row>
    <row r="1855" spans="61:62" s="92" customFormat="1" x14ac:dyDescent="0.2">
      <c r="BI1855" s="147"/>
      <c r="BJ1855" s="147"/>
    </row>
    <row r="1856" spans="61:62" s="92" customFormat="1" x14ac:dyDescent="0.2">
      <c r="BI1856" s="147"/>
      <c r="BJ1856" s="147"/>
    </row>
    <row r="1857" spans="61:62" s="92" customFormat="1" x14ac:dyDescent="0.2">
      <c r="BI1857" s="147"/>
      <c r="BJ1857" s="147"/>
    </row>
    <row r="1858" spans="61:62" s="92" customFormat="1" x14ac:dyDescent="0.2">
      <c r="BI1858" s="147"/>
      <c r="BJ1858" s="147"/>
    </row>
    <row r="1859" spans="61:62" s="92" customFormat="1" x14ac:dyDescent="0.2">
      <c r="BI1859" s="147"/>
      <c r="BJ1859" s="147"/>
    </row>
    <row r="1860" spans="61:62" s="92" customFormat="1" x14ac:dyDescent="0.2">
      <c r="BI1860" s="147"/>
      <c r="BJ1860" s="147"/>
    </row>
    <row r="1861" spans="61:62" s="92" customFormat="1" x14ac:dyDescent="0.2">
      <c r="BI1861" s="147"/>
      <c r="BJ1861" s="147"/>
    </row>
    <row r="1862" spans="61:62" s="92" customFormat="1" x14ac:dyDescent="0.2">
      <c r="BI1862" s="147"/>
      <c r="BJ1862" s="147"/>
    </row>
    <row r="1863" spans="61:62" s="92" customFormat="1" x14ac:dyDescent="0.2">
      <c r="BI1863" s="147"/>
      <c r="BJ1863" s="147"/>
    </row>
    <row r="1864" spans="61:62" s="92" customFormat="1" x14ac:dyDescent="0.2">
      <c r="BI1864" s="147"/>
      <c r="BJ1864" s="147"/>
    </row>
    <row r="1865" spans="61:62" s="92" customFormat="1" x14ac:dyDescent="0.2">
      <c r="BI1865" s="147"/>
      <c r="BJ1865" s="147"/>
    </row>
    <row r="1866" spans="61:62" s="92" customFormat="1" x14ac:dyDescent="0.2">
      <c r="BI1866" s="147"/>
      <c r="BJ1866" s="147"/>
    </row>
    <row r="1867" spans="61:62" s="92" customFormat="1" x14ac:dyDescent="0.2">
      <c r="BI1867" s="147"/>
      <c r="BJ1867" s="147"/>
    </row>
    <row r="1868" spans="61:62" s="92" customFormat="1" x14ac:dyDescent="0.2">
      <c r="BI1868" s="147"/>
      <c r="BJ1868" s="147"/>
    </row>
    <row r="1869" spans="61:62" s="92" customFormat="1" x14ac:dyDescent="0.2">
      <c r="BI1869" s="147"/>
      <c r="BJ1869" s="147"/>
    </row>
    <row r="1870" spans="61:62" s="92" customFormat="1" x14ac:dyDescent="0.2">
      <c r="BI1870" s="147"/>
      <c r="BJ1870" s="147"/>
    </row>
    <row r="1871" spans="61:62" s="92" customFormat="1" x14ac:dyDescent="0.2">
      <c r="BI1871" s="147"/>
      <c r="BJ1871" s="147"/>
    </row>
    <row r="1872" spans="61:62" s="92" customFormat="1" x14ac:dyDescent="0.2">
      <c r="BI1872" s="147"/>
      <c r="BJ1872" s="147"/>
    </row>
    <row r="1873" spans="61:62" s="92" customFormat="1" x14ac:dyDescent="0.2">
      <c r="BI1873" s="147"/>
      <c r="BJ1873" s="147"/>
    </row>
    <row r="1874" spans="61:62" s="92" customFormat="1" x14ac:dyDescent="0.2">
      <c r="BI1874" s="147"/>
      <c r="BJ1874" s="147"/>
    </row>
    <row r="1875" spans="61:62" s="92" customFormat="1" x14ac:dyDescent="0.2">
      <c r="BI1875" s="147"/>
      <c r="BJ1875" s="147"/>
    </row>
    <row r="1876" spans="61:62" s="92" customFormat="1" x14ac:dyDescent="0.2">
      <c r="BI1876" s="147"/>
      <c r="BJ1876" s="147"/>
    </row>
    <row r="1877" spans="61:62" s="92" customFormat="1" x14ac:dyDescent="0.2">
      <c r="BI1877" s="147"/>
      <c r="BJ1877" s="147"/>
    </row>
    <row r="1878" spans="61:62" s="92" customFormat="1" x14ac:dyDescent="0.2">
      <c r="BI1878" s="147"/>
      <c r="BJ1878" s="147"/>
    </row>
    <row r="1879" spans="61:62" s="92" customFormat="1" x14ac:dyDescent="0.2">
      <c r="BI1879" s="147"/>
      <c r="BJ1879" s="147"/>
    </row>
    <row r="1880" spans="61:62" s="92" customFormat="1" x14ac:dyDescent="0.2">
      <c r="BI1880" s="147"/>
      <c r="BJ1880" s="147"/>
    </row>
    <row r="1881" spans="61:62" s="92" customFormat="1" x14ac:dyDescent="0.2">
      <c r="BI1881" s="147"/>
      <c r="BJ1881" s="147"/>
    </row>
    <row r="1882" spans="61:62" s="92" customFormat="1" x14ac:dyDescent="0.2">
      <c r="BI1882" s="147"/>
      <c r="BJ1882" s="147"/>
    </row>
    <row r="1883" spans="61:62" s="92" customFormat="1" x14ac:dyDescent="0.2">
      <c r="BI1883" s="147"/>
      <c r="BJ1883" s="147"/>
    </row>
    <row r="1884" spans="61:62" s="92" customFormat="1" x14ac:dyDescent="0.2">
      <c r="BI1884" s="147"/>
      <c r="BJ1884" s="147"/>
    </row>
    <row r="1885" spans="61:62" s="92" customFormat="1" x14ac:dyDescent="0.2">
      <c r="BI1885" s="147"/>
      <c r="BJ1885" s="147"/>
    </row>
    <row r="1886" spans="61:62" s="92" customFormat="1" x14ac:dyDescent="0.2">
      <c r="BI1886" s="147"/>
      <c r="BJ1886" s="147"/>
    </row>
    <row r="1887" spans="61:62" s="92" customFormat="1" x14ac:dyDescent="0.2">
      <c r="BI1887" s="147"/>
      <c r="BJ1887" s="147"/>
    </row>
    <row r="1888" spans="61:62" s="92" customFormat="1" x14ac:dyDescent="0.2">
      <c r="BI1888" s="147"/>
      <c r="BJ1888" s="147"/>
    </row>
    <row r="1889" spans="61:62" s="92" customFormat="1" x14ac:dyDescent="0.2">
      <c r="BI1889" s="147"/>
      <c r="BJ1889" s="147"/>
    </row>
    <row r="1890" spans="61:62" s="92" customFormat="1" x14ac:dyDescent="0.2">
      <c r="BI1890" s="147"/>
      <c r="BJ1890" s="147"/>
    </row>
    <row r="1891" spans="61:62" s="92" customFormat="1" x14ac:dyDescent="0.2">
      <c r="BI1891" s="147"/>
      <c r="BJ1891" s="147"/>
    </row>
    <row r="1892" spans="61:62" s="92" customFormat="1" x14ac:dyDescent="0.2">
      <c r="BI1892" s="147"/>
      <c r="BJ1892" s="147"/>
    </row>
    <row r="1893" spans="61:62" s="92" customFormat="1" x14ac:dyDescent="0.2">
      <c r="BI1893" s="147"/>
      <c r="BJ1893" s="147"/>
    </row>
    <row r="1894" spans="61:62" s="92" customFormat="1" x14ac:dyDescent="0.2">
      <c r="BI1894" s="147"/>
      <c r="BJ1894" s="147"/>
    </row>
    <row r="1895" spans="61:62" s="92" customFormat="1" x14ac:dyDescent="0.2">
      <c r="BI1895" s="147"/>
      <c r="BJ1895" s="147"/>
    </row>
    <row r="1896" spans="61:62" s="92" customFormat="1" x14ac:dyDescent="0.2">
      <c r="BI1896" s="147"/>
      <c r="BJ1896" s="147"/>
    </row>
    <row r="1897" spans="61:62" s="92" customFormat="1" x14ac:dyDescent="0.2">
      <c r="BI1897" s="147"/>
      <c r="BJ1897" s="147"/>
    </row>
    <row r="1898" spans="61:62" s="92" customFormat="1" x14ac:dyDescent="0.2">
      <c r="BI1898" s="147"/>
      <c r="BJ1898" s="147"/>
    </row>
    <row r="1899" spans="61:62" s="92" customFormat="1" x14ac:dyDescent="0.2">
      <c r="BI1899" s="147"/>
      <c r="BJ1899" s="147"/>
    </row>
    <row r="1900" spans="61:62" s="92" customFormat="1" x14ac:dyDescent="0.2">
      <c r="BI1900" s="147"/>
      <c r="BJ1900" s="147"/>
    </row>
    <row r="1901" spans="61:62" s="92" customFormat="1" x14ac:dyDescent="0.2">
      <c r="BI1901" s="147"/>
      <c r="BJ1901" s="147"/>
    </row>
    <row r="1902" spans="61:62" s="92" customFormat="1" x14ac:dyDescent="0.2">
      <c r="BI1902" s="147"/>
      <c r="BJ1902" s="147"/>
    </row>
    <row r="1903" spans="61:62" s="92" customFormat="1" x14ac:dyDescent="0.2">
      <c r="BI1903" s="147"/>
      <c r="BJ1903" s="147"/>
    </row>
    <row r="1904" spans="61:62" s="92" customFormat="1" x14ac:dyDescent="0.2">
      <c r="BI1904" s="147"/>
      <c r="BJ1904" s="147"/>
    </row>
    <row r="1905" spans="61:62" s="92" customFormat="1" x14ac:dyDescent="0.2">
      <c r="BI1905" s="147"/>
      <c r="BJ1905" s="147"/>
    </row>
    <row r="1906" spans="61:62" s="92" customFormat="1" x14ac:dyDescent="0.2">
      <c r="BI1906" s="147"/>
      <c r="BJ1906" s="147"/>
    </row>
    <row r="1907" spans="61:62" s="92" customFormat="1" x14ac:dyDescent="0.2">
      <c r="BI1907" s="147"/>
      <c r="BJ1907" s="147"/>
    </row>
    <row r="1908" spans="61:62" s="92" customFormat="1" x14ac:dyDescent="0.2">
      <c r="BI1908" s="147"/>
      <c r="BJ1908" s="147"/>
    </row>
    <row r="1909" spans="61:62" s="92" customFormat="1" x14ac:dyDescent="0.2">
      <c r="BI1909" s="147"/>
      <c r="BJ1909" s="147"/>
    </row>
    <row r="1910" spans="61:62" s="92" customFormat="1" x14ac:dyDescent="0.2">
      <c r="BI1910" s="147"/>
      <c r="BJ1910" s="147"/>
    </row>
    <row r="1911" spans="61:62" s="92" customFormat="1" x14ac:dyDescent="0.2">
      <c r="BI1911" s="147"/>
      <c r="BJ1911" s="147"/>
    </row>
    <row r="1912" spans="61:62" s="92" customFormat="1" x14ac:dyDescent="0.2">
      <c r="BI1912" s="147"/>
      <c r="BJ1912" s="147"/>
    </row>
    <row r="1913" spans="61:62" s="92" customFormat="1" x14ac:dyDescent="0.2">
      <c r="BI1913" s="147"/>
      <c r="BJ1913" s="147"/>
    </row>
    <row r="1914" spans="61:62" s="92" customFormat="1" x14ac:dyDescent="0.2">
      <c r="BI1914" s="147"/>
      <c r="BJ1914" s="147"/>
    </row>
    <row r="1915" spans="61:62" s="92" customFormat="1" x14ac:dyDescent="0.2">
      <c r="BI1915" s="147"/>
      <c r="BJ1915" s="147"/>
    </row>
    <row r="1916" spans="61:62" s="92" customFormat="1" x14ac:dyDescent="0.2">
      <c r="BI1916" s="147"/>
      <c r="BJ1916" s="147"/>
    </row>
    <row r="1917" spans="61:62" s="92" customFormat="1" x14ac:dyDescent="0.2">
      <c r="BI1917" s="147"/>
      <c r="BJ1917" s="147"/>
    </row>
    <row r="1918" spans="61:62" s="92" customFormat="1" x14ac:dyDescent="0.2">
      <c r="BI1918" s="147"/>
      <c r="BJ1918" s="147"/>
    </row>
    <row r="1919" spans="61:62" s="92" customFormat="1" x14ac:dyDescent="0.2">
      <c r="BI1919" s="147"/>
      <c r="BJ1919" s="147"/>
    </row>
    <row r="1920" spans="61:62" s="92" customFormat="1" x14ac:dyDescent="0.2">
      <c r="BI1920" s="147"/>
      <c r="BJ1920" s="147"/>
    </row>
    <row r="1921" spans="61:62" s="92" customFormat="1" x14ac:dyDescent="0.2">
      <c r="BI1921" s="147"/>
      <c r="BJ1921" s="147"/>
    </row>
    <row r="1922" spans="61:62" s="92" customFormat="1" x14ac:dyDescent="0.2">
      <c r="BI1922" s="147"/>
      <c r="BJ1922" s="147"/>
    </row>
    <row r="1923" spans="61:62" s="92" customFormat="1" x14ac:dyDescent="0.2">
      <c r="BI1923" s="147"/>
      <c r="BJ1923" s="147"/>
    </row>
    <row r="1924" spans="61:62" s="92" customFormat="1" x14ac:dyDescent="0.2">
      <c r="BI1924" s="147"/>
      <c r="BJ1924" s="147"/>
    </row>
    <row r="1925" spans="61:62" s="92" customFormat="1" x14ac:dyDescent="0.2">
      <c r="BI1925" s="147"/>
      <c r="BJ1925" s="147"/>
    </row>
    <row r="1926" spans="61:62" s="92" customFormat="1" x14ac:dyDescent="0.2">
      <c r="BI1926" s="147"/>
      <c r="BJ1926" s="147"/>
    </row>
    <row r="1927" spans="61:62" s="92" customFormat="1" x14ac:dyDescent="0.2">
      <c r="BI1927" s="147"/>
      <c r="BJ1927" s="147"/>
    </row>
    <row r="1928" spans="61:62" s="92" customFormat="1" x14ac:dyDescent="0.2">
      <c r="BI1928" s="147"/>
      <c r="BJ1928" s="147"/>
    </row>
    <row r="1929" spans="61:62" s="92" customFormat="1" x14ac:dyDescent="0.2">
      <c r="BI1929" s="147"/>
      <c r="BJ1929" s="147"/>
    </row>
    <row r="1930" spans="61:62" s="92" customFormat="1" x14ac:dyDescent="0.2">
      <c r="BI1930" s="147"/>
      <c r="BJ1930" s="147"/>
    </row>
    <row r="1931" spans="61:62" s="92" customFormat="1" x14ac:dyDescent="0.2">
      <c r="BI1931" s="147"/>
      <c r="BJ1931" s="147"/>
    </row>
    <row r="1932" spans="61:62" s="92" customFormat="1" x14ac:dyDescent="0.2">
      <c r="BI1932" s="147"/>
      <c r="BJ1932" s="147"/>
    </row>
    <row r="1933" spans="61:62" s="92" customFormat="1" x14ac:dyDescent="0.2">
      <c r="BI1933" s="147"/>
      <c r="BJ1933" s="147"/>
    </row>
    <row r="1934" spans="61:62" s="92" customFormat="1" x14ac:dyDescent="0.2">
      <c r="BI1934" s="147"/>
      <c r="BJ1934" s="147"/>
    </row>
    <row r="1935" spans="61:62" s="92" customFormat="1" x14ac:dyDescent="0.2">
      <c r="BI1935" s="147"/>
      <c r="BJ1935" s="147"/>
    </row>
    <row r="1936" spans="61:62" s="92" customFormat="1" x14ac:dyDescent="0.2">
      <c r="BI1936" s="147"/>
      <c r="BJ1936" s="147"/>
    </row>
    <row r="1937" spans="61:62" s="92" customFormat="1" x14ac:dyDescent="0.2">
      <c r="BI1937" s="147"/>
      <c r="BJ1937" s="147"/>
    </row>
    <row r="1938" spans="61:62" s="92" customFormat="1" x14ac:dyDescent="0.2">
      <c r="BI1938" s="147"/>
      <c r="BJ1938" s="147"/>
    </row>
    <row r="1939" spans="61:62" s="92" customFormat="1" x14ac:dyDescent="0.2">
      <c r="BI1939" s="147"/>
      <c r="BJ1939" s="147"/>
    </row>
    <row r="1940" spans="61:62" s="92" customFormat="1" x14ac:dyDescent="0.2">
      <c r="BI1940" s="147"/>
      <c r="BJ1940" s="147"/>
    </row>
    <row r="1941" spans="61:62" s="92" customFormat="1" x14ac:dyDescent="0.2">
      <c r="BI1941" s="147"/>
      <c r="BJ1941" s="147"/>
    </row>
    <row r="1942" spans="61:62" s="92" customFormat="1" x14ac:dyDescent="0.2">
      <c r="BI1942" s="147"/>
      <c r="BJ1942" s="147"/>
    </row>
    <row r="1943" spans="61:62" s="92" customFormat="1" x14ac:dyDescent="0.2">
      <c r="BI1943" s="147"/>
      <c r="BJ1943" s="147"/>
    </row>
    <row r="1944" spans="61:62" s="92" customFormat="1" x14ac:dyDescent="0.2">
      <c r="BI1944" s="147"/>
      <c r="BJ1944" s="147"/>
    </row>
    <row r="1945" spans="61:62" s="92" customFormat="1" x14ac:dyDescent="0.2">
      <c r="BI1945" s="147"/>
      <c r="BJ1945" s="147"/>
    </row>
    <row r="1946" spans="61:62" s="92" customFormat="1" x14ac:dyDescent="0.2">
      <c r="BI1946" s="147"/>
      <c r="BJ1946" s="147"/>
    </row>
    <row r="1947" spans="61:62" s="92" customFormat="1" x14ac:dyDescent="0.2">
      <c r="BI1947" s="147"/>
      <c r="BJ1947" s="147"/>
    </row>
    <row r="1948" spans="61:62" s="92" customFormat="1" x14ac:dyDescent="0.2">
      <c r="BI1948" s="147"/>
      <c r="BJ1948" s="147"/>
    </row>
    <row r="1949" spans="61:62" s="92" customFormat="1" x14ac:dyDescent="0.2">
      <c r="BI1949" s="147"/>
      <c r="BJ1949" s="147"/>
    </row>
    <row r="1950" spans="61:62" s="92" customFormat="1" x14ac:dyDescent="0.2">
      <c r="BI1950" s="147"/>
      <c r="BJ1950" s="147"/>
    </row>
    <row r="1951" spans="61:62" s="92" customFormat="1" x14ac:dyDescent="0.2">
      <c r="BI1951" s="147"/>
      <c r="BJ1951" s="147"/>
    </row>
    <row r="1952" spans="61:62" s="92" customFormat="1" x14ac:dyDescent="0.2">
      <c r="BI1952" s="147"/>
      <c r="BJ1952" s="147"/>
    </row>
    <row r="1953" spans="61:62" s="92" customFormat="1" x14ac:dyDescent="0.2">
      <c r="BI1953" s="147"/>
      <c r="BJ1953" s="147"/>
    </row>
    <row r="1954" spans="61:62" s="92" customFormat="1" x14ac:dyDescent="0.2">
      <c r="BI1954" s="147"/>
      <c r="BJ1954" s="147"/>
    </row>
    <row r="1955" spans="61:62" s="92" customFormat="1" x14ac:dyDescent="0.2">
      <c r="BI1955" s="147"/>
      <c r="BJ1955" s="147"/>
    </row>
    <row r="1956" spans="61:62" s="92" customFormat="1" x14ac:dyDescent="0.2">
      <c r="BI1956" s="147"/>
      <c r="BJ1956" s="147"/>
    </row>
    <row r="1957" spans="61:62" s="92" customFormat="1" x14ac:dyDescent="0.2">
      <c r="BI1957" s="147"/>
      <c r="BJ1957" s="147"/>
    </row>
    <row r="1958" spans="61:62" s="92" customFormat="1" x14ac:dyDescent="0.2">
      <c r="BI1958" s="147"/>
      <c r="BJ1958" s="147"/>
    </row>
    <row r="1959" spans="61:62" s="92" customFormat="1" x14ac:dyDescent="0.2">
      <c r="BI1959" s="147"/>
      <c r="BJ1959" s="147"/>
    </row>
    <row r="1960" spans="61:62" s="92" customFormat="1" x14ac:dyDescent="0.2">
      <c r="BI1960" s="147"/>
      <c r="BJ1960" s="147"/>
    </row>
    <row r="1961" spans="61:62" s="92" customFormat="1" x14ac:dyDescent="0.2">
      <c r="BI1961" s="147"/>
      <c r="BJ1961" s="147"/>
    </row>
    <row r="1962" spans="61:62" s="92" customFormat="1" x14ac:dyDescent="0.2">
      <c r="BI1962" s="147"/>
      <c r="BJ1962" s="147"/>
    </row>
    <row r="1963" spans="61:62" s="92" customFormat="1" x14ac:dyDescent="0.2">
      <c r="BI1963" s="147"/>
      <c r="BJ1963" s="147"/>
    </row>
    <row r="1964" spans="61:62" s="92" customFormat="1" x14ac:dyDescent="0.2">
      <c r="BI1964" s="147"/>
      <c r="BJ1964" s="147"/>
    </row>
    <row r="1965" spans="61:62" s="92" customFormat="1" x14ac:dyDescent="0.2">
      <c r="BI1965" s="147"/>
      <c r="BJ1965" s="147"/>
    </row>
    <row r="1966" spans="61:62" s="92" customFormat="1" x14ac:dyDescent="0.2">
      <c r="BI1966" s="147"/>
      <c r="BJ1966" s="147"/>
    </row>
    <row r="1967" spans="61:62" s="92" customFormat="1" x14ac:dyDescent="0.2">
      <c r="BI1967" s="147"/>
      <c r="BJ1967" s="147"/>
    </row>
    <row r="1968" spans="61:62" s="92" customFormat="1" x14ac:dyDescent="0.2">
      <c r="BI1968" s="147"/>
      <c r="BJ1968" s="147"/>
    </row>
    <row r="1969" spans="61:62" s="92" customFormat="1" x14ac:dyDescent="0.2">
      <c r="BI1969" s="147"/>
      <c r="BJ1969" s="147"/>
    </row>
    <row r="1970" spans="61:62" s="92" customFormat="1" x14ac:dyDescent="0.2">
      <c r="BI1970" s="147"/>
      <c r="BJ1970" s="147"/>
    </row>
    <row r="1971" spans="61:62" s="92" customFormat="1" x14ac:dyDescent="0.2">
      <c r="BI1971" s="147"/>
      <c r="BJ1971" s="147"/>
    </row>
    <row r="1972" spans="61:62" s="92" customFormat="1" x14ac:dyDescent="0.2">
      <c r="BI1972" s="147"/>
      <c r="BJ1972" s="147"/>
    </row>
    <row r="1973" spans="61:62" s="92" customFormat="1" x14ac:dyDescent="0.2">
      <c r="BI1973" s="147"/>
      <c r="BJ1973" s="147"/>
    </row>
    <row r="1974" spans="61:62" s="92" customFormat="1" x14ac:dyDescent="0.2">
      <c r="BI1974" s="147"/>
      <c r="BJ1974" s="147"/>
    </row>
    <row r="1975" spans="61:62" s="92" customFormat="1" x14ac:dyDescent="0.2">
      <c r="BI1975" s="147"/>
      <c r="BJ1975" s="147"/>
    </row>
    <row r="1976" spans="61:62" s="92" customFormat="1" x14ac:dyDescent="0.2">
      <c r="BI1976" s="147"/>
      <c r="BJ1976" s="147"/>
    </row>
    <row r="1977" spans="61:62" s="92" customFormat="1" x14ac:dyDescent="0.2">
      <c r="BI1977" s="147"/>
      <c r="BJ1977" s="147"/>
    </row>
    <row r="1978" spans="61:62" s="92" customFormat="1" x14ac:dyDescent="0.2">
      <c r="BI1978" s="147"/>
      <c r="BJ1978" s="147"/>
    </row>
    <row r="1979" spans="61:62" s="92" customFormat="1" x14ac:dyDescent="0.2">
      <c r="BI1979" s="147"/>
      <c r="BJ1979" s="147"/>
    </row>
    <row r="1980" spans="61:62" s="92" customFormat="1" x14ac:dyDescent="0.2">
      <c r="BI1980" s="147"/>
      <c r="BJ1980" s="147"/>
    </row>
    <row r="1981" spans="61:62" s="92" customFormat="1" x14ac:dyDescent="0.2">
      <c r="BI1981" s="147"/>
      <c r="BJ1981" s="147"/>
    </row>
    <row r="1982" spans="61:62" s="92" customFormat="1" x14ac:dyDescent="0.2">
      <c r="BI1982" s="147"/>
      <c r="BJ1982" s="147"/>
    </row>
    <row r="1983" spans="61:62" s="92" customFormat="1" x14ac:dyDescent="0.2">
      <c r="BI1983" s="147"/>
      <c r="BJ1983" s="147"/>
    </row>
    <row r="1984" spans="61:62" s="92" customFormat="1" x14ac:dyDescent="0.2">
      <c r="BI1984" s="147"/>
      <c r="BJ1984" s="147"/>
    </row>
    <row r="1985" spans="61:62" s="92" customFormat="1" x14ac:dyDescent="0.2">
      <c r="BI1985" s="147"/>
      <c r="BJ1985" s="147"/>
    </row>
    <row r="1986" spans="61:62" s="92" customFormat="1" x14ac:dyDescent="0.2">
      <c r="BI1986" s="147"/>
      <c r="BJ1986" s="147"/>
    </row>
    <row r="1987" spans="61:62" s="92" customFormat="1" x14ac:dyDescent="0.2">
      <c r="BI1987" s="147"/>
      <c r="BJ1987" s="147"/>
    </row>
    <row r="1988" spans="61:62" s="92" customFormat="1" x14ac:dyDescent="0.2">
      <c r="BI1988" s="147"/>
      <c r="BJ1988" s="147"/>
    </row>
    <row r="1989" spans="61:62" s="92" customFormat="1" x14ac:dyDescent="0.2">
      <c r="BI1989" s="147"/>
      <c r="BJ1989" s="147"/>
    </row>
    <row r="1990" spans="61:62" s="92" customFormat="1" x14ac:dyDescent="0.2">
      <c r="BI1990" s="147"/>
      <c r="BJ1990" s="147"/>
    </row>
    <row r="1991" spans="61:62" s="92" customFormat="1" x14ac:dyDescent="0.2">
      <c r="BI1991" s="147"/>
      <c r="BJ1991" s="147"/>
    </row>
    <row r="1992" spans="61:62" s="92" customFormat="1" x14ac:dyDescent="0.2">
      <c r="BI1992" s="147"/>
      <c r="BJ1992" s="147"/>
    </row>
    <row r="1993" spans="61:62" s="92" customFormat="1" x14ac:dyDescent="0.2">
      <c r="BI1993" s="147"/>
      <c r="BJ1993" s="147"/>
    </row>
    <row r="1994" spans="61:62" s="92" customFormat="1" x14ac:dyDescent="0.2">
      <c r="BI1994" s="147"/>
      <c r="BJ1994" s="147"/>
    </row>
    <row r="1995" spans="61:62" s="92" customFormat="1" x14ac:dyDescent="0.2">
      <c r="BI1995" s="147"/>
      <c r="BJ1995" s="147"/>
    </row>
    <row r="1996" spans="61:62" s="92" customFormat="1" x14ac:dyDescent="0.2">
      <c r="BI1996" s="147"/>
      <c r="BJ1996" s="147"/>
    </row>
    <row r="1997" spans="61:62" s="92" customFormat="1" x14ac:dyDescent="0.2">
      <c r="BI1997" s="147"/>
      <c r="BJ1997" s="147"/>
    </row>
    <row r="1998" spans="61:62" s="92" customFormat="1" x14ac:dyDescent="0.2">
      <c r="BI1998" s="147"/>
      <c r="BJ1998" s="147"/>
    </row>
    <row r="1999" spans="61:62" s="92" customFormat="1" x14ac:dyDescent="0.2">
      <c r="BI1999" s="147"/>
      <c r="BJ1999" s="147"/>
    </row>
    <row r="2000" spans="61:62" s="92" customFormat="1" x14ac:dyDescent="0.2">
      <c r="BI2000" s="147"/>
      <c r="BJ2000" s="147"/>
    </row>
    <row r="2001" spans="61:62" s="92" customFormat="1" x14ac:dyDescent="0.2">
      <c r="BI2001" s="147"/>
      <c r="BJ2001" s="147"/>
    </row>
    <row r="2002" spans="61:62" s="92" customFormat="1" x14ac:dyDescent="0.2">
      <c r="BI2002" s="147"/>
      <c r="BJ2002" s="147"/>
    </row>
    <row r="2003" spans="61:62" s="92" customFormat="1" x14ac:dyDescent="0.2">
      <c r="BI2003" s="147"/>
      <c r="BJ2003" s="147"/>
    </row>
    <row r="2004" spans="61:62" s="92" customFormat="1" x14ac:dyDescent="0.2">
      <c r="BI2004" s="147"/>
      <c r="BJ2004" s="147"/>
    </row>
    <row r="2005" spans="61:62" s="92" customFormat="1" x14ac:dyDescent="0.2">
      <c r="BI2005" s="147"/>
      <c r="BJ2005" s="147"/>
    </row>
    <row r="2006" spans="61:62" s="92" customFormat="1" x14ac:dyDescent="0.2">
      <c r="BI2006" s="147"/>
      <c r="BJ2006" s="147"/>
    </row>
    <row r="2007" spans="61:62" s="92" customFormat="1" x14ac:dyDescent="0.2">
      <c r="BI2007" s="147"/>
      <c r="BJ2007" s="147"/>
    </row>
    <row r="2008" spans="61:62" s="92" customFormat="1" x14ac:dyDescent="0.2">
      <c r="BI2008" s="147"/>
      <c r="BJ2008" s="147"/>
    </row>
    <row r="2009" spans="61:62" s="92" customFormat="1" x14ac:dyDescent="0.2">
      <c r="BI2009" s="147"/>
      <c r="BJ2009" s="147"/>
    </row>
    <row r="2010" spans="61:62" s="92" customFormat="1" x14ac:dyDescent="0.2">
      <c r="BI2010" s="147"/>
      <c r="BJ2010" s="147"/>
    </row>
    <row r="2011" spans="61:62" s="92" customFormat="1" x14ac:dyDescent="0.2">
      <c r="BI2011" s="147"/>
      <c r="BJ2011" s="147"/>
    </row>
    <row r="2012" spans="61:62" s="92" customFormat="1" x14ac:dyDescent="0.2">
      <c r="BI2012" s="147"/>
      <c r="BJ2012" s="147"/>
    </row>
    <row r="2013" spans="61:62" s="92" customFormat="1" x14ac:dyDescent="0.2">
      <c r="BI2013" s="147"/>
      <c r="BJ2013" s="147"/>
    </row>
    <row r="2014" spans="61:62" s="92" customFormat="1" x14ac:dyDescent="0.2">
      <c r="BI2014" s="147"/>
      <c r="BJ2014" s="147"/>
    </row>
    <row r="2015" spans="61:62" s="92" customFormat="1" x14ac:dyDescent="0.2">
      <c r="BI2015" s="147"/>
      <c r="BJ2015" s="147"/>
    </row>
    <row r="2016" spans="61:62" s="92" customFormat="1" x14ac:dyDescent="0.2">
      <c r="BI2016" s="147"/>
      <c r="BJ2016" s="147"/>
    </row>
    <row r="2017" spans="61:62" s="92" customFormat="1" x14ac:dyDescent="0.2">
      <c r="BI2017" s="147"/>
      <c r="BJ2017" s="147"/>
    </row>
    <row r="2018" spans="61:62" s="92" customFormat="1" x14ac:dyDescent="0.2">
      <c r="BI2018" s="147"/>
      <c r="BJ2018" s="147"/>
    </row>
    <row r="2019" spans="61:62" s="92" customFormat="1" x14ac:dyDescent="0.2">
      <c r="BI2019" s="147"/>
      <c r="BJ2019" s="147"/>
    </row>
    <row r="2020" spans="61:62" s="92" customFormat="1" x14ac:dyDescent="0.2">
      <c r="BI2020" s="147"/>
      <c r="BJ2020" s="147"/>
    </row>
    <row r="2021" spans="61:62" s="92" customFormat="1" x14ac:dyDescent="0.2">
      <c r="BI2021" s="147"/>
      <c r="BJ2021" s="147"/>
    </row>
    <row r="2022" spans="61:62" s="92" customFormat="1" x14ac:dyDescent="0.2">
      <c r="BI2022" s="147"/>
      <c r="BJ2022" s="147"/>
    </row>
    <row r="2023" spans="61:62" s="92" customFormat="1" x14ac:dyDescent="0.2">
      <c r="BI2023" s="147"/>
      <c r="BJ2023" s="147"/>
    </row>
    <row r="2024" spans="61:62" s="92" customFormat="1" x14ac:dyDescent="0.2">
      <c r="BI2024" s="147"/>
      <c r="BJ2024" s="147"/>
    </row>
    <row r="2025" spans="61:62" s="92" customFormat="1" x14ac:dyDescent="0.2">
      <c r="BI2025" s="147"/>
      <c r="BJ2025" s="147"/>
    </row>
    <row r="2026" spans="61:62" s="92" customFormat="1" x14ac:dyDescent="0.2">
      <c r="BI2026" s="147"/>
      <c r="BJ2026" s="147"/>
    </row>
    <row r="2027" spans="61:62" s="92" customFormat="1" x14ac:dyDescent="0.2">
      <c r="BI2027" s="147"/>
      <c r="BJ2027" s="147"/>
    </row>
    <row r="2028" spans="61:62" s="92" customFormat="1" x14ac:dyDescent="0.2">
      <c r="BI2028" s="147"/>
      <c r="BJ2028" s="147"/>
    </row>
    <row r="2029" spans="61:62" s="92" customFormat="1" x14ac:dyDescent="0.2">
      <c r="BI2029" s="147"/>
      <c r="BJ2029" s="147"/>
    </row>
    <row r="2030" spans="61:62" s="92" customFormat="1" x14ac:dyDescent="0.2">
      <c r="BI2030" s="147"/>
      <c r="BJ2030" s="147"/>
    </row>
    <row r="2031" spans="61:62" s="92" customFormat="1" x14ac:dyDescent="0.2">
      <c r="BI2031" s="147"/>
      <c r="BJ2031" s="147"/>
    </row>
    <row r="2032" spans="61:62" s="92" customFormat="1" x14ac:dyDescent="0.2">
      <c r="BI2032" s="147"/>
      <c r="BJ2032" s="147"/>
    </row>
    <row r="2033" spans="61:62" s="92" customFormat="1" x14ac:dyDescent="0.2">
      <c r="BI2033" s="147"/>
      <c r="BJ2033" s="147"/>
    </row>
    <row r="2034" spans="61:62" s="92" customFormat="1" x14ac:dyDescent="0.2">
      <c r="BI2034" s="147"/>
      <c r="BJ2034" s="147"/>
    </row>
    <row r="2035" spans="61:62" s="92" customFormat="1" x14ac:dyDescent="0.2">
      <c r="BI2035" s="147"/>
      <c r="BJ2035" s="147"/>
    </row>
    <row r="2036" spans="61:62" s="92" customFormat="1" x14ac:dyDescent="0.2">
      <c r="BI2036" s="147"/>
      <c r="BJ2036" s="147"/>
    </row>
    <row r="2037" spans="61:62" s="92" customFormat="1" x14ac:dyDescent="0.2">
      <c r="BI2037" s="147"/>
      <c r="BJ2037" s="147"/>
    </row>
    <row r="2038" spans="61:62" s="92" customFormat="1" x14ac:dyDescent="0.2">
      <c r="BI2038" s="147"/>
      <c r="BJ2038" s="147"/>
    </row>
    <row r="2039" spans="61:62" s="92" customFormat="1" x14ac:dyDescent="0.2">
      <c r="BI2039" s="147"/>
      <c r="BJ2039" s="147"/>
    </row>
    <row r="2040" spans="61:62" s="92" customFormat="1" x14ac:dyDescent="0.2">
      <c r="BI2040" s="147"/>
      <c r="BJ2040" s="147"/>
    </row>
    <row r="2041" spans="61:62" s="92" customFormat="1" x14ac:dyDescent="0.2">
      <c r="BI2041" s="147"/>
      <c r="BJ2041" s="147"/>
    </row>
    <row r="2042" spans="61:62" s="92" customFormat="1" x14ac:dyDescent="0.2">
      <c r="BI2042" s="147"/>
      <c r="BJ2042" s="147"/>
    </row>
    <row r="2043" spans="61:62" s="92" customFormat="1" x14ac:dyDescent="0.2">
      <c r="BI2043" s="147"/>
      <c r="BJ2043" s="147"/>
    </row>
    <row r="2044" spans="61:62" s="92" customFormat="1" x14ac:dyDescent="0.2">
      <c r="BI2044" s="147"/>
      <c r="BJ2044" s="147"/>
    </row>
    <row r="2045" spans="61:62" s="92" customFormat="1" x14ac:dyDescent="0.2">
      <c r="BI2045" s="147"/>
      <c r="BJ2045" s="147"/>
    </row>
    <row r="2046" spans="61:62" s="92" customFormat="1" x14ac:dyDescent="0.2">
      <c r="BI2046" s="147"/>
      <c r="BJ2046" s="147"/>
    </row>
    <row r="2047" spans="61:62" s="92" customFormat="1" x14ac:dyDescent="0.2">
      <c r="BI2047" s="147"/>
      <c r="BJ2047" s="147"/>
    </row>
    <row r="2048" spans="61:62" s="92" customFormat="1" x14ac:dyDescent="0.2">
      <c r="BI2048" s="147"/>
      <c r="BJ2048" s="147"/>
    </row>
    <row r="2049" spans="61:62" s="92" customFormat="1" x14ac:dyDescent="0.2">
      <c r="BI2049" s="147"/>
      <c r="BJ2049" s="147"/>
    </row>
    <row r="2050" spans="61:62" s="92" customFormat="1" x14ac:dyDescent="0.2">
      <c r="BI2050" s="147"/>
      <c r="BJ2050" s="147"/>
    </row>
    <row r="2051" spans="61:62" s="92" customFormat="1" x14ac:dyDescent="0.2">
      <c r="BI2051" s="147"/>
      <c r="BJ2051" s="147"/>
    </row>
    <row r="2052" spans="61:62" s="92" customFormat="1" x14ac:dyDescent="0.2">
      <c r="BI2052" s="147"/>
      <c r="BJ2052" s="147"/>
    </row>
    <row r="2053" spans="61:62" s="92" customFormat="1" x14ac:dyDescent="0.2">
      <c r="BI2053" s="147"/>
      <c r="BJ2053" s="147"/>
    </row>
    <row r="2054" spans="61:62" s="92" customFormat="1" x14ac:dyDescent="0.2">
      <c r="BI2054" s="147"/>
      <c r="BJ2054" s="147"/>
    </row>
    <row r="2055" spans="61:62" s="92" customFormat="1" x14ac:dyDescent="0.2">
      <c r="BI2055" s="147"/>
      <c r="BJ2055" s="147"/>
    </row>
    <row r="2056" spans="61:62" s="92" customFormat="1" x14ac:dyDescent="0.2">
      <c r="BI2056" s="147"/>
      <c r="BJ2056" s="147"/>
    </row>
    <row r="2057" spans="61:62" s="92" customFormat="1" x14ac:dyDescent="0.2">
      <c r="BI2057" s="147"/>
      <c r="BJ2057" s="147"/>
    </row>
    <row r="2058" spans="61:62" s="92" customFormat="1" x14ac:dyDescent="0.2">
      <c r="BI2058" s="147"/>
      <c r="BJ2058" s="147"/>
    </row>
    <row r="2059" spans="61:62" s="92" customFormat="1" x14ac:dyDescent="0.2">
      <c r="BI2059" s="147"/>
      <c r="BJ2059" s="147"/>
    </row>
    <row r="2060" spans="61:62" s="92" customFormat="1" x14ac:dyDescent="0.2">
      <c r="BI2060" s="147"/>
      <c r="BJ2060" s="147"/>
    </row>
    <row r="2061" spans="61:62" s="92" customFormat="1" x14ac:dyDescent="0.2">
      <c r="BI2061" s="147"/>
      <c r="BJ2061" s="147"/>
    </row>
    <row r="2062" spans="61:62" s="92" customFormat="1" x14ac:dyDescent="0.2">
      <c r="BI2062" s="147"/>
      <c r="BJ2062" s="147"/>
    </row>
    <row r="2063" spans="61:62" s="92" customFormat="1" x14ac:dyDescent="0.2">
      <c r="BI2063" s="147"/>
      <c r="BJ2063" s="147"/>
    </row>
    <row r="2064" spans="61:62" s="92" customFormat="1" x14ac:dyDescent="0.2">
      <c r="BI2064" s="147"/>
      <c r="BJ2064" s="147"/>
    </row>
    <row r="2065" spans="61:62" s="92" customFormat="1" x14ac:dyDescent="0.2">
      <c r="BI2065" s="147"/>
      <c r="BJ2065" s="147"/>
    </row>
    <row r="2066" spans="61:62" s="92" customFormat="1" x14ac:dyDescent="0.2">
      <c r="BI2066" s="147"/>
      <c r="BJ2066" s="147"/>
    </row>
    <row r="2067" spans="61:62" s="92" customFormat="1" x14ac:dyDescent="0.2">
      <c r="BI2067" s="147"/>
      <c r="BJ2067" s="147"/>
    </row>
    <row r="2068" spans="61:62" s="92" customFormat="1" x14ac:dyDescent="0.2">
      <c r="BI2068" s="147"/>
      <c r="BJ2068" s="147"/>
    </row>
    <row r="2069" spans="61:62" s="92" customFormat="1" x14ac:dyDescent="0.2">
      <c r="BI2069" s="147"/>
      <c r="BJ2069" s="147"/>
    </row>
    <row r="2070" spans="61:62" s="92" customFormat="1" x14ac:dyDescent="0.2">
      <c r="BI2070" s="147"/>
      <c r="BJ2070" s="147"/>
    </row>
    <row r="2071" spans="61:62" s="92" customFormat="1" x14ac:dyDescent="0.2">
      <c r="BI2071" s="147"/>
      <c r="BJ2071" s="147"/>
    </row>
    <row r="2072" spans="61:62" s="92" customFormat="1" x14ac:dyDescent="0.2">
      <c r="BI2072" s="147"/>
      <c r="BJ2072" s="147"/>
    </row>
    <row r="2073" spans="61:62" s="92" customFormat="1" x14ac:dyDescent="0.2">
      <c r="BI2073" s="147"/>
      <c r="BJ2073" s="147"/>
    </row>
    <row r="2074" spans="61:62" s="92" customFormat="1" x14ac:dyDescent="0.2">
      <c r="BI2074" s="147"/>
      <c r="BJ2074" s="147"/>
    </row>
    <row r="2075" spans="61:62" s="92" customFormat="1" x14ac:dyDescent="0.2">
      <c r="BI2075" s="147"/>
      <c r="BJ2075" s="147"/>
    </row>
    <row r="2076" spans="61:62" s="92" customFormat="1" x14ac:dyDescent="0.2">
      <c r="BI2076" s="147"/>
      <c r="BJ2076" s="147"/>
    </row>
    <row r="2077" spans="61:62" s="92" customFormat="1" x14ac:dyDescent="0.2">
      <c r="BI2077" s="147"/>
      <c r="BJ2077" s="147"/>
    </row>
    <row r="2078" spans="61:62" s="92" customFormat="1" x14ac:dyDescent="0.2">
      <c r="BI2078" s="147"/>
      <c r="BJ2078" s="147"/>
    </row>
    <row r="2079" spans="61:62" s="92" customFormat="1" x14ac:dyDescent="0.2">
      <c r="BI2079" s="147"/>
      <c r="BJ2079" s="147"/>
    </row>
    <row r="2080" spans="61:62" s="92" customFormat="1" x14ac:dyDescent="0.2">
      <c r="BI2080" s="147"/>
      <c r="BJ2080" s="147"/>
    </row>
    <row r="2081" spans="61:62" s="92" customFormat="1" x14ac:dyDescent="0.2">
      <c r="BI2081" s="147"/>
      <c r="BJ2081" s="147"/>
    </row>
    <row r="2082" spans="61:62" s="92" customFormat="1" x14ac:dyDescent="0.2">
      <c r="BI2082" s="147"/>
      <c r="BJ2082" s="147"/>
    </row>
    <row r="2083" spans="61:62" s="92" customFormat="1" x14ac:dyDescent="0.2">
      <c r="BI2083" s="147"/>
      <c r="BJ2083" s="147"/>
    </row>
    <row r="2084" spans="61:62" s="92" customFormat="1" x14ac:dyDescent="0.2">
      <c r="BI2084" s="147"/>
      <c r="BJ2084" s="147"/>
    </row>
    <row r="2085" spans="61:62" s="92" customFormat="1" x14ac:dyDescent="0.2">
      <c r="BI2085" s="147"/>
      <c r="BJ2085" s="147"/>
    </row>
    <row r="2086" spans="61:62" s="92" customFormat="1" x14ac:dyDescent="0.2">
      <c r="BI2086" s="147"/>
      <c r="BJ2086" s="147"/>
    </row>
    <row r="2087" spans="61:62" s="92" customFormat="1" x14ac:dyDescent="0.2">
      <c r="BI2087" s="147"/>
      <c r="BJ2087" s="147"/>
    </row>
    <row r="2088" spans="61:62" s="92" customFormat="1" x14ac:dyDescent="0.2">
      <c r="BI2088" s="147"/>
      <c r="BJ2088" s="147"/>
    </row>
    <row r="2089" spans="61:62" s="92" customFormat="1" x14ac:dyDescent="0.2">
      <c r="BI2089" s="147"/>
      <c r="BJ2089" s="147"/>
    </row>
    <row r="2090" spans="61:62" s="92" customFormat="1" x14ac:dyDescent="0.2">
      <c r="BI2090" s="147"/>
      <c r="BJ2090" s="147"/>
    </row>
    <row r="2091" spans="61:62" s="92" customFormat="1" x14ac:dyDescent="0.2">
      <c r="BI2091" s="147"/>
      <c r="BJ2091" s="147"/>
    </row>
    <row r="2092" spans="61:62" s="92" customFormat="1" x14ac:dyDescent="0.2">
      <c r="BI2092" s="147"/>
      <c r="BJ2092" s="147"/>
    </row>
    <row r="2093" spans="61:62" s="92" customFormat="1" x14ac:dyDescent="0.2">
      <c r="BI2093" s="147"/>
      <c r="BJ2093" s="147"/>
    </row>
    <row r="2094" spans="61:62" s="92" customFormat="1" x14ac:dyDescent="0.2">
      <c r="BI2094" s="147"/>
      <c r="BJ2094" s="147"/>
    </row>
    <row r="2095" spans="61:62" s="92" customFormat="1" x14ac:dyDescent="0.2">
      <c r="BI2095" s="147"/>
      <c r="BJ2095" s="147"/>
    </row>
    <row r="2096" spans="61:62" s="92" customFormat="1" x14ac:dyDescent="0.2">
      <c r="BI2096" s="147"/>
      <c r="BJ2096" s="147"/>
    </row>
    <row r="2097" spans="61:62" s="92" customFormat="1" x14ac:dyDescent="0.2">
      <c r="BI2097" s="147"/>
      <c r="BJ2097" s="147"/>
    </row>
    <row r="2098" spans="61:62" s="92" customFormat="1" x14ac:dyDescent="0.2">
      <c r="BI2098" s="147"/>
      <c r="BJ2098" s="147"/>
    </row>
    <row r="2099" spans="61:62" s="92" customFormat="1" x14ac:dyDescent="0.2">
      <c r="BI2099" s="147"/>
      <c r="BJ2099" s="147"/>
    </row>
    <row r="2100" spans="61:62" s="92" customFormat="1" x14ac:dyDescent="0.2">
      <c r="BI2100" s="147"/>
      <c r="BJ2100" s="147"/>
    </row>
    <row r="2101" spans="61:62" s="92" customFormat="1" x14ac:dyDescent="0.2">
      <c r="BI2101" s="147"/>
      <c r="BJ2101" s="147"/>
    </row>
    <row r="2102" spans="61:62" s="92" customFormat="1" x14ac:dyDescent="0.2">
      <c r="BI2102" s="147"/>
      <c r="BJ2102" s="147"/>
    </row>
    <row r="2103" spans="61:62" s="92" customFormat="1" x14ac:dyDescent="0.2">
      <c r="BI2103" s="147"/>
      <c r="BJ2103" s="147"/>
    </row>
    <row r="2104" spans="61:62" s="92" customFormat="1" x14ac:dyDescent="0.2">
      <c r="BI2104" s="147"/>
      <c r="BJ2104" s="147"/>
    </row>
    <row r="2105" spans="61:62" s="92" customFormat="1" x14ac:dyDescent="0.2">
      <c r="BI2105" s="147"/>
      <c r="BJ2105" s="147"/>
    </row>
    <row r="2106" spans="61:62" s="92" customFormat="1" x14ac:dyDescent="0.2">
      <c r="BI2106" s="147"/>
      <c r="BJ2106" s="147"/>
    </row>
    <row r="2107" spans="61:62" s="92" customFormat="1" x14ac:dyDescent="0.2">
      <c r="BI2107" s="147"/>
      <c r="BJ2107" s="147"/>
    </row>
    <row r="2108" spans="61:62" s="92" customFormat="1" x14ac:dyDescent="0.2">
      <c r="BI2108" s="147"/>
      <c r="BJ2108" s="147"/>
    </row>
    <row r="2109" spans="61:62" s="92" customFormat="1" x14ac:dyDescent="0.2">
      <c r="BI2109" s="147"/>
      <c r="BJ2109" s="147"/>
    </row>
    <row r="2110" spans="61:62" s="92" customFormat="1" x14ac:dyDescent="0.2">
      <c r="BI2110" s="147"/>
      <c r="BJ2110" s="147"/>
    </row>
    <row r="2111" spans="61:62" s="92" customFormat="1" x14ac:dyDescent="0.2">
      <c r="BI2111" s="147"/>
      <c r="BJ2111" s="147"/>
    </row>
    <row r="2112" spans="61:62" s="92" customFormat="1" x14ac:dyDescent="0.2">
      <c r="BI2112" s="147"/>
      <c r="BJ2112" s="147"/>
    </row>
    <row r="2113" spans="61:62" s="92" customFormat="1" x14ac:dyDescent="0.2">
      <c r="BI2113" s="147"/>
      <c r="BJ2113" s="147"/>
    </row>
    <row r="2114" spans="61:62" s="92" customFormat="1" x14ac:dyDescent="0.2">
      <c r="BI2114" s="147"/>
      <c r="BJ2114" s="147"/>
    </row>
    <row r="2115" spans="61:62" s="92" customFormat="1" x14ac:dyDescent="0.2">
      <c r="BI2115" s="147"/>
      <c r="BJ2115" s="147"/>
    </row>
    <row r="2116" spans="61:62" s="92" customFormat="1" x14ac:dyDescent="0.2">
      <c r="BI2116" s="147"/>
      <c r="BJ2116" s="147"/>
    </row>
    <row r="2117" spans="61:62" s="92" customFormat="1" x14ac:dyDescent="0.2">
      <c r="BI2117" s="147"/>
      <c r="BJ2117" s="147"/>
    </row>
    <row r="2118" spans="61:62" s="92" customFormat="1" x14ac:dyDescent="0.2">
      <c r="BI2118" s="147"/>
      <c r="BJ2118" s="147"/>
    </row>
    <row r="2119" spans="61:62" s="92" customFormat="1" x14ac:dyDescent="0.2">
      <c r="BI2119" s="147"/>
      <c r="BJ2119" s="147"/>
    </row>
    <row r="2120" spans="61:62" s="92" customFormat="1" x14ac:dyDescent="0.2">
      <c r="BI2120" s="147"/>
      <c r="BJ2120" s="147"/>
    </row>
    <row r="2121" spans="61:62" s="92" customFormat="1" x14ac:dyDescent="0.2">
      <c r="BI2121" s="147"/>
      <c r="BJ2121" s="147"/>
    </row>
    <row r="2122" spans="61:62" s="92" customFormat="1" x14ac:dyDescent="0.2">
      <c r="BI2122" s="147"/>
      <c r="BJ2122" s="147"/>
    </row>
    <row r="2123" spans="61:62" s="92" customFormat="1" x14ac:dyDescent="0.2">
      <c r="BI2123" s="147"/>
      <c r="BJ2123" s="147"/>
    </row>
    <row r="2124" spans="61:62" s="92" customFormat="1" x14ac:dyDescent="0.2">
      <c r="BI2124" s="147"/>
      <c r="BJ2124" s="147"/>
    </row>
    <row r="2125" spans="61:62" s="92" customFormat="1" x14ac:dyDescent="0.2">
      <c r="BI2125" s="147"/>
      <c r="BJ2125" s="147"/>
    </row>
    <row r="2126" spans="61:62" s="92" customFormat="1" x14ac:dyDescent="0.2">
      <c r="BI2126" s="147"/>
      <c r="BJ2126" s="147"/>
    </row>
    <row r="2127" spans="61:62" s="92" customFormat="1" x14ac:dyDescent="0.2">
      <c r="BI2127" s="147"/>
      <c r="BJ2127" s="147"/>
    </row>
    <row r="2128" spans="61:62" s="92" customFormat="1" x14ac:dyDescent="0.2">
      <c r="BI2128" s="147"/>
      <c r="BJ2128" s="147"/>
    </row>
    <row r="2129" spans="61:62" s="92" customFormat="1" x14ac:dyDescent="0.2">
      <c r="BI2129" s="147"/>
      <c r="BJ2129" s="147"/>
    </row>
    <row r="2130" spans="61:62" s="92" customFormat="1" x14ac:dyDescent="0.2">
      <c r="BI2130" s="147"/>
      <c r="BJ2130" s="147"/>
    </row>
    <row r="2131" spans="61:62" s="92" customFormat="1" x14ac:dyDescent="0.2">
      <c r="BI2131" s="147"/>
      <c r="BJ2131" s="147"/>
    </row>
    <row r="2132" spans="61:62" s="92" customFormat="1" x14ac:dyDescent="0.2">
      <c r="BI2132" s="147"/>
      <c r="BJ2132" s="147"/>
    </row>
    <row r="2133" spans="61:62" s="92" customFormat="1" x14ac:dyDescent="0.2">
      <c r="BI2133" s="147"/>
      <c r="BJ2133" s="147"/>
    </row>
    <row r="2134" spans="61:62" s="92" customFormat="1" x14ac:dyDescent="0.2">
      <c r="BI2134" s="147"/>
      <c r="BJ2134" s="147"/>
    </row>
    <row r="2135" spans="61:62" s="92" customFormat="1" x14ac:dyDescent="0.2">
      <c r="BI2135" s="147"/>
      <c r="BJ2135" s="147"/>
    </row>
    <row r="2136" spans="61:62" s="92" customFormat="1" x14ac:dyDescent="0.2">
      <c r="BI2136" s="147"/>
      <c r="BJ2136" s="147"/>
    </row>
    <row r="2137" spans="61:62" s="92" customFormat="1" x14ac:dyDescent="0.2">
      <c r="BI2137" s="147"/>
      <c r="BJ2137" s="147"/>
    </row>
    <row r="2138" spans="61:62" s="92" customFormat="1" x14ac:dyDescent="0.2">
      <c r="BI2138" s="147"/>
      <c r="BJ2138" s="147"/>
    </row>
    <row r="2139" spans="61:62" s="92" customFormat="1" x14ac:dyDescent="0.2">
      <c r="BI2139" s="147"/>
      <c r="BJ2139" s="147"/>
    </row>
    <row r="2140" spans="61:62" s="92" customFormat="1" x14ac:dyDescent="0.2">
      <c r="BI2140" s="147"/>
      <c r="BJ2140" s="147"/>
    </row>
    <row r="2141" spans="61:62" s="92" customFormat="1" x14ac:dyDescent="0.2">
      <c r="BI2141" s="147"/>
      <c r="BJ2141" s="147"/>
    </row>
    <row r="2142" spans="61:62" s="92" customFormat="1" x14ac:dyDescent="0.2">
      <c r="BI2142" s="147"/>
      <c r="BJ2142" s="147"/>
    </row>
    <row r="2143" spans="61:62" s="92" customFormat="1" x14ac:dyDescent="0.2">
      <c r="BI2143" s="147"/>
      <c r="BJ2143" s="147"/>
    </row>
    <row r="2144" spans="61:62" s="92" customFormat="1" x14ac:dyDescent="0.2">
      <c r="BI2144" s="147"/>
      <c r="BJ2144" s="147"/>
    </row>
    <row r="2145" spans="61:62" s="92" customFormat="1" x14ac:dyDescent="0.2">
      <c r="BI2145" s="147"/>
      <c r="BJ2145" s="147"/>
    </row>
    <row r="2146" spans="61:62" s="92" customFormat="1" x14ac:dyDescent="0.2">
      <c r="BI2146" s="147"/>
      <c r="BJ2146" s="147"/>
    </row>
    <row r="2147" spans="61:62" s="92" customFormat="1" x14ac:dyDescent="0.2">
      <c r="BI2147" s="147"/>
      <c r="BJ2147" s="147"/>
    </row>
    <row r="2148" spans="61:62" s="92" customFormat="1" x14ac:dyDescent="0.2">
      <c r="BI2148" s="147"/>
      <c r="BJ2148" s="147"/>
    </row>
    <row r="2149" spans="61:62" s="92" customFormat="1" x14ac:dyDescent="0.2">
      <c r="BI2149" s="147"/>
      <c r="BJ2149" s="147"/>
    </row>
    <row r="2150" spans="61:62" s="92" customFormat="1" x14ac:dyDescent="0.2">
      <c r="BI2150" s="147"/>
      <c r="BJ2150" s="147"/>
    </row>
    <row r="2151" spans="61:62" s="92" customFormat="1" x14ac:dyDescent="0.2">
      <c r="BI2151" s="147"/>
      <c r="BJ2151" s="147"/>
    </row>
    <row r="2152" spans="61:62" s="92" customFormat="1" x14ac:dyDescent="0.2">
      <c r="BI2152" s="147"/>
      <c r="BJ2152" s="147"/>
    </row>
    <row r="2153" spans="61:62" s="92" customFormat="1" x14ac:dyDescent="0.2">
      <c r="BI2153" s="147"/>
      <c r="BJ2153" s="147"/>
    </row>
    <row r="2154" spans="61:62" s="92" customFormat="1" x14ac:dyDescent="0.2">
      <c r="BI2154" s="147"/>
      <c r="BJ2154" s="147"/>
    </row>
    <row r="2155" spans="61:62" s="92" customFormat="1" x14ac:dyDescent="0.2">
      <c r="BI2155" s="147"/>
      <c r="BJ2155" s="147"/>
    </row>
    <row r="2156" spans="61:62" s="92" customFormat="1" x14ac:dyDescent="0.2">
      <c r="BI2156" s="147"/>
      <c r="BJ2156" s="147"/>
    </row>
    <row r="2157" spans="61:62" s="92" customFormat="1" x14ac:dyDescent="0.2">
      <c r="BI2157" s="147"/>
      <c r="BJ2157" s="147"/>
    </row>
    <row r="2158" spans="61:62" s="92" customFormat="1" x14ac:dyDescent="0.2">
      <c r="BI2158" s="147"/>
      <c r="BJ2158" s="147"/>
    </row>
    <row r="2159" spans="61:62" s="92" customFormat="1" x14ac:dyDescent="0.2">
      <c r="BI2159" s="147"/>
      <c r="BJ2159" s="147"/>
    </row>
    <row r="2160" spans="61:62" s="92" customFormat="1" x14ac:dyDescent="0.2">
      <c r="BI2160" s="147"/>
      <c r="BJ2160" s="147"/>
    </row>
    <row r="2161" spans="61:62" s="92" customFormat="1" x14ac:dyDescent="0.2">
      <c r="BI2161" s="147"/>
      <c r="BJ2161" s="147"/>
    </row>
    <row r="2162" spans="61:62" s="92" customFormat="1" x14ac:dyDescent="0.2">
      <c r="BI2162" s="147"/>
      <c r="BJ2162" s="147"/>
    </row>
    <row r="2163" spans="61:62" s="92" customFormat="1" x14ac:dyDescent="0.2">
      <c r="BI2163" s="147"/>
      <c r="BJ2163" s="147"/>
    </row>
    <row r="2164" spans="61:62" s="92" customFormat="1" x14ac:dyDescent="0.2">
      <c r="BI2164" s="147"/>
      <c r="BJ2164" s="147"/>
    </row>
    <row r="2165" spans="61:62" s="92" customFormat="1" x14ac:dyDescent="0.2">
      <c r="BI2165" s="147"/>
      <c r="BJ2165" s="147"/>
    </row>
    <row r="2166" spans="61:62" s="92" customFormat="1" x14ac:dyDescent="0.2">
      <c r="BI2166" s="147"/>
      <c r="BJ2166" s="147"/>
    </row>
    <row r="2167" spans="61:62" s="92" customFormat="1" x14ac:dyDescent="0.2">
      <c r="BI2167" s="147"/>
      <c r="BJ2167" s="147"/>
    </row>
    <row r="2168" spans="61:62" s="92" customFormat="1" x14ac:dyDescent="0.2">
      <c r="BI2168" s="147"/>
      <c r="BJ2168" s="147"/>
    </row>
    <row r="2169" spans="61:62" s="92" customFormat="1" x14ac:dyDescent="0.2">
      <c r="BI2169" s="147"/>
      <c r="BJ2169" s="147"/>
    </row>
    <row r="2170" spans="61:62" s="92" customFormat="1" x14ac:dyDescent="0.2">
      <c r="BI2170" s="147"/>
      <c r="BJ2170" s="147"/>
    </row>
    <row r="2171" spans="61:62" s="92" customFormat="1" x14ac:dyDescent="0.2">
      <c r="BI2171" s="147"/>
      <c r="BJ2171" s="147"/>
    </row>
    <row r="2172" spans="61:62" s="92" customFormat="1" x14ac:dyDescent="0.2">
      <c r="BI2172" s="147"/>
      <c r="BJ2172" s="147"/>
    </row>
    <row r="2173" spans="61:62" s="92" customFormat="1" x14ac:dyDescent="0.2">
      <c r="BI2173" s="147"/>
      <c r="BJ2173" s="147"/>
    </row>
    <row r="2174" spans="61:62" s="92" customFormat="1" x14ac:dyDescent="0.2">
      <c r="BI2174" s="147"/>
      <c r="BJ2174" s="147"/>
    </row>
    <row r="2175" spans="61:62" s="92" customFormat="1" x14ac:dyDescent="0.2">
      <c r="BI2175" s="147"/>
      <c r="BJ2175" s="147"/>
    </row>
    <row r="2176" spans="61:62" s="92" customFormat="1" x14ac:dyDescent="0.2">
      <c r="BI2176" s="147"/>
      <c r="BJ2176" s="147"/>
    </row>
    <row r="2177" spans="61:62" s="92" customFormat="1" x14ac:dyDescent="0.2">
      <c r="BI2177" s="147"/>
      <c r="BJ2177" s="147"/>
    </row>
    <row r="2178" spans="61:62" s="92" customFormat="1" x14ac:dyDescent="0.2">
      <c r="BI2178" s="147"/>
      <c r="BJ2178" s="147"/>
    </row>
    <row r="2179" spans="61:62" s="92" customFormat="1" x14ac:dyDescent="0.2">
      <c r="BI2179" s="147"/>
      <c r="BJ2179" s="147"/>
    </row>
    <row r="2180" spans="61:62" s="92" customFormat="1" x14ac:dyDescent="0.2">
      <c r="BI2180" s="147"/>
      <c r="BJ2180" s="147"/>
    </row>
    <row r="2181" spans="61:62" s="92" customFormat="1" x14ac:dyDescent="0.2">
      <c r="BI2181" s="147"/>
      <c r="BJ2181" s="147"/>
    </row>
    <row r="2182" spans="61:62" s="92" customFormat="1" x14ac:dyDescent="0.2">
      <c r="BI2182" s="147"/>
      <c r="BJ2182" s="147"/>
    </row>
    <row r="2183" spans="61:62" s="92" customFormat="1" x14ac:dyDescent="0.2">
      <c r="BI2183" s="147"/>
      <c r="BJ2183" s="147"/>
    </row>
    <row r="2184" spans="61:62" s="92" customFormat="1" x14ac:dyDescent="0.2">
      <c r="BI2184" s="147"/>
      <c r="BJ2184" s="147"/>
    </row>
    <row r="2185" spans="61:62" s="92" customFormat="1" x14ac:dyDescent="0.2">
      <c r="BI2185" s="147"/>
      <c r="BJ2185" s="147"/>
    </row>
    <row r="2186" spans="61:62" s="92" customFormat="1" x14ac:dyDescent="0.2">
      <c r="BI2186" s="147"/>
      <c r="BJ2186" s="147"/>
    </row>
    <row r="2187" spans="61:62" s="92" customFormat="1" x14ac:dyDescent="0.2">
      <c r="BI2187" s="147"/>
      <c r="BJ2187" s="147"/>
    </row>
    <row r="2188" spans="61:62" s="92" customFormat="1" x14ac:dyDescent="0.2">
      <c r="BI2188" s="147"/>
      <c r="BJ2188" s="147"/>
    </row>
    <row r="2189" spans="61:62" s="92" customFormat="1" x14ac:dyDescent="0.2">
      <c r="BI2189" s="147"/>
      <c r="BJ2189" s="147"/>
    </row>
    <row r="2190" spans="61:62" s="92" customFormat="1" x14ac:dyDescent="0.2">
      <c r="BI2190" s="147"/>
      <c r="BJ2190" s="147"/>
    </row>
    <row r="2191" spans="61:62" s="92" customFormat="1" x14ac:dyDescent="0.2">
      <c r="BI2191" s="147"/>
      <c r="BJ2191" s="147"/>
    </row>
    <row r="2192" spans="61:62" s="92" customFormat="1" x14ac:dyDescent="0.2">
      <c r="BI2192" s="147"/>
      <c r="BJ2192" s="147"/>
    </row>
    <row r="2193" spans="61:62" s="92" customFormat="1" x14ac:dyDescent="0.2">
      <c r="BI2193" s="147"/>
      <c r="BJ2193" s="147"/>
    </row>
    <row r="2194" spans="61:62" s="92" customFormat="1" x14ac:dyDescent="0.2">
      <c r="BI2194" s="147"/>
      <c r="BJ2194" s="147"/>
    </row>
    <row r="2195" spans="61:62" s="92" customFormat="1" x14ac:dyDescent="0.2">
      <c r="BI2195" s="147"/>
      <c r="BJ2195" s="147"/>
    </row>
    <row r="2196" spans="61:62" s="92" customFormat="1" x14ac:dyDescent="0.2">
      <c r="BI2196" s="147"/>
      <c r="BJ2196" s="147"/>
    </row>
    <row r="2197" spans="61:62" s="92" customFormat="1" x14ac:dyDescent="0.2">
      <c r="BI2197" s="147"/>
      <c r="BJ2197" s="147"/>
    </row>
    <row r="2198" spans="61:62" s="92" customFormat="1" x14ac:dyDescent="0.2">
      <c r="BI2198" s="147"/>
      <c r="BJ2198" s="147"/>
    </row>
    <row r="2199" spans="61:62" s="92" customFormat="1" x14ac:dyDescent="0.2">
      <c r="BI2199" s="147"/>
      <c r="BJ2199" s="147"/>
    </row>
    <row r="2200" spans="61:62" s="92" customFormat="1" x14ac:dyDescent="0.2">
      <c r="BI2200" s="147"/>
      <c r="BJ2200" s="147"/>
    </row>
    <row r="2201" spans="61:62" s="92" customFormat="1" x14ac:dyDescent="0.2">
      <c r="BI2201" s="147"/>
      <c r="BJ2201" s="147"/>
    </row>
    <row r="2202" spans="61:62" s="92" customFormat="1" x14ac:dyDescent="0.2">
      <c r="BI2202" s="147"/>
      <c r="BJ2202" s="147"/>
    </row>
    <row r="2203" spans="61:62" s="92" customFormat="1" x14ac:dyDescent="0.2">
      <c r="BI2203" s="147"/>
      <c r="BJ2203" s="147"/>
    </row>
    <row r="2204" spans="61:62" s="92" customFormat="1" x14ac:dyDescent="0.2">
      <c r="BI2204" s="147"/>
      <c r="BJ2204" s="147"/>
    </row>
    <row r="2205" spans="61:62" s="92" customFormat="1" x14ac:dyDescent="0.2">
      <c r="BI2205" s="147"/>
      <c r="BJ2205" s="147"/>
    </row>
    <row r="2206" spans="61:62" s="92" customFormat="1" x14ac:dyDescent="0.2">
      <c r="BI2206" s="147"/>
      <c r="BJ2206" s="147"/>
    </row>
    <row r="2207" spans="61:62" s="92" customFormat="1" x14ac:dyDescent="0.2">
      <c r="BI2207" s="147"/>
      <c r="BJ2207" s="147"/>
    </row>
    <row r="2208" spans="61:62" s="92" customFormat="1" x14ac:dyDescent="0.2">
      <c r="BI2208" s="147"/>
      <c r="BJ2208" s="147"/>
    </row>
    <row r="2209" spans="61:62" s="92" customFormat="1" x14ac:dyDescent="0.2">
      <c r="BI2209" s="147"/>
      <c r="BJ2209" s="147"/>
    </row>
    <row r="2210" spans="61:62" s="92" customFormat="1" x14ac:dyDescent="0.2">
      <c r="BI2210" s="147"/>
      <c r="BJ2210" s="147"/>
    </row>
    <row r="2211" spans="61:62" s="92" customFormat="1" x14ac:dyDescent="0.2">
      <c r="BI2211" s="147"/>
      <c r="BJ2211" s="147"/>
    </row>
    <row r="2212" spans="61:62" s="92" customFormat="1" x14ac:dyDescent="0.2">
      <c r="BI2212" s="147"/>
      <c r="BJ2212" s="147"/>
    </row>
    <row r="2213" spans="61:62" s="92" customFormat="1" x14ac:dyDescent="0.2">
      <c r="BI2213" s="147"/>
      <c r="BJ2213" s="147"/>
    </row>
    <row r="2214" spans="61:62" s="92" customFormat="1" x14ac:dyDescent="0.2">
      <c r="BI2214" s="147"/>
      <c r="BJ2214" s="147"/>
    </row>
    <row r="2215" spans="61:62" s="92" customFormat="1" x14ac:dyDescent="0.2">
      <c r="BI2215" s="147"/>
      <c r="BJ2215" s="147"/>
    </row>
    <row r="2216" spans="61:62" s="92" customFormat="1" x14ac:dyDescent="0.2">
      <c r="BI2216" s="147"/>
      <c r="BJ2216" s="147"/>
    </row>
    <row r="2217" spans="61:62" s="92" customFormat="1" x14ac:dyDescent="0.2">
      <c r="BI2217" s="147"/>
      <c r="BJ2217" s="147"/>
    </row>
    <row r="2218" spans="61:62" s="92" customFormat="1" x14ac:dyDescent="0.2">
      <c r="BI2218" s="147"/>
      <c r="BJ2218" s="147"/>
    </row>
    <row r="2219" spans="61:62" s="92" customFormat="1" x14ac:dyDescent="0.2">
      <c r="BI2219" s="147"/>
      <c r="BJ2219" s="147"/>
    </row>
    <row r="2220" spans="61:62" s="92" customFormat="1" x14ac:dyDescent="0.2">
      <c r="BI2220" s="147"/>
      <c r="BJ2220" s="147"/>
    </row>
    <row r="2221" spans="61:62" s="92" customFormat="1" x14ac:dyDescent="0.2">
      <c r="BI2221" s="147"/>
      <c r="BJ2221" s="147"/>
    </row>
    <row r="2222" spans="61:62" s="92" customFormat="1" x14ac:dyDescent="0.2">
      <c r="BI2222" s="147"/>
      <c r="BJ2222" s="147"/>
    </row>
    <row r="2223" spans="61:62" s="92" customFormat="1" x14ac:dyDescent="0.2">
      <c r="BI2223" s="147"/>
      <c r="BJ2223" s="147"/>
    </row>
    <row r="2224" spans="61:62" s="92" customFormat="1" x14ac:dyDescent="0.2">
      <c r="BI2224" s="147"/>
      <c r="BJ2224" s="147"/>
    </row>
    <row r="2225" spans="61:62" s="92" customFormat="1" x14ac:dyDescent="0.2">
      <c r="BI2225" s="147"/>
      <c r="BJ2225" s="147"/>
    </row>
    <row r="2226" spans="61:62" s="92" customFormat="1" x14ac:dyDescent="0.2">
      <c r="BI2226" s="147"/>
      <c r="BJ2226" s="147"/>
    </row>
    <row r="2227" spans="61:62" s="92" customFormat="1" x14ac:dyDescent="0.2">
      <c r="BI2227" s="147"/>
      <c r="BJ2227" s="147"/>
    </row>
    <row r="2228" spans="61:62" s="92" customFormat="1" x14ac:dyDescent="0.2">
      <c r="BI2228" s="147"/>
      <c r="BJ2228" s="147"/>
    </row>
    <row r="2229" spans="61:62" s="92" customFormat="1" x14ac:dyDescent="0.2">
      <c r="BI2229" s="147"/>
      <c r="BJ2229" s="147"/>
    </row>
    <row r="2230" spans="61:62" s="92" customFormat="1" x14ac:dyDescent="0.2">
      <c r="BI2230" s="147"/>
      <c r="BJ2230" s="147"/>
    </row>
    <row r="2231" spans="61:62" s="92" customFormat="1" x14ac:dyDescent="0.2">
      <c r="BI2231" s="147"/>
      <c r="BJ2231" s="147"/>
    </row>
    <row r="2232" spans="61:62" s="92" customFormat="1" x14ac:dyDescent="0.2">
      <c r="BI2232" s="147"/>
      <c r="BJ2232" s="147"/>
    </row>
    <row r="2233" spans="61:62" s="92" customFormat="1" x14ac:dyDescent="0.2">
      <c r="BI2233" s="147"/>
      <c r="BJ2233" s="147"/>
    </row>
    <row r="2234" spans="61:62" s="92" customFormat="1" x14ac:dyDescent="0.2">
      <c r="BI2234" s="147"/>
      <c r="BJ2234" s="147"/>
    </row>
    <row r="2235" spans="61:62" s="92" customFormat="1" x14ac:dyDescent="0.2">
      <c r="BI2235" s="147"/>
      <c r="BJ2235" s="147"/>
    </row>
    <row r="2236" spans="61:62" s="92" customFormat="1" x14ac:dyDescent="0.2">
      <c r="BI2236" s="147"/>
      <c r="BJ2236" s="147"/>
    </row>
    <row r="2237" spans="61:62" s="92" customFormat="1" x14ac:dyDescent="0.2">
      <c r="BI2237" s="147"/>
      <c r="BJ2237" s="147"/>
    </row>
    <row r="2238" spans="61:62" s="92" customFormat="1" x14ac:dyDescent="0.2">
      <c r="BI2238" s="147"/>
      <c r="BJ2238" s="147"/>
    </row>
    <row r="2239" spans="61:62" s="92" customFormat="1" x14ac:dyDescent="0.2">
      <c r="BI2239" s="147"/>
      <c r="BJ2239" s="147"/>
    </row>
    <row r="2240" spans="61:62" s="92" customFormat="1" x14ac:dyDescent="0.2">
      <c r="BI2240" s="147"/>
      <c r="BJ2240" s="147"/>
    </row>
    <row r="2241" spans="61:62" s="92" customFormat="1" x14ac:dyDescent="0.2">
      <c r="BI2241" s="147"/>
      <c r="BJ2241" s="147"/>
    </row>
    <row r="2242" spans="61:62" s="92" customFormat="1" x14ac:dyDescent="0.2">
      <c r="BI2242" s="147"/>
      <c r="BJ2242" s="147"/>
    </row>
    <row r="2243" spans="61:62" s="92" customFormat="1" x14ac:dyDescent="0.2">
      <c r="BI2243" s="147"/>
      <c r="BJ2243" s="147"/>
    </row>
    <row r="2244" spans="61:62" s="92" customFormat="1" x14ac:dyDescent="0.2">
      <c r="BI2244" s="147"/>
      <c r="BJ2244" s="147"/>
    </row>
    <row r="2245" spans="61:62" s="92" customFormat="1" x14ac:dyDescent="0.2">
      <c r="BI2245" s="147"/>
      <c r="BJ2245" s="147"/>
    </row>
    <row r="2246" spans="61:62" s="92" customFormat="1" x14ac:dyDescent="0.2">
      <c r="BI2246" s="147"/>
      <c r="BJ2246" s="147"/>
    </row>
    <row r="2247" spans="61:62" s="92" customFormat="1" x14ac:dyDescent="0.2">
      <c r="BI2247" s="147"/>
      <c r="BJ2247" s="147"/>
    </row>
    <row r="2248" spans="61:62" s="92" customFormat="1" x14ac:dyDescent="0.2">
      <c r="BI2248" s="147"/>
      <c r="BJ2248" s="147"/>
    </row>
    <row r="2249" spans="61:62" s="92" customFormat="1" x14ac:dyDescent="0.2">
      <c r="BI2249" s="147"/>
      <c r="BJ2249" s="147"/>
    </row>
    <row r="2250" spans="61:62" s="92" customFormat="1" x14ac:dyDescent="0.2">
      <c r="BI2250" s="147"/>
      <c r="BJ2250" s="147"/>
    </row>
    <row r="2251" spans="61:62" s="92" customFormat="1" x14ac:dyDescent="0.2">
      <c r="BI2251" s="147"/>
      <c r="BJ2251" s="147"/>
    </row>
    <row r="2252" spans="61:62" s="92" customFormat="1" x14ac:dyDescent="0.2">
      <c r="BI2252" s="147"/>
      <c r="BJ2252" s="147"/>
    </row>
    <row r="2253" spans="61:62" s="92" customFormat="1" x14ac:dyDescent="0.2">
      <c r="BI2253" s="147"/>
      <c r="BJ2253" s="147"/>
    </row>
    <row r="2254" spans="61:62" s="92" customFormat="1" x14ac:dyDescent="0.2">
      <c r="BI2254" s="147"/>
      <c r="BJ2254" s="147"/>
    </row>
    <row r="2255" spans="61:62" s="92" customFormat="1" x14ac:dyDescent="0.2">
      <c r="BI2255" s="147"/>
      <c r="BJ2255" s="147"/>
    </row>
    <row r="2256" spans="61:62" s="92" customFormat="1" x14ac:dyDescent="0.2">
      <c r="BI2256" s="147"/>
      <c r="BJ2256" s="147"/>
    </row>
    <row r="2257" spans="61:62" s="92" customFormat="1" x14ac:dyDescent="0.2">
      <c r="BI2257" s="147"/>
      <c r="BJ2257" s="147"/>
    </row>
    <row r="2258" spans="61:62" s="92" customFormat="1" x14ac:dyDescent="0.2">
      <c r="BI2258" s="147"/>
      <c r="BJ2258" s="147"/>
    </row>
    <row r="2259" spans="61:62" s="92" customFormat="1" x14ac:dyDescent="0.2">
      <c r="BI2259" s="147"/>
      <c r="BJ2259" s="147"/>
    </row>
    <row r="2260" spans="61:62" s="92" customFormat="1" x14ac:dyDescent="0.2">
      <c r="BI2260" s="147"/>
      <c r="BJ2260" s="147"/>
    </row>
    <row r="2261" spans="61:62" s="92" customFormat="1" x14ac:dyDescent="0.2">
      <c r="BI2261" s="147"/>
      <c r="BJ2261" s="147"/>
    </row>
    <row r="2262" spans="61:62" s="92" customFormat="1" x14ac:dyDescent="0.2">
      <c r="BI2262" s="147"/>
      <c r="BJ2262" s="147"/>
    </row>
    <row r="2263" spans="61:62" s="92" customFormat="1" x14ac:dyDescent="0.2">
      <c r="BI2263" s="147"/>
      <c r="BJ2263" s="147"/>
    </row>
    <row r="2264" spans="61:62" s="92" customFormat="1" x14ac:dyDescent="0.2">
      <c r="BI2264" s="147"/>
      <c r="BJ2264" s="147"/>
    </row>
    <row r="2265" spans="61:62" s="92" customFormat="1" x14ac:dyDescent="0.2">
      <c r="BI2265" s="147"/>
      <c r="BJ2265" s="147"/>
    </row>
    <row r="2266" spans="61:62" s="92" customFormat="1" x14ac:dyDescent="0.2">
      <c r="BI2266" s="147"/>
      <c r="BJ2266" s="147"/>
    </row>
    <row r="2267" spans="61:62" s="92" customFormat="1" x14ac:dyDescent="0.2">
      <c r="BI2267" s="147"/>
      <c r="BJ2267" s="147"/>
    </row>
    <row r="2268" spans="61:62" s="92" customFormat="1" x14ac:dyDescent="0.2">
      <c r="BI2268" s="147"/>
      <c r="BJ2268" s="147"/>
    </row>
    <row r="2269" spans="61:62" s="92" customFormat="1" x14ac:dyDescent="0.2">
      <c r="BI2269" s="147"/>
      <c r="BJ2269" s="147"/>
    </row>
    <row r="2270" spans="61:62" s="92" customFormat="1" x14ac:dyDescent="0.2">
      <c r="BI2270" s="147"/>
      <c r="BJ2270" s="147"/>
    </row>
    <row r="2271" spans="61:62" s="92" customFormat="1" x14ac:dyDescent="0.2">
      <c r="BI2271" s="147"/>
      <c r="BJ2271" s="147"/>
    </row>
    <row r="2272" spans="61:62" s="92" customFormat="1" x14ac:dyDescent="0.2">
      <c r="BI2272" s="147"/>
      <c r="BJ2272" s="147"/>
    </row>
    <row r="2273" spans="61:62" s="92" customFormat="1" x14ac:dyDescent="0.2">
      <c r="BI2273" s="147"/>
      <c r="BJ2273" s="147"/>
    </row>
    <row r="2274" spans="61:62" s="92" customFormat="1" x14ac:dyDescent="0.2">
      <c r="BI2274" s="147"/>
      <c r="BJ2274" s="147"/>
    </row>
    <row r="2275" spans="61:62" s="92" customFormat="1" x14ac:dyDescent="0.2">
      <c r="BI2275" s="147"/>
      <c r="BJ2275" s="147"/>
    </row>
    <row r="2276" spans="61:62" s="92" customFormat="1" x14ac:dyDescent="0.2">
      <c r="BI2276" s="147"/>
      <c r="BJ2276" s="147"/>
    </row>
    <row r="2277" spans="61:62" s="92" customFormat="1" x14ac:dyDescent="0.2">
      <c r="BI2277" s="147"/>
      <c r="BJ2277" s="147"/>
    </row>
    <row r="2278" spans="61:62" s="92" customFormat="1" x14ac:dyDescent="0.2">
      <c r="BI2278" s="147"/>
      <c r="BJ2278" s="147"/>
    </row>
    <row r="2279" spans="61:62" s="92" customFormat="1" x14ac:dyDescent="0.2">
      <c r="BI2279" s="147"/>
      <c r="BJ2279" s="147"/>
    </row>
    <row r="2280" spans="61:62" s="92" customFormat="1" x14ac:dyDescent="0.2">
      <c r="BI2280" s="147"/>
      <c r="BJ2280" s="147"/>
    </row>
    <row r="2281" spans="61:62" s="92" customFormat="1" x14ac:dyDescent="0.2">
      <c r="BI2281" s="147"/>
      <c r="BJ2281" s="147"/>
    </row>
    <row r="2282" spans="61:62" s="92" customFormat="1" x14ac:dyDescent="0.2">
      <c r="BI2282" s="147"/>
      <c r="BJ2282" s="147"/>
    </row>
    <row r="2283" spans="61:62" s="92" customFormat="1" x14ac:dyDescent="0.2">
      <c r="BI2283" s="147"/>
      <c r="BJ2283" s="147"/>
    </row>
    <row r="2284" spans="61:62" s="92" customFormat="1" x14ac:dyDescent="0.2">
      <c r="BI2284" s="147"/>
      <c r="BJ2284" s="147"/>
    </row>
    <row r="2285" spans="61:62" s="92" customFormat="1" x14ac:dyDescent="0.2">
      <c r="BI2285" s="147"/>
      <c r="BJ2285" s="147"/>
    </row>
    <row r="2286" spans="61:62" s="92" customFormat="1" x14ac:dyDescent="0.2">
      <c r="BI2286" s="147"/>
      <c r="BJ2286" s="147"/>
    </row>
    <row r="2287" spans="61:62" s="92" customFormat="1" x14ac:dyDescent="0.2">
      <c r="BI2287" s="147"/>
      <c r="BJ2287" s="147"/>
    </row>
    <row r="2288" spans="61:62" s="92" customFormat="1" x14ac:dyDescent="0.2">
      <c r="BI2288" s="147"/>
      <c r="BJ2288" s="147"/>
    </row>
    <row r="2289" spans="61:62" s="92" customFormat="1" x14ac:dyDescent="0.2">
      <c r="BI2289" s="147"/>
      <c r="BJ2289" s="147"/>
    </row>
    <row r="2290" spans="61:62" s="92" customFormat="1" x14ac:dyDescent="0.2">
      <c r="BI2290" s="147"/>
      <c r="BJ2290" s="147"/>
    </row>
    <row r="2291" spans="61:62" s="92" customFormat="1" x14ac:dyDescent="0.2">
      <c r="BI2291" s="147"/>
      <c r="BJ2291" s="147"/>
    </row>
    <row r="2292" spans="61:62" s="92" customFormat="1" x14ac:dyDescent="0.2">
      <c r="BI2292" s="147"/>
      <c r="BJ2292" s="147"/>
    </row>
    <row r="2293" spans="61:62" s="92" customFormat="1" x14ac:dyDescent="0.2">
      <c r="BI2293" s="147"/>
      <c r="BJ2293" s="147"/>
    </row>
    <row r="2294" spans="61:62" s="92" customFormat="1" x14ac:dyDescent="0.2">
      <c r="BI2294" s="147"/>
      <c r="BJ2294" s="147"/>
    </row>
    <row r="2295" spans="61:62" s="92" customFormat="1" x14ac:dyDescent="0.2">
      <c r="BI2295" s="147"/>
      <c r="BJ2295" s="147"/>
    </row>
    <row r="2296" spans="61:62" s="92" customFormat="1" x14ac:dyDescent="0.2">
      <c r="BI2296" s="147"/>
      <c r="BJ2296" s="147"/>
    </row>
    <row r="2297" spans="61:62" s="92" customFormat="1" x14ac:dyDescent="0.2">
      <c r="BI2297" s="147"/>
      <c r="BJ2297" s="147"/>
    </row>
    <row r="2298" spans="61:62" s="92" customFormat="1" x14ac:dyDescent="0.2">
      <c r="BI2298" s="147"/>
      <c r="BJ2298" s="147"/>
    </row>
    <row r="2299" spans="61:62" s="92" customFormat="1" x14ac:dyDescent="0.2">
      <c r="BI2299" s="147"/>
      <c r="BJ2299" s="147"/>
    </row>
    <row r="2300" spans="61:62" s="92" customFormat="1" x14ac:dyDescent="0.2">
      <c r="BI2300" s="147"/>
      <c r="BJ2300" s="147"/>
    </row>
    <row r="2301" spans="61:62" s="92" customFormat="1" x14ac:dyDescent="0.2">
      <c r="BI2301" s="147"/>
      <c r="BJ2301" s="147"/>
    </row>
    <row r="2302" spans="61:62" s="92" customFormat="1" x14ac:dyDescent="0.2">
      <c r="BI2302" s="147"/>
      <c r="BJ2302" s="147"/>
    </row>
    <row r="2303" spans="61:62" s="92" customFormat="1" x14ac:dyDescent="0.2">
      <c r="BI2303" s="147"/>
      <c r="BJ2303" s="147"/>
    </row>
    <row r="2304" spans="61:62" s="92" customFormat="1" x14ac:dyDescent="0.2">
      <c r="BI2304" s="147"/>
      <c r="BJ2304" s="147"/>
    </row>
    <row r="2305" spans="61:62" s="92" customFormat="1" x14ac:dyDescent="0.2">
      <c r="BI2305" s="147"/>
      <c r="BJ2305" s="147"/>
    </row>
    <row r="2306" spans="61:62" s="92" customFormat="1" x14ac:dyDescent="0.2">
      <c r="BI2306" s="147"/>
      <c r="BJ2306" s="147"/>
    </row>
    <row r="2307" spans="61:62" s="92" customFormat="1" x14ac:dyDescent="0.2">
      <c r="BI2307" s="147"/>
      <c r="BJ2307" s="147"/>
    </row>
    <row r="2308" spans="61:62" s="92" customFormat="1" x14ac:dyDescent="0.2">
      <c r="BI2308" s="147"/>
      <c r="BJ2308" s="147"/>
    </row>
    <row r="2309" spans="61:62" s="92" customFormat="1" x14ac:dyDescent="0.2">
      <c r="BI2309" s="147"/>
      <c r="BJ2309" s="147"/>
    </row>
    <row r="2310" spans="61:62" s="92" customFormat="1" x14ac:dyDescent="0.2">
      <c r="BI2310" s="147"/>
      <c r="BJ2310" s="147"/>
    </row>
    <row r="2311" spans="61:62" s="92" customFormat="1" x14ac:dyDescent="0.2">
      <c r="BI2311" s="147"/>
      <c r="BJ2311" s="147"/>
    </row>
    <row r="2312" spans="61:62" s="92" customFormat="1" x14ac:dyDescent="0.2">
      <c r="BI2312" s="147"/>
      <c r="BJ2312" s="147"/>
    </row>
    <row r="2313" spans="61:62" s="92" customFormat="1" x14ac:dyDescent="0.2">
      <c r="BI2313" s="147"/>
      <c r="BJ2313" s="147"/>
    </row>
    <row r="2314" spans="61:62" s="92" customFormat="1" x14ac:dyDescent="0.2">
      <c r="BI2314" s="147"/>
      <c r="BJ2314" s="147"/>
    </row>
    <row r="2315" spans="61:62" s="92" customFormat="1" x14ac:dyDescent="0.2">
      <c r="BI2315" s="147"/>
      <c r="BJ2315" s="147"/>
    </row>
    <row r="2316" spans="61:62" s="92" customFormat="1" x14ac:dyDescent="0.2">
      <c r="BI2316" s="147"/>
      <c r="BJ2316" s="147"/>
    </row>
    <row r="2317" spans="61:62" s="92" customFormat="1" x14ac:dyDescent="0.2">
      <c r="BI2317" s="147"/>
      <c r="BJ2317" s="147"/>
    </row>
    <row r="2318" spans="61:62" s="92" customFormat="1" x14ac:dyDescent="0.2">
      <c r="BI2318" s="147"/>
      <c r="BJ2318" s="147"/>
    </row>
    <row r="2319" spans="61:62" s="92" customFormat="1" x14ac:dyDescent="0.2">
      <c r="BI2319" s="147"/>
      <c r="BJ2319" s="147"/>
    </row>
    <row r="2320" spans="61:62" s="92" customFormat="1" x14ac:dyDescent="0.2">
      <c r="BI2320" s="147"/>
      <c r="BJ2320" s="147"/>
    </row>
    <row r="2321" spans="61:62" s="92" customFormat="1" x14ac:dyDescent="0.2">
      <c r="BI2321" s="147"/>
      <c r="BJ2321" s="147"/>
    </row>
    <row r="2322" spans="61:62" s="92" customFormat="1" x14ac:dyDescent="0.2">
      <c r="BI2322" s="147"/>
      <c r="BJ2322" s="147"/>
    </row>
    <row r="2323" spans="61:62" s="92" customFormat="1" x14ac:dyDescent="0.2">
      <c r="BI2323" s="147"/>
      <c r="BJ2323" s="147"/>
    </row>
    <row r="2324" spans="61:62" s="92" customFormat="1" x14ac:dyDescent="0.2">
      <c r="BI2324" s="147"/>
      <c r="BJ2324" s="147"/>
    </row>
    <row r="2325" spans="61:62" s="92" customFormat="1" x14ac:dyDescent="0.2">
      <c r="BI2325" s="147"/>
      <c r="BJ2325" s="147"/>
    </row>
    <row r="2326" spans="61:62" s="92" customFormat="1" x14ac:dyDescent="0.2">
      <c r="BI2326" s="147"/>
      <c r="BJ2326" s="147"/>
    </row>
    <row r="2327" spans="61:62" s="92" customFormat="1" x14ac:dyDescent="0.2">
      <c r="BI2327" s="147"/>
      <c r="BJ2327" s="147"/>
    </row>
    <row r="2328" spans="61:62" s="92" customFormat="1" x14ac:dyDescent="0.2">
      <c r="BI2328" s="147"/>
      <c r="BJ2328" s="147"/>
    </row>
    <row r="2329" spans="61:62" s="92" customFormat="1" x14ac:dyDescent="0.2">
      <c r="BI2329" s="147"/>
      <c r="BJ2329" s="147"/>
    </row>
    <row r="2330" spans="61:62" s="92" customFormat="1" x14ac:dyDescent="0.2">
      <c r="BI2330" s="147"/>
      <c r="BJ2330" s="147"/>
    </row>
    <row r="2331" spans="61:62" s="92" customFormat="1" x14ac:dyDescent="0.2">
      <c r="BI2331" s="147"/>
      <c r="BJ2331" s="147"/>
    </row>
    <row r="2332" spans="61:62" s="92" customFormat="1" x14ac:dyDescent="0.2">
      <c r="BI2332" s="147"/>
      <c r="BJ2332" s="147"/>
    </row>
    <row r="2333" spans="61:62" s="92" customFormat="1" x14ac:dyDescent="0.2">
      <c r="BI2333" s="147"/>
      <c r="BJ2333" s="147"/>
    </row>
    <row r="2334" spans="61:62" s="92" customFormat="1" x14ac:dyDescent="0.2">
      <c r="BI2334" s="147"/>
      <c r="BJ2334" s="147"/>
    </row>
    <row r="2335" spans="61:62" s="92" customFormat="1" x14ac:dyDescent="0.2">
      <c r="BI2335" s="147"/>
      <c r="BJ2335" s="147"/>
    </row>
    <row r="2336" spans="61:62" s="92" customFormat="1" x14ac:dyDescent="0.2">
      <c r="BI2336" s="147"/>
      <c r="BJ2336" s="147"/>
    </row>
    <row r="2337" spans="61:62" s="92" customFormat="1" x14ac:dyDescent="0.2">
      <c r="BI2337" s="147"/>
      <c r="BJ2337" s="147"/>
    </row>
    <row r="2338" spans="61:62" s="92" customFormat="1" x14ac:dyDescent="0.2">
      <c r="BI2338" s="147"/>
      <c r="BJ2338" s="147"/>
    </row>
    <row r="2339" spans="61:62" s="92" customFormat="1" x14ac:dyDescent="0.2">
      <c r="BI2339" s="147"/>
      <c r="BJ2339" s="147"/>
    </row>
    <row r="2340" spans="61:62" s="92" customFormat="1" x14ac:dyDescent="0.2">
      <c r="BI2340" s="147"/>
      <c r="BJ2340" s="147"/>
    </row>
    <row r="2341" spans="61:62" s="92" customFormat="1" x14ac:dyDescent="0.2">
      <c r="BI2341" s="147"/>
      <c r="BJ2341" s="147"/>
    </row>
    <row r="2342" spans="61:62" s="92" customFormat="1" x14ac:dyDescent="0.2">
      <c r="BI2342" s="147"/>
      <c r="BJ2342" s="147"/>
    </row>
    <row r="2343" spans="61:62" s="92" customFormat="1" x14ac:dyDescent="0.2">
      <c r="BI2343" s="147"/>
      <c r="BJ2343" s="147"/>
    </row>
    <row r="2344" spans="61:62" s="92" customFormat="1" x14ac:dyDescent="0.2">
      <c r="BI2344" s="147"/>
      <c r="BJ2344" s="147"/>
    </row>
    <row r="2345" spans="61:62" s="92" customFormat="1" x14ac:dyDescent="0.2">
      <c r="BI2345" s="147"/>
      <c r="BJ2345" s="147"/>
    </row>
    <row r="2346" spans="61:62" s="92" customFormat="1" x14ac:dyDescent="0.2">
      <c r="BI2346" s="147"/>
      <c r="BJ2346" s="147"/>
    </row>
    <row r="2347" spans="61:62" s="92" customFormat="1" x14ac:dyDescent="0.2">
      <c r="BI2347" s="147"/>
      <c r="BJ2347" s="147"/>
    </row>
    <row r="2348" spans="61:62" s="92" customFormat="1" x14ac:dyDescent="0.2">
      <c r="BI2348" s="147"/>
      <c r="BJ2348" s="147"/>
    </row>
    <row r="2349" spans="61:62" s="92" customFormat="1" x14ac:dyDescent="0.2">
      <c r="BI2349" s="147"/>
      <c r="BJ2349" s="147"/>
    </row>
    <row r="2350" spans="61:62" s="92" customFormat="1" x14ac:dyDescent="0.2">
      <c r="BI2350" s="147"/>
      <c r="BJ2350" s="147"/>
    </row>
    <row r="2351" spans="61:62" s="92" customFormat="1" x14ac:dyDescent="0.2">
      <c r="BI2351" s="147"/>
      <c r="BJ2351" s="147"/>
    </row>
    <row r="2352" spans="61:62" s="92" customFormat="1" x14ac:dyDescent="0.2">
      <c r="BI2352" s="147"/>
      <c r="BJ2352" s="147"/>
    </row>
    <row r="2353" spans="61:62" s="92" customFormat="1" x14ac:dyDescent="0.2">
      <c r="BI2353" s="147"/>
      <c r="BJ2353" s="147"/>
    </row>
    <row r="2354" spans="61:62" s="92" customFormat="1" x14ac:dyDescent="0.2">
      <c r="BI2354" s="147"/>
      <c r="BJ2354" s="147"/>
    </row>
    <row r="2355" spans="61:62" s="92" customFormat="1" x14ac:dyDescent="0.2">
      <c r="BI2355" s="147"/>
      <c r="BJ2355" s="147"/>
    </row>
    <row r="2356" spans="61:62" s="92" customFormat="1" x14ac:dyDescent="0.2">
      <c r="BI2356" s="147"/>
      <c r="BJ2356" s="147"/>
    </row>
    <row r="2357" spans="61:62" s="92" customFormat="1" x14ac:dyDescent="0.2">
      <c r="BI2357" s="147"/>
      <c r="BJ2357" s="147"/>
    </row>
    <row r="2358" spans="61:62" s="92" customFormat="1" x14ac:dyDescent="0.2">
      <c r="BI2358" s="147"/>
      <c r="BJ2358" s="147"/>
    </row>
    <row r="2359" spans="61:62" s="92" customFormat="1" x14ac:dyDescent="0.2">
      <c r="BI2359" s="147"/>
      <c r="BJ2359" s="147"/>
    </row>
    <row r="2360" spans="61:62" s="92" customFormat="1" x14ac:dyDescent="0.2">
      <c r="BI2360" s="147"/>
      <c r="BJ2360" s="147"/>
    </row>
    <row r="2361" spans="61:62" s="92" customFormat="1" x14ac:dyDescent="0.2">
      <c r="BI2361" s="147"/>
      <c r="BJ2361" s="147"/>
    </row>
    <row r="2362" spans="61:62" s="92" customFormat="1" x14ac:dyDescent="0.2">
      <c r="BI2362" s="147"/>
      <c r="BJ2362" s="147"/>
    </row>
    <row r="2363" spans="61:62" s="92" customFormat="1" x14ac:dyDescent="0.2">
      <c r="BI2363" s="147"/>
      <c r="BJ2363" s="147"/>
    </row>
    <row r="2364" spans="61:62" s="92" customFormat="1" x14ac:dyDescent="0.2">
      <c r="BI2364" s="147"/>
      <c r="BJ2364" s="147"/>
    </row>
    <row r="2365" spans="61:62" s="92" customFormat="1" x14ac:dyDescent="0.2">
      <c r="BI2365" s="147"/>
      <c r="BJ2365" s="147"/>
    </row>
    <row r="2366" spans="61:62" s="92" customFormat="1" x14ac:dyDescent="0.2">
      <c r="BI2366" s="147"/>
      <c r="BJ2366" s="147"/>
    </row>
    <row r="2367" spans="61:62" s="92" customFormat="1" x14ac:dyDescent="0.2">
      <c r="BI2367" s="147"/>
      <c r="BJ2367" s="147"/>
    </row>
    <row r="2368" spans="61:62" s="92" customFormat="1" x14ac:dyDescent="0.2">
      <c r="BI2368" s="147"/>
      <c r="BJ2368" s="147"/>
    </row>
    <row r="2369" spans="61:62" s="92" customFormat="1" x14ac:dyDescent="0.2">
      <c r="BI2369" s="147"/>
      <c r="BJ2369" s="147"/>
    </row>
    <row r="2370" spans="61:62" s="92" customFormat="1" x14ac:dyDescent="0.2">
      <c r="BI2370" s="147"/>
      <c r="BJ2370" s="147"/>
    </row>
    <row r="2371" spans="61:62" s="92" customFormat="1" x14ac:dyDescent="0.2">
      <c r="BI2371" s="147"/>
      <c r="BJ2371" s="147"/>
    </row>
    <row r="2372" spans="61:62" s="92" customFormat="1" x14ac:dyDescent="0.2">
      <c r="BI2372" s="147"/>
      <c r="BJ2372" s="147"/>
    </row>
    <row r="2373" spans="61:62" s="92" customFormat="1" x14ac:dyDescent="0.2">
      <c r="BI2373" s="147"/>
      <c r="BJ2373" s="147"/>
    </row>
    <row r="2374" spans="61:62" s="92" customFormat="1" x14ac:dyDescent="0.2">
      <c r="BI2374" s="147"/>
      <c r="BJ2374" s="147"/>
    </row>
    <row r="2375" spans="61:62" s="92" customFormat="1" x14ac:dyDescent="0.2">
      <c r="BI2375" s="147"/>
      <c r="BJ2375" s="147"/>
    </row>
    <row r="2376" spans="61:62" s="92" customFormat="1" x14ac:dyDescent="0.2">
      <c r="BI2376" s="147"/>
      <c r="BJ2376" s="147"/>
    </row>
    <row r="2377" spans="61:62" s="92" customFormat="1" x14ac:dyDescent="0.2">
      <c r="BI2377" s="147"/>
      <c r="BJ2377" s="147"/>
    </row>
    <row r="2378" spans="61:62" s="92" customFormat="1" x14ac:dyDescent="0.2">
      <c r="BI2378" s="147"/>
      <c r="BJ2378" s="147"/>
    </row>
    <row r="2379" spans="61:62" s="92" customFormat="1" x14ac:dyDescent="0.2">
      <c r="BI2379" s="147"/>
      <c r="BJ2379" s="147"/>
    </row>
    <row r="2380" spans="61:62" s="92" customFormat="1" x14ac:dyDescent="0.2">
      <c r="BI2380" s="147"/>
      <c r="BJ2380" s="147"/>
    </row>
    <row r="2381" spans="61:62" s="92" customFormat="1" x14ac:dyDescent="0.2">
      <c r="BI2381" s="147"/>
      <c r="BJ2381" s="147"/>
    </row>
    <row r="2382" spans="61:62" s="92" customFormat="1" x14ac:dyDescent="0.2">
      <c r="BI2382" s="147"/>
      <c r="BJ2382" s="147"/>
    </row>
    <row r="2383" spans="61:62" s="92" customFormat="1" x14ac:dyDescent="0.2">
      <c r="BI2383" s="147"/>
      <c r="BJ2383" s="147"/>
    </row>
    <row r="2384" spans="61:62" s="92" customFormat="1" x14ac:dyDescent="0.2">
      <c r="BI2384" s="147"/>
      <c r="BJ2384" s="147"/>
    </row>
    <row r="2385" spans="61:62" s="92" customFormat="1" x14ac:dyDescent="0.2">
      <c r="BI2385" s="147"/>
      <c r="BJ2385" s="147"/>
    </row>
    <row r="2386" spans="61:62" s="92" customFormat="1" x14ac:dyDescent="0.2">
      <c r="BI2386" s="147"/>
      <c r="BJ2386" s="147"/>
    </row>
    <row r="2387" spans="61:62" s="92" customFormat="1" x14ac:dyDescent="0.2">
      <c r="BI2387" s="147"/>
      <c r="BJ2387" s="147"/>
    </row>
    <row r="2388" spans="61:62" s="92" customFormat="1" x14ac:dyDescent="0.2">
      <c r="BI2388" s="147"/>
      <c r="BJ2388" s="147"/>
    </row>
    <row r="2389" spans="61:62" s="92" customFormat="1" x14ac:dyDescent="0.2">
      <c r="BI2389" s="147"/>
      <c r="BJ2389" s="147"/>
    </row>
    <row r="2390" spans="61:62" s="92" customFormat="1" x14ac:dyDescent="0.2">
      <c r="BI2390" s="147"/>
      <c r="BJ2390" s="147"/>
    </row>
    <row r="2391" spans="61:62" s="92" customFormat="1" x14ac:dyDescent="0.2">
      <c r="BI2391" s="147"/>
      <c r="BJ2391" s="147"/>
    </row>
    <row r="2392" spans="61:62" s="92" customFormat="1" x14ac:dyDescent="0.2">
      <c r="BI2392" s="147"/>
      <c r="BJ2392" s="147"/>
    </row>
    <row r="2393" spans="61:62" s="92" customFormat="1" x14ac:dyDescent="0.2">
      <c r="BI2393" s="147"/>
      <c r="BJ2393" s="147"/>
    </row>
    <row r="2394" spans="61:62" s="92" customFormat="1" x14ac:dyDescent="0.2">
      <c r="BI2394" s="147"/>
      <c r="BJ2394" s="147"/>
    </row>
    <row r="2395" spans="61:62" s="92" customFormat="1" x14ac:dyDescent="0.2">
      <c r="BI2395" s="147"/>
      <c r="BJ2395" s="147"/>
    </row>
    <row r="2396" spans="61:62" s="92" customFormat="1" x14ac:dyDescent="0.2">
      <c r="BI2396" s="147"/>
      <c r="BJ2396" s="147"/>
    </row>
    <row r="2397" spans="61:62" s="92" customFormat="1" x14ac:dyDescent="0.2">
      <c r="BI2397" s="147"/>
      <c r="BJ2397" s="147"/>
    </row>
    <row r="2398" spans="61:62" s="92" customFormat="1" x14ac:dyDescent="0.2">
      <c r="BI2398" s="147"/>
      <c r="BJ2398" s="147"/>
    </row>
    <row r="2399" spans="61:62" s="92" customFormat="1" x14ac:dyDescent="0.2">
      <c r="BI2399" s="147"/>
      <c r="BJ2399" s="147"/>
    </row>
    <row r="2400" spans="61:62" s="92" customFormat="1" x14ac:dyDescent="0.2">
      <c r="BI2400" s="147"/>
      <c r="BJ2400" s="147"/>
    </row>
    <row r="2401" spans="61:62" s="92" customFormat="1" x14ac:dyDescent="0.2">
      <c r="BI2401" s="147"/>
      <c r="BJ2401" s="147"/>
    </row>
    <row r="2402" spans="61:62" s="92" customFormat="1" x14ac:dyDescent="0.2">
      <c r="BI2402" s="147"/>
      <c r="BJ2402" s="147"/>
    </row>
    <row r="2403" spans="61:62" s="92" customFormat="1" x14ac:dyDescent="0.2">
      <c r="BI2403" s="147"/>
      <c r="BJ2403" s="147"/>
    </row>
    <row r="2404" spans="61:62" s="92" customFormat="1" x14ac:dyDescent="0.2">
      <c r="BI2404" s="147"/>
      <c r="BJ2404" s="147"/>
    </row>
    <row r="2405" spans="61:62" s="92" customFormat="1" x14ac:dyDescent="0.2">
      <c r="BI2405" s="147"/>
      <c r="BJ2405" s="147"/>
    </row>
    <row r="2406" spans="61:62" s="92" customFormat="1" x14ac:dyDescent="0.2">
      <c r="BI2406" s="147"/>
      <c r="BJ2406" s="147"/>
    </row>
    <row r="2407" spans="61:62" s="92" customFormat="1" x14ac:dyDescent="0.2">
      <c r="BI2407" s="147"/>
      <c r="BJ2407" s="147"/>
    </row>
    <row r="2408" spans="61:62" s="92" customFormat="1" x14ac:dyDescent="0.2">
      <c r="BI2408" s="147"/>
      <c r="BJ2408" s="147"/>
    </row>
    <row r="2409" spans="61:62" s="92" customFormat="1" x14ac:dyDescent="0.2">
      <c r="BI2409" s="147"/>
      <c r="BJ2409" s="147"/>
    </row>
    <row r="2410" spans="61:62" s="92" customFormat="1" x14ac:dyDescent="0.2">
      <c r="BI2410" s="147"/>
      <c r="BJ2410" s="147"/>
    </row>
    <row r="2411" spans="61:62" s="92" customFormat="1" x14ac:dyDescent="0.2">
      <c r="BI2411" s="147"/>
      <c r="BJ2411" s="147"/>
    </row>
    <row r="2412" spans="61:62" s="92" customFormat="1" x14ac:dyDescent="0.2">
      <c r="BI2412" s="147"/>
      <c r="BJ2412" s="147"/>
    </row>
    <row r="2413" spans="61:62" s="92" customFormat="1" x14ac:dyDescent="0.2">
      <c r="BI2413" s="147"/>
      <c r="BJ2413" s="147"/>
    </row>
    <row r="2414" spans="61:62" s="92" customFormat="1" x14ac:dyDescent="0.2">
      <c r="BI2414" s="147"/>
      <c r="BJ2414" s="147"/>
    </row>
    <row r="2415" spans="61:62" s="92" customFormat="1" x14ac:dyDescent="0.2">
      <c r="BI2415" s="147"/>
      <c r="BJ2415" s="147"/>
    </row>
    <row r="2416" spans="61:62" s="92" customFormat="1" x14ac:dyDescent="0.2">
      <c r="BI2416" s="147"/>
      <c r="BJ2416" s="147"/>
    </row>
    <row r="2417" spans="61:62" s="92" customFormat="1" x14ac:dyDescent="0.2">
      <c r="BI2417" s="147"/>
      <c r="BJ2417" s="147"/>
    </row>
    <row r="2418" spans="61:62" s="92" customFormat="1" x14ac:dyDescent="0.2">
      <c r="BI2418" s="147"/>
      <c r="BJ2418" s="147"/>
    </row>
    <row r="2419" spans="61:62" s="92" customFormat="1" x14ac:dyDescent="0.2">
      <c r="BI2419" s="147"/>
      <c r="BJ2419" s="147"/>
    </row>
    <row r="2420" spans="61:62" s="92" customFormat="1" x14ac:dyDescent="0.2">
      <c r="BI2420" s="147"/>
      <c r="BJ2420" s="147"/>
    </row>
    <row r="2421" spans="61:62" s="92" customFormat="1" x14ac:dyDescent="0.2">
      <c r="BI2421" s="147"/>
      <c r="BJ2421" s="147"/>
    </row>
    <row r="2422" spans="61:62" s="92" customFormat="1" x14ac:dyDescent="0.2">
      <c r="BI2422" s="147"/>
      <c r="BJ2422" s="147"/>
    </row>
    <row r="2423" spans="61:62" s="92" customFormat="1" x14ac:dyDescent="0.2">
      <c r="BI2423" s="147"/>
      <c r="BJ2423" s="147"/>
    </row>
    <row r="2424" spans="61:62" s="92" customFormat="1" x14ac:dyDescent="0.2">
      <c r="BI2424" s="147"/>
      <c r="BJ2424" s="147"/>
    </row>
    <row r="2425" spans="61:62" s="92" customFormat="1" x14ac:dyDescent="0.2">
      <c r="BI2425" s="147"/>
      <c r="BJ2425" s="147"/>
    </row>
    <row r="2426" spans="61:62" s="92" customFormat="1" x14ac:dyDescent="0.2">
      <c r="BI2426" s="147"/>
      <c r="BJ2426" s="147"/>
    </row>
    <row r="2427" spans="61:62" s="92" customFormat="1" x14ac:dyDescent="0.2">
      <c r="BI2427" s="147"/>
      <c r="BJ2427" s="147"/>
    </row>
    <row r="2428" spans="61:62" s="92" customFormat="1" x14ac:dyDescent="0.2">
      <c r="BI2428" s="147"/>
      <c r="BJ2428" s="147"/>
    </row>
    <row r="2429" spans="61:62" s="92" customFormat="1" x14ac:dyDescent="0.2">
      <c r="BI2429" s="147"/>
      <c r="BJ2429" s="147"/>
    </row>
    <row r="2430" spans="61:62" s="92" customFormat="1" x14ac:dyDescent="0.2">
      <c r="BI2430" s="147"/>
      <c r="BJ2430" s="147"/>
    </row>
    <row r="2431" spans="61:62" s="92" customFormat="1" x14ac:dyDescent="0.2">
      <c r="BI2431" s="147"/>
      <c r="BJ2431" s="147"/>
    </row>
    <row r="2432" spans="61:62" s="92" customFormat="1" x14ac:dyDescent="0.2">
      <c r="BI2432" s="147"/>
      <c r="BJ2432" s="147"/>
    </row>
    <row r="2433" spans="61:62" s="92" customFormat="1" x14ac:dyDescent="0.2">
      <c r="BI2433" s="147"/>
      <c r="BJ2433" s="147"/>
    </row>
    <row r="2434" spans="61:62" s="92" customFormat="1" x14ac:dyDescent="0.2">
      <c r="BI2434" s="147"/>
      <c r="BJ2434" s="147"/>
    </row>
    <row r="2435" spans="61:62" s="92" customFormat="1" x14ac:dyDescent="0.2">
      <c r="BI2435" s="147"/>
      <c r="BJ2435" s="147"/>
    </row>
    <row r="2436" spans="61:62" s="92" customFormat="1" x14ac:dyDescent="0.2">
      <c r="BI2436" s="147"/>
      <c r="BJ2436" s="147"/>
    </row>
    <row r="2437" spans="61:62" s="92" customFormat="1" x14ac:dyDescent="0.2">
      <c r="BI2437" s="147"/>
      <c r="BJ2437" s="147"/>
    </row>
    <row r="2438" spans="61:62" s="92" customFormat="1" x14ac:dyDescent="0.2">
      <c r="BI2438" s="147"/>
      <c r="BJ2438" s="147"/>
    </row>
    <row r="2439" spans="61:62" s="92" customFormat="1" x14ac:dyDescent="0.2">
      <c r="BI2439" s="147"/>
      <c r="BJ2439" s="147"/>
    </row>
    <row r="2440" spans="61:62" s="92" customFormat="1" x14ac:dyDescent="0.2">
      <c r="BI2440" s="147"/>
      <c r="BJ2440" s="147"/>
    </row>
    <row r="2441" spans="61:62" s="92" customFormat="1" x14ac:dyDescent="0.2">
      <c r="BI2441" s="147"/>
      <c r="BJ2441" s="147"/>
    </row>
    <row r="2442" spans="61:62" s="92" customFormat="1" x14ac:dyDescent="0.2">
      <c r="BI2442" s="147"/>
      <c r="BJ2442" s="147"/>
    </row>
    <row r="2443" spans="61:62" s="92" customFormat="1" x14ac:dyDescent="0.2">
      <c r="BI2443" s="147"/>
      <c r="BJ2443" s="147"/>
    </row>
    <row r="2444" spans="61:62" s="92" customFormat="1" x14ac:dyDescent="0.2">
      <c r="BI2444" s="147"/>
      <c r="BJ2444" s="147"/>
    </row>
    <row r="2445" spans="61:62" s="92" customFormat="1" x14ac:dyDescent="0.2">
      <c r="BI2445" s="147"/>
      <c r="BJ2445" s="147"/>
    </row>
    <row r="2446" spans="61:62" s="92" customFormat="1" x14ac:dyDescent="0.2">
      <c r="BI2446" s="147"/>
      <c r="BJ2446" s="147"/>
    </row>
    <row r="2447" spans="61:62" s="92" customFormat="1" x14ac:dyDescent="0.2">
      <c r="BI2447" s="147"/>
      <c r="BJ2447" s="147"/>
    </row>
    <row r="2448" spans="61:62" s="92" customFormat="1" x14ac:dyDescent="0.2">
      <c r="BI2448" s="147"/>
      <c r="BJ2448" s="147"/>
    </row>
    <row r="2449" spans="61:62" s="92" customFormat="1" x14ac:dyDescent="0.2">
      <c r="BI2449" s="147"/>
      <c r="BJ2449" s="147"/>
    </row>
    <row r="2450" spans="61:62" s="92" customFormat="1" x14ac:dyDescent="0.2">
      <c r="BI2450" s="147"/>
      <c r="BJ2450" s="147"/>
    </row>
    <row r="2451" spans="61:62" s="92" customFormat="1" x14ac:dyDescent="0.2">
      <c r="BI2451" s="147"/>
      <c r="BJ2451" s="147"/>
    </row>
    <row r="2452" spans="61:62" s="92" customFormat="1" x14ac:dyDescent="0.2">
      <c r="BI2452" s="147"/>
      <c r="BJ2452" s="147"/>
    </row>
    <row r="2453" spans="61:62" s="92" customFormat="1" x14ac:dyDescent="0.2">
      <c r="BI2453" s="147"/>
      <c r="BJ2453" s="147"/>
    </row>
    <row r="2454" spans="61:62" s="92" customFormat="1" x14ac:dyDescent="0.2">
      <c r="BI2454" s="147"/>
      <c r="BJ2454" s="147"/>
    </row>
    <row r="2455" spans="61:62" s="92" customFormat="1" x14ac:dyDescent="0.2">
      <c r="BI2455" s="147"/>
      <c r="BJ2455" s="147"/>
    </row>
    <row r="2456" spans="61:62" s="92" customFormat="1" x14ac:dyDescent="0.2">
      <c r="BI2456" s="147"/>
      <c r="BJ2456" s="147"/>
    </row>
    <row r="2457" spans="61:62" s="92" customFormat="1" x14ac:dyDescent="0.2">
      <c r="BI2457" s="147"/>
      <c r="BJ2457" s="147"/>
    </row>
    <row r="2458" spans="61:62" s="92" customFormat="1" x14ac:dyDescent="0.2">
      <c r="BI2458" s="147"/>
      <c r="BJ2458" s="147"/>
    </row>
    <row r="2459" spans="61:62" s="92" customFormat="1" x14ac:dyDescent="0.2">
      <c r="BI2459" s="147"/>
      <c r="BJ2459" s="147"/>
    </row>
    <row r="2460" spans="61:62" s="92" customFormat="1" x14ac:dyDescent="0.2">
      <c r="BI2460" s="147"/>
      <c r="BJ2460" s="147"/>
    </row>
    <row r="2461" spans="61:62" s="92" customFormat="1" x14ac:dyDescent="0.2">
      <c r="BI2461" s="147"/>
      <c r="BJ2461" s="147"/>
    </row>
    <row r="2462" spans="61:62" s="92" customFormat="1" x14ac:dyDescent="0.2">
      <c r="BI2462" s="147"/>
      <c r="BJ2462" s="147"/>
    </row>
    <row r="2463" spans="61:62" s="92" customFormat="1" x14ac:dyDescent="0.2">
      <c r="BI2463" s="147"/>
      <c r="BJ2463" s="147"/>
    </row>
    <row r="2464" spans="61:62" s="92" customFormat="1" x14ac:dyDescent="0.2">
      <c r="BI2464" s="147"/>
      <c r="BJ2464" s="147"/>
    </row>
    <row r="2465" spans="61:62" s="92" customFormat="1" x14ac:dyDescent="0.2">
      <c r="BI2465" s="147"/>
      <c r="BJ2465" s="147"/>
    </row>
    <row r="2466" spans="61:62" s="92" customFormat="1" x14ac:dyDescent="0.2">
      <c r="BI2466" s="147"/>
      <c r="BJ2466" s="147"/>
    </row>
    <row r="2467" spans="61:62" s="92" customFormat="1" x14ac:dyDescent="0.2">
      <c r="BI2467" s="147"/>
      <c r="BJ2467" s="147"/>
    </row>
    <row r="2468" spans="61:62" s="92" customFormat="1" x14ac:dyDescent="0.2">
      <c r="BI2468" s="147"/>
      <c r="BJ2468" s="147"/>
    </row>
    <row r="2469" spans="61:62" s="92" customFormat="1" x14ac:dyDescent="0.2">
      <c r="BI2469" s="147"/>
      <c r="BJ2469" s="147"/>
    </row>
    <row r="2470" spans="61:62" s="92" customFormat="1" x14ac:dyDescent="0.2">
      <c r="BI2470" s="147"/>
      <c r="BJ2470" s="147"/>
    </row>
    <row r="2471" spans="61:62" s="92" customFormat="1" x14ac:dyDescent="0.2">
      <c r="BI2471" s="147"/>
      <c r="BJ2471" s="147"/>
    </row>
    <row r="2472" spans="61:62" s="92" customFormat="1" x14ac:dyDescent="0.2">
      <c r="BI2472" s="147"/>
      <c r="BJ2472" s="147"/>
    </row>
    <row r="2473" spans="61:62" s="92" customFormat="1" x14ac:dyDescent="0.2">
      <c r="BI2473" s="147"/>
      <c r="BJ2473" s="147"/>
    </row>
    <row r="2474" spans="61:62" s="92" customFormat="1" x14ac:dyDescent="0.2">
      <c r="BI2474" s="147"/>
      <c r="BJ2474" s="147"/>
    </row>
    <row r="2475" spans="61:62" s="92" customFormat="1" x14ac:dyDescent="0.2">
      <c r="BI2475" s="147"/>
      <c r="BJ2475" s="147"/>
    </row>
    <row r="2476" spans="61:62" s="92" customFormat="1" x14ac:dyDescent="0.2">
      <c r="BI2476" s="147"/>
      <c r="BJ2476" s="147"/>
    </row>
    <row r="2477" spans="61:62" s="92" customFormat="1" x14ac:dyDescent="0.2">
      <c r="BI2477" s="147"/>
      <c r="BJ2477" s="147"/>
    </row>
    <row r="2478" spans="61:62" s="92" customFormat="1" x14ac:dyDescent="0.2">
      <c r="BI2478" s="147"/>
      <c r="BJ2478" s="147"/>
    </row>
    <row r="2479" spans="61:62" s="92" customFormat="1" x14ac:dyDescent="0.2">
      <c r="BI2479" s="147"/>
      <c r="BJ2479" s="147"/>
    </row>
    <row r="2480" spans="61:62" s="92" customFormat="1" x14ac:dyDescent="0.2">
      <c r="BI2480" s="147"/>
      <c r="BJ2480" s="147"/>
    </row>
    <row r="2481" spans="61:62" s="92" customFormat="1" x14ac:dyDescent="0.2">
      <c r="BI2481" s="147"/>
      <c r="BJ2481" s="147"/>
    </row>
    <row r="2482" spans="61:62" s="92" customFormat="1" x14ac:dyDescent="0.2">
      <c r="BI2482" s="147"/>
      <c r="BJ2482" s="147"/>
    </row>
    <row r="2483" spans="61:62" s="92" customFormat="1" x14ac:dyDescent="0.2">
      <c r="BI2483" s="147"/>
      <c r="BJ2483" s="147"/>
    </row>
    <row r="2484" spans="61:62" s="92" customFormat="1" x14ac:dyDescent="0.2">
      <c r="BI2484" s="147"/>
      <c r="BJ2484" s="147"/>
    </row>
    <row r="2485" spans="61:62" s="92" customFormat="1" x14ac:dyDescent="0.2">
      <c r="BI2485" s="147"/>
      <c r="BJ2485" s="147"/>
    </row>
    <row r="2486" spans="61:62" s="92" customFormat="1" x14ac:dyDescent="0.2">
      <c r="BI2486" s="147"/>
      <c r="BJ2486" s="147"/>
    </row>
    <row r="2487" spans="61:62" s="92" customFormat="1" x14ac:dyDescent="0.2">
      <c r="BI2487" s="147"/>
      <c r="BJ2487" s="147"/>
    </row>
    <row r="2488" spans="61:62" s="92" customFormat="1" x14ac:dyDescent="0.2">
      <c r="BI2488" s="147"/>
      <c r="BJ2488" s="147"/>
    </row>
    <row r="2489" spans="61:62" s="92" customFormat="1" x14ac:dyDescent="0.2">
      <c r="BI2489" s="147"/>
      <c r="BJ2489" s="147"/>
    </row>
    <row r="2490" spans="61:62" s="92" customFormat="1" x14ac:dyDescent="0.2">
      <c r="BI2490" s="147"/>
      <c r="BJ2490" s="147"/>
    </row>
    <row r="2491" spans="61:62" s="92" customFormat="1" x14ac:dyDescent="0.2">
      <c r="BI2491" s="147"/>
      <c r="BJ2491" s="147"/>
    </row>
    <row r="2492" spans="61:62" s="92" customFormat="1" x14ac:dyDescent="0.2">
      <c r="BI2492" s="147"/>
      <c r="BJ2492" s="147"/>
    </row>
    <row r="2493" spans="61:62" s="92" customFormat="1" x14ac:dyDescent="0.2">
      <c r="BI2493" s="147"/>
      <c r="BJ2493" s="147"/>
    </row>
    <row r="2494" spans="61:62" s="92" customFormat="1" x14ac:dyDescent="0.2">
      <c r="BI2494" s="147"/>
      <c r="BJ2494" s="147"/>
    </row>
    <row r="2495" spans="61:62" s="92" customFormat="1" x14ac:dyDescent="0.2">
      <c r="BI2495" s="147"/>
      <c r="BJ2495" s="147"/>
    </row>
    <row r="2496" spans="61:62" s="92" customFormat="1" x14ac:dyDescent="0.2">
      <c r="BI2496" s="147"/>
      <c r="BJ2496" s="147"/>
    </row>
    <row r="2497" spans="61:62" s="92" customFormat="1" x14ac:dyDescent="0.2">
      <c r="BI2497" s="147"/>
      <c r="BJ2497" s="147"/>
    </row>
    <row r="2498" spans="61:62" s="92" customFormat="1" x14ac:dyDescent="0.2">
      <c r="BI2498" s="147"/>
      <c r="BJ2498" s="147"/>
    </row>
    <row r="2499" spans="61:62" s="92" customFormat="1" x14ac:dyDescent="0.2">
      <c r="BI2499" s="147"/>
      <c r="BJ2499" s="147"/>
    </row>
    <row r="2500" spans="61:62" s="92" customFormat="1" x14ac:dyDescent="0.2">
      <c r="BI2500" s="147"/>
      <c r="BJ2500" s="147"/>
    </row>
    <row r="2501" spans="61:62" s="92" customFormat="1" x14ac:dyDescent="0.2">
      <c r="BI2501" s="147"/>
      <c r="BJ2501" s="147"/>
    </row>
    <row r="2502" spans="61:62" s="92" customFormat="1" x14ac:dyDescent="0.2">
      <c r="BI2502" s="147"/>
      <c r="BJ2502" s="147"/>
    </row>
    <row r="2503" spans="61:62" s="92" customFormat="1" x14ac:dyDescent="0.2">
      <c r="BI2503" s="147"/>
      <c r="BJ2503" s="147"/>
    </row>
    <row r="2504" spans="61:62" s="92" customFormat="1" x14ac:dyDescent="0.2">
      <c r="BI2504" s="147"/>
      <c r="BJ2504" s="147"/>
    </row>
    <row r="2505" spans="61:62" s="92" customFormat="1" x14ac:dyDescent="0.2">
      <c r="BI2505" s="147"/>
      <c r="BJ2505" s="147"/>
    </row>
    <row r="2506" spans="61:62" s="92" customFormat="1" x14ac:dyDescent="0.2">
      <c r="BI2506" s="147"/>
      <c r="BJ2506" s="147"/>
    </row>
    <row r="2507" spans="61:62" s="92" customFormat="1" x14ac:dyDescent="0.2">
      <c r="BI2507" s="147"/>
      <c r="BJ2507" s="147"/>
    </row>
    <row r="2508" spans="61:62" s="92" customFormat="1" x14ac:dyDescent="0.2">
      <c r="BI2508" s="147"/>
      <c r="BJ2508" s="147"/>
    </row>
    <row r="2509" spans="61:62" s="92" customFormat="1" x14ac:dyDescent="0.2">
      <c r="BI2509" s="147"/>
      <c r="BJ2509" s="147"/>
    </row>
    <row r="2510" spans="61:62" s="92" customFormat="1" x14ac:dyDescent="0.2">
      <c r="BI2510" s="147"/>
      <c r="BJ2510" s="147"/>
    </row>
    <row r="2511" spans="61:62" s="92" customFormat="1" x14ac:dyDescent="0.2">
      <c r="BI2511" s="147"/>
      <c r="BJ2511" s="147"/>
    </row>
    <row r="2512" spans="61:62" s="92" customFormat="1" x14ac:dyDescent="0.2">
      <c r="BI2512" s="147"/>
      <c r="BJ2512" s="147"/>
    </row>
    <row r="2513" spans="61:62" s="92" customFormat="1" x14ac:dyDescent="0.2">
      <c r="BI2513" s="147"/>
      <c r="BJ2513" s="147"/>
    </row>
    <row r="2514" spans="61:62" s="92" customFormat="1" x14ac:dyDescent="0.2">
      <c r="BI2514" s="147"/>
      <c r="BJ2514" s="147"/>
    </row>
    <row r="2515" spans="61:62" s="92" customFormat="1" x14ac:dyDescent="0.2">
      <c r="BI2515" s="147"/>
      <c r="BJ2515" s="147"/>
    </row>
    <row r="2516" spans="61:62" s="92" customFormat="1" x14ac:dyDescent="0.2">
      <c r="BI2516" s="147"/>
      <c r="BJ2516" s="147"/>
    </row>
    <row r="2517" spans="61:62" s="92" customFormat="1" x14ac:dyDescent="0.2">
      <c r="BI2517" s="147"/>
      <c r="BJ2517" s="147"/>
    </row>
    <row r="2518" spans="61:62" s="92" customFormat="1" x14ac:dyDescent="0.2">
      <c r="BI2518" s="147"/>
      <c r="BJ2518" s="147"/>
    </row>
    <row r="2519" spans="61:62" s="92" customFormat="1" x14ac:dyDescent="0.2">
      <c r="BI2519" s="147"/>
      <c r="BJ2519" s="147"/>
    </row>
    <row r="2520" spans="61:62" s="92" customFormat="1" x14ac:dyDescent="0.2">
      <c r="BI2520" s="147"/>
      <c r="BJ2520" s="147"/>
    </row>
    <row r="2521" spans="61:62" s="92" customFormat="1" x14ac:dyDescent="0.2">
      <c r="BI2521" s="147"/>
      <c r="BJ2521" s="147"/>
    </row>
    <row r="2522" spans="61:62" s="92" customFormat="1" x14ac:dyDescent="0.2">
      <c r="BI2522" s="147"/>
      <c r="BJ2522" s="147"/>
    </row>
    <row r="2523" spans="61:62" s="92" customFormat="1" x14ac:dyDescent="0.2">
      <c r="BI2523" s="147"/>
      <c r="BJ2523" s="147"/>
    </row>
    <row r="2524" spans="61:62" s="92" customFormat="1" x14ac:dyDescent="0.2">
      <c r="BI2524" s="147"/>
      <c r="BJ2524" s="147"/>
    </row>
    <row r="2525" spans="61:62" s="92" customFormat="1" x14ac:dyDescent="0.2">
      <c r="BI2525" s="147"/>
      <c r="BJ2525" s="147"/>
    </row>
    <row r="2526" spans="61:62" s="92" customFormat="1" x14ac:dyDescent="0.2">
      <c r="BI2526" s="147"/>
      <c r="BJ2526" s="147"/>
    </row>
    <row r="2527" spans="61:62" s="92" customFormat="1" x14ac:dyDescent="0.2">
      <c r="BI2527" s="147"/>
      <c r="BJ2527" s="147"/>
    </row>
    <row r="2528" spans="61:62" s="92" customFormat="1" x14ac:dyDescent="0.2">
      <c r="BI2528" s="147"/>
      <c r="BJ2528" s="147"/>
    </row>
    <row r="2529" spans="61:62" s="92" customFormat="1" x14ac:dyDescent="0.2">
      <c r="BI2529" s="147"/>
      <c r="BJ2529" s="147"/>
    </row>
    <row r="2530" spans="61:62" s="92" customFormat="1" x14ac:dyDescent="0.2">
      <c r="BI2530" s="147"/>
      <c r="BJ2530" s="147"/>
    </row>
    <row r="2531" spans="61:62" s="92" customFormat="1" x14ac:dyDescent="0.2">
      <c r="BI2531" s="147"/>
      <c r="BJ2531" s="147"/>
    </row>
    <row r="2532" spans="61:62" s="92" customFormat="1" x14ac:dyDescent="0.2">
      <c r="BI2532" s="147"/>
      <c r="BJ2532" s="147"/>
    </row>
    <row r="2533" spans="61:62" s="92" customFormat="1" x14ac:dyDescent="0.2">
      <c r="BI2533" s="147"/>
      <c r="BJ2533" s="147"/>
    </row>
    <row r="2534" spans="61:62" s="92" customFormat="1" x14ac:dyDescent="0.2">
      <c r="BI2534" s="147"/>
      <c r="BJ2534" s="147"/>
    </row>
    <row r="2535" spans="61:62" s="92" customFormat="1" x14ac:dyDescent="0.2">
      <c r="BI2535" s="147"/>
      <c r="BJ2535" s="147"/>
    </row>
    <row r="2536" spans="61:62" s="92" customFormat="1" x14ac:dyDescent="0.2">
      <c r="BI2536" s="147"/>
      <c r="BJ2536" s="147"/>
    </row>
    <row r="2537" spans="61:62" s="92" customFormat="1" x14ac:dyDescent="0.2">
      <c r="BI2537" s="147"/>
      <c r="BJ2537" s="147"/>
    </row>
    <row r="2538" spans="61:62" s="92" customFormat="1" x14ac:dyDescent="0.2">
      <c r="BI2538" s="147"/>
      <c r="BJ2538" s="147"/>
    </row>
    <row r="2539" spans="61:62" s="92" customFormat="1" x14ac:dyDescent="0.2">
      <c r="BI2539" s="147"/>
      <c r="BJ2539" s="147"/>
    </row>
    <row r="2540" spans="61:62" s="92" customFormat="1" x14ac:dyDescent="0.2">
      <c r="BI2540" s="147"/>
      <c r="BJ2540" s="147"/>
    </row>
    <row r="2541" spans="61:62" s="92" customFormat="1" x14ac:dyDescent="0.2">
      <c r="BI2541" s="147"/>
      <c r="BJ2541" s="147"/>
    </row>
    <row r="2542" spans="61:62" s="92" customFormat="1" x14ac:dyDescent="0.2">
      <c r="BI2542" s="147"/>
      <c r="BJ2542" s="147"/>
    </row>
    <row r="2543" spans="61:62" s="92" customFormat="1" x14ac:dyDescent="0.2">
      <c r="BI2543" s="147"/>
      <c r="BJ2543" s="147"/>
    </row>
    <row r="2544" spans="61:62" s="92" customFormat="1" x14ac:dyDescent="0.2">
      <c r="BI2544" s="147"/>
      <c r="BJ2544" s="147"/>
    </row>
    <row r="2545" spans="61:62" s="92" customFormat="1" x14ac:dyDescent="0.2">
      <c r="BI2545" s="147"/>
      <c r="BJ2545" s="147"/>
    </row>
    <row r="2546" spans="61:62" s="92" customFormat="1" x14ac:dyDescent="0.2">
      <c r="BI2546" s="147"/>
      <c r="BJ2546" s="147"/>
    </row>
    <row r="2547" spans="61:62" s="92" customFormat="1" x14ac:dyDescent="0.2">
      <c r="BI2547" s="147"/>
      <c r="BJ2547" s="147"/>
    </row>
    <row r="2548" spans="61:62" s="92" customFormat="1" x14ac:dyDescent="0.2">
      <c r="BI2548" s="147"/>
      <c r="BJ2548" s="147"/>
    </row>
    <row r="2549" spans="61:62" s="92" customFormat="1" x14ac:dyDescent="0.2">
      <c r="BI2549" s="147"/>
      <c r="BJ2549" s="147"/>
    </row>
    <row r="2550" spans="61:62" s="92" customFormat="1" x14ac:dyDescent="0.2">
      <c r="BI2550" s="147"/>
      <c r="BJ2550" s="147"/>
    </row>
    <row r="2551" spans="61:62" s="92" customFormat="1" x14ac:dyDescent="0.2">
      <c r="BI2551" s="147"/>
      <c r="BJ2551" s="147"/>
    </row>
    <row r="2552" spans="61:62" s="92" customFormat="1" x14ac:dyDescent="0.2">
      <c r="BI2552" s="147"/>
      <c r="BJ2552" s="147"/>
    </row>
    <row r="2553" spans="61:62" s="92" customFormat="1" x14ac:dyDescent="0.2">
      <c r="BI2553" s="147"/>
      <c r="BJ2553" s="147"/>
    </row>
    <row r="2554" spans="61:62" s="92" customFormat="1" x14ac:dyDescent="0.2">
      <c r="BI2554" s="147"/>
      <c r="BJ2554" s="147"/>
    </row>
    <row r="2555" spans="61:62" s="92" customFormat="1" x14ac:dyDescent="0.2">
      <c r="BI2555" s="147"/>
      <c r="BJ2555" s="147"/>
    </row>
    <row r="2556" spans="61:62" s="92" customFormat="1" x14ac:dyDescent="0.2">
      <c r="BI2556" s="147"/>
      <c r="BJ2556" s="147"/>
    </row>
    <row r="2557" spans="61:62" s="92" customFormat="1" x14ac:dyDescent="0.2">
      <c r="BI2557" s="147"/>
      <c r="BJ2557" s="147"/>
    </row>
    <row r="2558" spans="61:62" s="92" customFormat="1" x14ac:dyDescent="0.2">
      <c r="BI2558" s="147"/>
      <c r="BJ2558" s="147"/>
    </row>
    <row r="2559" spans="61:62" s="92" customFormat="1" x14ac:dyDescent="0.2">
      <c r="BI2559" s="147"/>
      <c r="BJ2559" s="147"/>
    </row>
    <row r="2560" spans="61:62" s="92" customFormat="1" x14ac:dyDescent="0.2">
      <c r="BI2560" s="147"/>
      <c r="BJ2560" s="147"/>
    </row>
    <row r="2561" spans="61:62" s="92" customFormat="1" x14ac:dyDescent="0.2">
      <c r="BI2561" s="147"/>
      <c r="BJ2561" s="147"/>
    </row>
    <row r="2562" spans="61:62" s="92" customFormat="1" x14ac:dyDescent="0.2">
      <c r="BI2562" s="147"/>
      <c r="BJ2562" s="147"/>
    </row>
    <row r="2563" spans="61:62" s="92" customFormat="1" x14ac:dyDescent="0.2">
      <c r="BI2563" s="147"/>
      <c r="BJ2563" s="147"/>
    </row>
    <row r="2564" spans="61:62" s="92" customFormat="1" x14ac:dyDescent="0.2">
      <c r="BI2564" s="147"/>
      <c r="BJ2564" s="147"/>
    </row>
    <row r="2565" spans="61:62" s="92" customFormat="1" x14ac:dyDescent="0.2">
      <c r="BI2565" s="147"/>
      <c r="BJ2565" s="147"/>
    </row>
    <row r="2566" spans="61:62" s="92" customFormat="1" x14ac:dyDescent="0.2">
      <c r="BI2566" s="147"/>
      <c r="BJ2566" s="147"/>
    </row>
    <row r="2567" spans="61:62" s="92" customFormat="1" x14ac:dyDescent="0.2">
      <c r="BI2567" s="147"/>
      <c r="BJ2567" s="147"/>
    </row>
    <row r="2568" spans="61:62" s="92" customFormat="1" x14ac:dyDescent="0.2">
      <c r="BI2568" s="147"/>
      <c r="BJ2568" s="147"/>
    </row>
    <row r="2569" spans="61:62" s="92" customFormat="1" x14ac:dyDescent="0.2">
      <c r="BI2569" s="147"/>
      <c r="BJ2569" s="147"/>
    </row>
    <row r="2570" spans="61:62" s="92" customFormat="1" x14ac:dyDescent="0.2">
      <c r="BI2570" s="147"/>
      <c r="BJ2570" s="147"/>
    </row>
    <row r="2571" spans="61:62" s="92" customFormat="1" x14ac:dyDescent="0.2">
      <c r="BI2571" s="147"/>
      <c r="BJ2571" s="147"/>
    </row>
    <row r="2572" spans="61:62" s="92" customFormat="1" x14ac:dyDescent="0.2">
      <c r="BI2572" s="147"/>
      <c r="BJ2572" s="147"/>
    </row>
    <row r="2573" spans="61:62" s="92" customFormat="1" x14ac:dyDescent="0.2">
      <c r="BI2573" s="147"/>
      <c r="BJ2573" s="147"/>
    </row>
    <row r="2574" spans="61:62" s="92" customFormat="1" x14ac:dyDescent="0.2">
      <c r="BI2574" s="147"/>
      <c r="BJ2574" s="147"/>
    </row>
    <row r="2575" spans="61:62" s="92" customFormat="1" x14ac:dyDescent="0.2">
      <c r="BI2575" s="147"/>
      <c r="BJ2575" s="147"/>
    </row>
    <row r="2576" spans="61:62" s="92" customFormat="1" x14ac:dyDescent="0.2">
      <c r="BI2576" s="147"/>
      <c r="BJ2576" s="147"/>
    </row>
    <row r="2577" spans="61:62" s="92" customFormat="1" x14ac:dyDescent="0.2">
      <c r="BI2577" s="147"/>
      <c r="BJ2577" s="147"/>
    </row>
    <row r="2578" spans="61:62" s="92" customFormat="1" x14ac:dyDescent="0.2">
      <c r="BI2578" s="147"/>
      <c r="BJ2578" s="147"/>
    </row>
    <row r="2579" spans="61:62" s="92" customFormat="1" x14ac:dyDescent="0.2">
      <c r="BI2579" s="147"/>
      <c r="BJ2579" s="147"/>
    </row>
    <row r="2580" spans="61:62" s="92" customFormat="1" x14ac:dyDescent="0.2">
      <c r="BI2580" s="147"/>
      <c r="BJ2580" s="147"/>
    </row>
    <row r="2581" spans="61:62" s="92" customFormat="1" x14ac:dyDescent="0.2">
      <c r="BI2581" s="147"/>
      <c r="BJ2581" s="147"/>
    </row>
    <row r="2582" spans="61:62" s="92" customFormat="1" x14ac:dyDescent="0.2">
      <c r="BI2582" s="147"/>
      <c r="BJ2582" s="147"/>
    </row>
    <row r="2583" spans="61:62" s="92" customFormat="1" x14ac:dyDescent="0.2">
      <c r="BI2583" s="147"/>
      <c r="BJ2583" s="147"/>
    </row>
    <row r="2584" spans="61:62" s="92" customFormat="1" x14ac:dyDescent="0.2">
      <c r="BI2584" s="147"/>
      <c r="BJ2584" s="147"/>
    </row>
    <row r="2585" spans="61:62" s="92" customFormat="1" x14ac:dyDescent="0.2">
      <c r="BI2585" s="147"/>
      <c r="BJ2585" s="147"/>
    </row>
    <row r="2586" spans="61:62" s="92" customFormat="1" x14ac:dyDescent="0.2">
      <c r="BI2586" s="147"/>
      <c r="BJ2586" s="147"/>
    </row>
    <row r="2587" spans="61:62" s="92" customFormat="1" x14ac:dyDescent="0.2">
      <c r="BI2587" s="147"/>
      <c r="BJ2587" s="147"/>
    </row>
    <row r="2588" spans="61:62" s="92" customFormat="1" x14ac:dyDescent="0.2">
      <c r="BI2588" s="147"/>
      <c r="BJ2588" s="147"/>
    </row>
    <row r="2589" spans="61:62" s="92" customFormat="1" x14ac:dyDescent="0.2">
      <c r="BI2589" s="147"/>
      <c r="BJ2589" s="147"/>
    </row>
    <row r="2590" spans="61:62" s="92" customFormat="1" x14ac:dyDescent="0.2">
      <c r="BI2590" s="147"/>
      <c r="BJ2590" s="147"/>
    </row>
    <row r="2591" spans="61:62" s="92" customFormat="1" x14ac:dyDescent="0.2">
      <c r="BI2591" s="147"/>
      <c r="BJ2591" s="147"/>
    </row>
    <row r="2592" spans="61:62" s="92" customFormat="1" x14ac:dyDescent="0.2">
      <c r="BI2592" s="147"/>
      <c r="BJ2592" s="147"/>
    </row>
    <row r="2593" spans="61:62" s="92" customFormat="1" x14ac:dyDescent="0.2">
      <c r="BI2593" s="147"/>
      <c r="BJ2593" s="147"/>
    </row>
    <row r="2594" spans="61:62" s="92" customFormat="1" x14ac:dyDescent="0.2">
      <c r="BI2594" s="147"/>
      <c r="BJ2594" s="147"/>
    </row>
    <row r="2595" spans="61:62" s="92" customFormat="1" x14ac:dyDescent="0.2">
      <c r="BI2595" s="147"/>
      <c r="BJ2595" s="147"/>
    </row>
    <row r="2596" spans="61:62" s="92" customFormat="1" x14ac:dyDescent="0.2">
      <c r="BI2596" s="147"/>
      <c r="BJ2596" s="147"/>
    </row>
    <row r="2597" spans="61:62" s="92" customFormat="1" x14ac:dyDescent="0.2">
      <c r="BI2597" s="147"/>
      <c r="BJ2597" s="147"/>
    </row>
    <row r="2598" spans="61:62" s="92" customFormat="1" x14ac:dyDescent="0.2">
      <c r="BI2598" s="147"/>
      <c r="BJ2598" s="147"/>
    </row>
    <row r="2599" spans="61:62" s="92" customFormat="1" x14ac:dyDescent="0.2">
      <c r="BI2599" s="147"/>
      <c r="BJ2599" s="147"/>
    </row>
    <row r="2600" spans="61:62" s="92" customFormat="1" x14ac:dyDescent="0.2">
      <c r="BI2600" s="147"/>
      <c r="BJ2600" s="147"/>
    </row>
    <row r="2601" spans="61:62" s="92" customFormat="1" x14ac:dyDescent="0.2">
      <c r="BI2601" s="147"/>
      <c r="BJ2601" s="147"/>
    </row>
    <row r="2602" spans="61:62" s="92" customFormat="1" x14ac:dyDescent="0.2">
      <c r="BI2602" s="147"/>
      <c r="BJ2602" s="147"/>
    </row>
    <row r="2603" spans="61:62" s="92" customFormat="1" x14ac:dyDescent="0.2">
      <c r="BI2603" s="147"/>
      <c r="BJ2603" s="147"/>
    </row>
    <row r="2604" spans="61:62" s="92" customFormat="1" x14ac:dyDescent="0.2">
      <c r="BI2604" s="147"/>
      <c r="BJ2604" s="147"/>
    </row>
    <row r="2605" spans="61:62" s="92" customFormat="1" x14ac:dyDescent="0.2">
      <c r="BI2605" s="147"/>
      <c r="BJ2605" s="147"/>
    </row>
    <row r="2606" spans="61:62" s="92" customFormat="1" x14ac:dyDescent="0.2">
      <c r="BI2606" s="147"/>
      <c r="BJ2606" s="147"/>
    </row>
    <row r="2607" spans="61:62" s="92" customFormat="1" x14ac:dyDescent="0.2">
      <c r="BI2607" s="147"/>
      <c r="BJ2607" s="147"/>
    </row>
    <row r="2608" spans="61:62" s="92" customFormat="1" x14ac:dyDescent="0.2">
      <c r="BI2608" s="147"/>
      <c r="BJ2608" s="147"/>
    </row>
    <row r="2609" spans="61:62" s="92" customFormat="1" x14ac:dyDescent="0.2">
      <c r="BI2609" s="147"/>
      <c r="BJ2609" s="147"/>
    </row>
    <row r="2610" spans="61:62" s="92" customFormat="1" x14ac:dyDescent="0.2">
      <c r="BI2610" s="147"/>
      <c r="BJ2610" s="147"/>
    </row>
    <row r="2611" spans="61:62" s="92" customFormat="1" x14ac:dyDescent="0.2">
      <c r="BI2611" s="147"/>
      <c r="BJ2611" s="147"/>
    </row>
    <row r="2612" spans="61:62" s="92" customFormat="1" x14ac:dyDescent="0.2">
      <c r="BI2612" s="147"/>
      <c r="BJ2612" s="147"/>
    </row>
    <row r="2613" spans="61:62" s="92" customFormat="1" x14ac:dyDescent="0.2">
      <c r="BI2613" s="147"/>
      <c r="BJ2613" s="147"/>
    </row>
    <row r="2614" spans="61:62" s="92" customFormat="1" x14ac:dyDescent="0.2">
      <c r="BI2614" s="147"/>
      <c r="BJ2614" s="147"/>
    </row>
    <row r="2615" spans="61:62" s="92" customFormat="1" x14ac:dyDescent="0.2">
      <c r="BI2615" s="147"/>
      <c r="BJ2615" s="147"/>
    </row>
    <row r="2616" spans="61:62" s="92" customFormat="1" x14ac:dyDescent="0.2">
      <c r="BI2616" s="147"/>
      <c r="BJ2616" s="147"/>
    </row>
    <row r="2617" spans="61:62" s="92" customFormat="1" x14ac:dyDescent="0.2">
      <c r="BI2617" s="147"/>
      <c r="BJ2617" s="147"/>
    </row>
    <row r="2618" spans="61:62" s="92" customFormat="1" x14ac:dyDescent="0.2">
      <c r="BI2618" s="147"/>
      <c r="BJ2618" s="147"/>
    </row>
    <row r="2619" spans="61:62" s="92" customFormat="1" x14ac:dyDescent="0.2">
      <c r="BI2619" s="147"/>
      <c r="BJ2619" s="147"/>
    </row>
    <row r="2620" spans="61:62" s="92" customFormat="1" x14ac:dyDescent="0.2">
      <c r="BI2620" s="147"/>
      <c r="BJ2620" s="147"/>
    </row>
    <row r="2621" spans="61:62" s="92" customFormat="1" x14ac:dyDescent="0.2">
      <c r="BI2621" s="147"/>
      <c r="BJ2621" s="147"/>
    </row>
    <row r="2622" spans="61:62" s="92" customFormat="1" x14ac:dyDescent="0.2">
      <c r="BI2622" s="147"/>
      <c r="BJ2622" s="147"/>
    </row>
    <row r="2623" spans="61:62" s="92" customFormat="1" x14ac:dyDescent="0.2">
      <c r="BI2623" s="147"/>
      <c r="BJ2623" s="147"/>
    </row>
    <row r="2624" spans="61:62" s="92" customFormat="1" x14ac:dyDescent="0.2">
      <c r="BI2624" s="147"/>
      <c r="BJ2624" s="147"/>
    </row>
    <row r="2625" spans="61:62" s="92" customFormat="1" x14ac:dyDescent="0.2">
      <c r="BI2625" s="147"/>
      <c r="BJ2625" s="147"/>
    </row>
    <row r="2626" spans="61:62" s="92" customFormat="1" x14ac:dyDescent="0.2">
      <c r="BI2626" s="147"/>
      <c r="BJ2626" s="147"/>
    </row>
    <row r="2627" spans="61:62" s="92" customFormat="1" x14ac:dyDescent="0.2">
      <c r="BI2627" s="147"/>
      <c r="BJ2627" s="147"/>
    </row>
    <row r="2628" spans="61:62" s="92" customFormat="1" x14ac:dyDescent="0.2">
      <c r="BI2628" s="147"/>
      <c r="BJ2628" s="147"/>
    </row>
    <row r="2629" spans="61:62" s="92" customFormat="1" x14ac:dyDescent="0.2">
      <c r="BI2629" s="147"/>
      <c r="BJ2629" s="147"/>
    </row>
    <row r="2630" spans="61:62" s="92" customFormat="1" x14ac:dyDescent="0.2">
      <c r="BI2630" s="147"/>
      <c r="BJ2630" s="147"/>
    </row>
    <row r="2631" spans="61:62" s="92" customFormat="1" x14ac:dyDescent="0.2">
      <c r="BI2631" s="147"/>
      <c r="BJ2631" s="147"/>
    </row>
    <row r="2632" spans="61:62" s="92" customFormat="1" x14ac:dyDescent="0.2">
      <c r="BI2632" s="147"/>
      <c r="BJ2632" s="147"/>
    </row>
    <row r="2633" spans="61:62" s="92" customFormat="1" x14ac:dyDescent="0.2">
      <c r="BI2633" s="147"/>
      <c r="BJ2633" s="147"/>
    </row>
    <row r="2634" spans="61:62" s="92" customFormat="1" x14ac:dyDescent="0.2">
      <c r="BI2634" s="147"/>
      <c r="BJ2634" s="147"/>
    </row>
    <row r="2635" spans="61:62" s="92" customFormat="1" x14ac:dyDescent="0.2">
      <c r="BI2635" s="147"/>
      <c r="BJ2635" s="147"/>
    </row>
    <row r="2636" spans="61:62" s="92" customFormat="1" x14ac:dyDescent="0.2">
      <c r="BI2636" s="147"/>
      <c r="BJ2636" s="147"/>
    </row>
    <row r="2637" spans="61:62" s="92" customFormat="1" x14ac:dyDescent="0.2">
      <c r="BI2637" s="147"/>
      <c r="BJ2637" s="147"/>
    </row>
    <row r="2638" spans="61:62" s="92" customFormat="1" x14ac:dyDescent="0.2">
      <c r="BI2638" s="147"/>
      <c r="BJ2638" s="147"/>
    </row>
    <row r="2639" spans="61:62" s="92" customFormat="1" x14ac:dyDescent="0.2">
      <c r="BI2639" s="147"/>
      <c r="BJ2639" s="147"/>
    </row>
    <row r="2640" spans="61:62" s="92" customFormat="1" x14ac:dyDescent="0.2">
      <c r="BI2640" s="147"/>
      <c r="BJ2640" s="147"/>
    </row>
    <row r="2641" spans="61:62" s="92" customFormat="1" x14ac:dyDescent="0.2">
      <c r="BI2641" s="147"/>
      <c r="BJ2641" s="147"/>
    </row>
    <row r="2642" spans="61:62" s="92" customFormat="1" x14ac:dyDescent="0.2">
      <c r="BI2642" s="147"/>
      <c r="BJ2642" s="147"/>
    </row>
    <row r="2643" spans="61:62" s="92" customFormat="1" x14ac:dyDescent="0.2">
      <c r="BI2643" s="147"/>
      <c r="BJ2643" s="147"/>
    </row>
    <row r="2644" spans="61:62" s="92" customFormat="1" x14ac:dyDescent="0.2">
      <c r="BI2644" s="147"/>
      <c r="BJ2644" s="147"/>
    </row>
    <row r="2645" spans="61:62" s="92" customFormat="1" x14ac:dyDescent="0.2">
      <c r="BI2645" s="147"/>
      <c r="BJ2645" s="147"/>
    </row>
    <row r="2646" spans="61:62" s="92" customFormat="1" x14ac:dyDescent="0.2">
      <c r="BI2646" s="147"/>
      <c r="BJ2646" s="147"/>
    </row>
    <row r="2647" spans="61:62" s="92" customFormat="1" x14ac:dyDescent="0.2">
      <c r="BI2647" s="147"/>
      <c r="BJ2647" s="147"/>
    </row>
    <row r="2648" spans="61:62" s="92" customFormat="1" x14ac:dyDescent="0.2">
      <c r="BI2648" s="147"/>
      <c r="BJ2648" s="147"/>
    </row>
    <row r="2649" spans="61:62" s="92" customFormat="1" x14ac:dyDescent="0.2">
      <c r="BI2649" s="147"/>
      <c r="BJ2649" s="147"/>
    </row>
    <row r="2650" spans="61:62" s="92" customFormat="1" x14ac:dyDescent="0.2">
      <c r="BI2650" s="147"/>
      <c r="BJ2650" s="147"/>
    </row>
    <row r="2651" spans="61:62" s="92" customFormat="1" x14ac:dyDescent="0.2">
      <c r="BI2651" s="147"/>
      <c r="BJ2651" s="147"/>
    </row>
    <row r="2652" spans="61:62" s="92" customFormat="1" x14ac:dyDescent="0.2">
      <c r="BI2652" s="147"/>
      <c r="BJ2652" s="147"/>
    </row>
    <row r="2653" spans="61:62" s="92" customFormat="1" x14ac:dyDescent="0.2">
      <c r="BI2653" s="147"/>
      <c r="BJ2653" s="147"/>
    </row>
    <row r="2654" spans="61:62" s="92" customFormat="1" x14ac:dyDescent="0.2">
      <c r="BI2654" s="147"/>
      <c r="BJ2654" s="147"/>
    </row>
    <row r="2655" spans="61:62" s="92" customFormat="1" x14ac:dyDescent="0.2">
      <c r="BI2655" s="147"/>
      <c r="BJ2655" s="147"/>
    </row>
    <row r="2656" spans="61:62" s="92" customFormat="1" x14ac:dyDescent="0.2">
      <c r="BI2656" s="147"/>
      <c r="BJ2656" s="147"/>
    </row>
    <row r="2657" spans="61:62" s="92" customFormat="1" x14ac:dyDescent="0.2">
      <c r="BI2657" s="147"/>
      <c r="BJ2657" s="147"/>
    </row>
    <row r="2658" spans="61:62" s="92" customFormat="1" x14ac:dyDescent="0.2">
      <c r="BI2658" s="147"/>
      <c r="BJ2658" s="147"/>
    </row>
    <row r="2659" spans="61:62" s="92" customFormat="1" x14ac:dyDescent="0.2">
      <c r="BI2659" s="147"/>
      <c r="BJ2659" s="147"/>
    </row>
    <row r="2660" spans="61:62" s="92" customFormat="1" x14ac:dyDescent="0.2">
      <c r="BI2660" s="147"/>
      <c r="BJ2660" s="147"/>
    </row>
    <row r="2661" spans="61:62" s="92" customFormat="1" x14ac:dyDescent="0.2">
      <c r="BI2661" s="147"/>
      <c r="BJ2661" s="147"/>
    </row>
    <row r="2662" spans="61:62" s="92" customFormat="1" x14ac:dyDescent="0.2">
      <c r="BI2662" s="147"/>
      <c r="BJ2662" s="147"/>
    </row>
    <row r="2663" spans="61:62" s="92" customFormat="1" x14ac:dyDescent="0.2">
      <c r="BI2663" s="147"/>
      <c r="BJ2663" s="147"/>
    </row>
    <row r="2664" spans="61:62" s="92" customFormat="1" x14ac:dyDescent="0.2">
      <c r="BI2664" s="147"/>
      <c r="BJ2664" s="147"/>
    </row>
    <row r="2665" spans="61:62" s="92" customFormat="1" x14ac:dyDescent="0.2">
      <c r="BI2665" s="147"/>
      <c r="BJ2665" s="147"/>
    </row>
    <row r="2666" spans="61:62" s="92" customFormat="1" x14ac:dyDescent="0.2">
      <c r="BI2666" s="147"/>
      <c r="BJ2666" s="147"/>
    </row>
    <row r="2667" spans="61:62" s="92" customFormat="1" x14ac:dyDescent="0.2">
      <c r="BI2667" s="147"/>
      <c r="BJ2667" s="147"/>
    </row>
    <row r="2668" spans="61:62" s="92" customFormat="1" x14ac:dyDescent="0.2">
      <c r="BI2668" s="147"/>
      <c r="BJ2668" s="147"/>
    </row>
    <row r="2669" spans="61:62" s="92" customFormat="1" x14ac:dyDescent="0.2">
      <c r="BI2669" s="147"/>
      <c r="BJ2669" s="147"/>
    </row>
    <row r="2670" spans="61:62" s="92" customFormat="1" x14ac:dyDescent="0.2">
      <c r="BI2670" s="147"/>
      <c r="BJ2670" s="147"/>
    </row>
    <row r="2671" spans="61:62" s="92" customFormat="1" x14ac:dyDescent="0.2">
      <c r="BI2671" s="147"/>
      <c r="BJ2671" s="147"/>
    </row>
    <row r="2672" spans="61:62" s="92" customFormat="1" x14ac:dyDescent="0.2">
      <c r="BI2672" s="147"/>
      <c r="BJ2672" s="147"/>
    </row>
    <row r="2673" spans="61:62" s="92" customFormat="1" x14ac:dyDescent="0.2">
      <c r="BI2673" s="147"/>
      <c r="BJ2673" s="147"/>
    </row>
    <row r="2674" spans="61:62" s="92" customFormat="1" x14ac:dyDescent="0.2">
      <c r="BI2674" s="147"/>
      <c r="BJ2674" s="147"/>
    </row>
    <row r="2675" spans="61:62" s="92" customFormat="1" x14ac:dyDescent="0.2">
      <c r="BI2675" s="147"/>
      <c r="BJ2675" s="147"/>
    </row>
    <row r="2676" spans="61:62" s="92" customFormat="1" x14ac:dyDescent="0.2">
      <c r="BI2676" s="147"/>
      <c r="BJ2676" s="147"/>
    </row>
    <row r="2677" spans="61:62" s="92" customFormat="1" x14ac:dyDescent="0.2">
      <c r="BI2677" s="147"/>
      <c r="BJ2677" s="147"/>
    </row>
    <row r="2678" spans="61:62" s="92" customFormat="1" x14ac:dyDescent="0.2">
      <c r="BI2678" s="147"/>
      <c r="BJ2678" s="147"/>
    </row>
    <row r="2679" spans="61:62" s="92" customFormat="1" x14ac:dyDescent="0.2">
      <c r="BI2679" s="147"/>
      <c r="BJ2679" s="147"/>
    </row>
    <row r="2680" spans="61:62" s="92" customFormat="1" x14ac:dyDescent="0.2">
      <c r="BI2680" s="147"/>
      <c r="BJ2680" s="147"/>
    </row>
    <row r="2681" spans="61:62" s="92" customFormat="1" x14ac:dyDescent="0.2">
      <c r="BI2681" s="147"/>
      <c r="BJ2681" s="147"/>
    </row>
    <row r="2682" spans="61:62" s="92" customFormat="1" x14ac:dyDescent="0.2">
      <c r="BI2682" s="147"/>
      <c r="BJ2682" s="147"/>
    </row>
    <row r="2683" spans="61:62" s="92" customFormat="1" x14ac:dyDescent="0.2">
      <c r="BI2683" s="147"/>
      <c r="BJ2683" s="147"/>
    </row>
    <row r="2684" spans="61:62" s="92" customFormat="1" x14ac:dyDescent="0.2">
      <c r="BI2684" s="147"/>
      <c r="BJ2684" s="147"/>
    </row>
    <row r="2685" spans="61:62" s="92" customFormat="1" x14ac:dyDescent="0.2">
      <c r="BI2685" s="147"/>
      <c r="BJ2685" s="147"/>
    </row>
    <row r="2686" spans="61:62" s="92" customFormat="1" x14ac:dyDescent="0.2">
      <c r="BI2686" s="147"/>
      <c r="BJ2686" s="147"/>
    </row>
    <row r="2687" spans="61:62" s="92" customFormat="1" x14ac:dyDescent="0.2">
      <c r="BI2687" s="147"/>
      <c r="BJ2687" s="147"/>
    </row>
    <row r="2688" spans="61:62" s="92" customFormat="1" x14ac:dyDescent="0.2">
      <c r="BI2688" s="147"/>
      <c r="BJ2688" s="147"/>
    </row>
    <row r="2689" spans="61:62" s="92" customFormat="1" x14ac:dyDescent="0.2">
      <c r="BI2689" s="147"/>
      <c r="BJ2689" s="147"/>
    </row>
    <row r="2690" spans="61:62" s="92" customFormat="1" x14ac:dyDescent="0.2">
      <c r="BI2690" s="147"/>
      <c r="BJ2690" s="147"/>
    </row>
    <row r="2691" spans="61:62" s="92" customFormat="1" x14ac:dyDescent="0.2">
      <c r="BI2691" s="147"/>
      <c r="BJ2691" s="147"/>
    </row>
    <row r="2692" spans="61:62" s="92" customFormat="1" x14ac:dyDescent="0.2">
      <c r="BI2692" s="147"/>
      <c r="BJ2692" s="147"/>
    </row>
    <row r="2693" spans="61:62" s="92" customFormat="1" x14ac:dyDescent="0.2">
      <c r="BI2693" s="147"/>
      <c r="BJ2693" s="147"/>
    </row>
    <row r="2694" spans="61:62" s="92" customFormat="1" x14ac:dyDescent="0.2">
      <c r="BI2694" s="147"/>
      <c r="BJ2694" s="147"/>
    </row>
    <row r="2695" spans="61:62" s="92" customFormat="1" x14ac:dyDescent="0.2">
      <c r="BI2695" s="147"/>
      <c r="BJ2695" s="147"/>
    </row>
    <row r="2696" spans="61:62" s="92" customFormat="1" x14ac:dyDescent="0.2">
      <c r="BI2696" s="147"/>
      <c r="BJ2696" s="147"/>
    </row>
    <row r="2697" spans="61:62" s="92" customFormat="1" x14ac:dyDescent="0.2">
      <c r="BI2697" s="147"/>
      <c r="BJ2697" s="147"/>
    </row>
    <row r="2698" spans="61:62" s="92" customFormat="1" x14ac:dyDescent="0.2">
      <c r="BI2698" s="147"/>
      <c r="BJ2698" s="147"/>
    </row>
    <row r="2699" spans="61:62" s="92" customFormat="1" x14ac:dyDescent="0.2">
      <c r="BI2699" s="147"/>
      <c r="BJ2699" s="147"/>
    </row>
    <row r="2700" spans="61:62" s="92" customFormat="1" x14ac:dyDescent="0.2">
      <c r="BI2700" s="147"/>
      <c r="BJ2700" s="147"/>
    </row>
    <row r="2701" spans="61:62" s="92" customFormat="1" x14ac:dyDescent="0.2">
      <c r="BI2701" s="147"/>
      <c r="BJ2701" s="147"/>
    </row>
    <row r="2702" spans="61:62" s="92" customFormat="1" x14ac:dyDescent="0.2">
      <c r="BI2702" s="147"/>
      <c r="BJ2702" s="147"/>
    </row>
    <row r="2703" spans="61:62" s="92" customFormat="1" x14ac:dyDescent="0.2">
      <c r="BI2703" s="147"/>
      <c r="BJ2703" s="147"/>
    </row>
    <row r="2704" spans="61:62" s="92" customFormat="1" x14ac:dyDescent="0.2">
      <c r="BI2704" s="147"/>
      <c r="BJ2704" s="147"/>
    </row>
    <row r="2705" spans="61:62" s="92" customFormat="1" x14ac:dyDescent="0.2">
      <c r="BI2705" s="147"/>
      <c r="BJ2705" s="147"/>
    </row>
    <row r="2706" spans="61:62" s="92" customFormat="1" x14ac:dyDescent="0.2">
      <c r="BI2706" s="147"/>
      <c r="BJ2706" s="147"/>
    </row>
    <row r="2707" spans="61:62" s="92" customFormat="1" x14ac:dyDescent="0.2">
      <c r="BI2707" s="147"/>
      <c r="BJ2707" s="147"/>
    </row>
    <row r="2708" spans="61:62" s="92" customFormat="1" x14ac:dyDescent="0.2">
      <c r="BI2708" s="147"/>
      <c r="BJ2708" s="147"/>
    </row>
    <row r="2709" spans="61:62" s="92" customFormat="1" x14ac:dyDescent="0.2">
      <c r="BI2709" s="147"/>
      <c r="BJ2709" s="147"/>
    </row>
    <row r="2710" spans="61:62" s="92" customFormat="1" x14ac:dyDescent="0.2">
      <c r="BI2710" s="147"/>
      <c r="BJ2710" s="147"/>
    </row>
    <row r="2711" spans="61:62" s="92" customFormat="1" x14ac:dyDescent="0.2">
      <c r="BI2711" s="147"/>
      <c r="BJ2711" s="147"/>
    </row>
    <row r="2712" spans="61:62" s="92" customFormat="1" x14ac:dyDescent="0.2">
      <c r="BI2712" s="147"/>
      <c r="BJ2712" s="147"/>
    </row>
    <row r="2713" spans="61:62" s="92" customFormat="1" x14ac:dyDescent="0.2">
      <c r="BI2713" s="147"/>
      <c r="BJ2713" s="147"/>
    </row>
    <row r="2714" spans="61:62" s="92" customFormat="1" x14ac:dyDescent="0.2">
      <c r="BI2714" s="147"/>
      <c r="BJ2714" s="147"/>
    </row>
    <row r="2715" spans="61:62" s="92" customFormat="1" x14ac:dyDescent="0.2">
      <c r="BI2715" s="147"/>
      <c r="BJ2715" s="147"/>
    </row>
    <row r="2716" spans="61:62" s="92" customFormat="1" x14ac:dyDescent="0.2">
      <c r="BI2716" s="147"/>
      <c r="BJ2716" s="147"/>
    </row>
    <row r="2717" spans="61:62" s="92" customFormat="1" x14ac:dyDescent="0.2">
      <c r="BI2717" s="147"/>
      <c r="BJ2717" s="147"/>
    </row>
    <row r="2718" spans="61:62" s="92" customFormat="1" x14ac:dyDescent="0.2">
      <c r="BI2718" s="147"/>
      <c r="BJ2718" s="147"/>
    </row>
    <row r="2719" spans="61:62" s="92" customFormat="1" x14ac:dyDescent="0.2">
      <c r="BI2719" s="147"/>
      <c r="BJ2719" s="147"/>
    </row>
    <row r="2720" spans="61:62" s="92" customFormat="1" x14ac:dyDescent="0.2">
      <c r="BI2720" s="147"/>
      <c r="BJ2720" s="147"/>
    </row>
    <row r="2721" spans="61:62" s="92" customFormat="1" x14ac:dyDescent="0.2">
      <c r="BI2721" s="147"/>
      <c r="BJ2721" s="147"/>
    </row>
    <row r="2722" spans="61:62" s="92" customFormat="1" x14ac:dyDescent="0.2">
      <c r="BI2722" s="147"/>
      <c r="BJ2722" s="147"/>
    </row>
    <row r="2723" spans="61:62" s="92" customFormat="1" x14ac:dyDescent="0.2">
      <c r="BI2723" s="147"/>
      <c r="BJ2723" s="147"/>
    </row>
    <row r="2724" spans="61:62" s="92" customFormat="1" x14ac:dyDescent="0.2">
      <c r="BI2724" s="147"/>
      <c r="BJ2724" s="147"/>
    </row>
    <row r="2725" spans="61:62" s="92" customFormat="1" x14ac:dyDescent="0.2">
      <c r="BI2725" s="147"/>
      <c r="BJ2725" s="147"/>
    </row>
    <row r="2726" spans="61:62" s="92" customFormat="1" x14ac:dyDescent="0.2">
      <c r="BI2726" s="147"/>
      <c r="BJ2726" s="147"/>
    </row>
    <row r="2727" spans="61:62" s="92" customFormat="1" x14ac:dyDescent="0.2">
      <c r="BI2727" s="147"/>
      <c r="BJ2727" s="147"/>
    </row>
    <row r="2728" spans="61:62" s="92" customFormat="1" x14ac:dyDescent="0.2">
      <c r="BI2728" s="147"/>
      <c r="BJ2728" s="147"/>
    </row>
    <row r="2729" spans="61:62" s="92" customFormat="1" x14ac:dyDescent="0.2">
      <c r="BI2729" s="147"/>
      <c r="BJ2729" s="147"/>
    </row>
    <row r="2730" spans="61:62" s="92" customFormat="1" x14ac:dyDescent="0.2">
      <c r="BI2730" s="147"/>
      <c r="BJ2730" s="147"/>
    </row>
    <row r="2731" spans="61:62" s="92" customFormat="1" x14ac:dyDescent="0.2">
      <c r="BI2731" s="147"/>
      <c r="BJ2731" s="147"/>
    </row>
    <row r="2732" spans="61:62" s="92" customFormat="1" x14ac:dyDescent="0.2">
      <c r="BI2732" s="147"/>
      <c r="BJ2732" s="147"/>
    </row>
    <row r="2733" spans="61:62" s="92" customFormat="1" x14ac:dyDescent="0.2">
      <c r="BI2733" s="147"/>
      <c r="BJ2733" s="147"/>
    </row>
    <row r="2734" spans="61:62" s="92" customFormat="1" x14ac:dyDescent="0.2">
      <c r="BI2734" s="147"/>
      <c r="BJ2734" s="147"/>
    </row>
    <row r="2735" spans="61:62" s="92" customFormat="1" x14ac:dyDescent="0.2">
      <c r="BI2735" s="147"/>
      <c r="BJ2735" s="147"/>
    </row>
    <row r="2736" spans="61:62" s="92" customFormat="1" x14ac:dyDescent="0.2">
      <c r="BI2736" s="147"/>
      <c r="BJ2736" s="147"/>
    </row>
    <row r="2737" spans="61:62" s="92" customFormat="1" x14ac:dyDescent="0.2">
      <c r="BI2737" s="147"/>
      <c r="BJ2737" s="147"/>
    </row>
    <row r="2738" spans="61:62" s="92" customFormat="1" x14ac:dyDescent="0.2">
      <c r="BI2738" s="147"/>
      <c r="BJ2738" s="147"/>
    </row>
    <row r="2739" spans="61:62" s="92" customFormat="1" x14ac:dyDescent="0.2">
      <c r="BI2739" s="147"/>
      <c r="BJ2739" s="147"/>
    </row>
    <row r="2740" spans="61:62" s="92" customFormat="1" x14ac:dyDescent="0.2">
      <c r="BI2740" s="147"/>
      <c r="BJ2740" s="147"/>
    </row>
    <row r="2741" spans="61:62" s="92" customFormat="1" x14ac:dyDescent="0.2">
      <c r="BI2741" s="147"/>
      <c r="BJ2741" s="147"/>
    </row>
    <row r="2742" spans="61:62" s="92" customFormat="1" x14ac:dyDescent="0.2">
      <c r="BI2742" s="147"/>
      <c r="BJ2742" s="147"/>
    </row>
    <row r="2743" spans="61:62" s="92" customFormat="1" x14ac:dyDescent="0.2">
      <c r="BI2743" s="147"/>
      <c r="BJ2743" s="147"/>
    </row>
    <row r="2744" spans="61:62" s="92" customFormat="1" x14ac:dyDescent="0.2">
      <c r="BI2744" s="147"/>
      <c r="BJ2744" s="147"/>
    </row>
    <row r="2745" spans="61:62" s="92" customFormat="1" x14ac:dyDescent="0.2">
      <c r="BI2745" s="147"/>
      <c r="BJ2745" s="147"/>
    </row>
    <row r="2746" spans="61:62" s="92" customFormat="1" x14ac:dyDescent="0.2">
      <c r="BI2746" s="147"/>
      <c r="BJ2746" s="147"/>
    </row>
    <row r="2747" spans="61:62" s="92" customFormat="1" x14ac:dyDescent="0.2">
      <c r="BI2747" s="147"/>
      <c r="BJ2747" s="147"/>
    </row>
    <row r="2748" spans="61:62" s="92" customFormat="1" x14ac:dyDescent="0.2">
      <c r="BI2748" s="147"/>
      <c r="BJ2748" s="147"/>
    </row>
    <row r="2749" spans="61:62" s="92" customFormat="1" x14ac:dyDescent="0.2">
      <c r="BI2749" s="147"/>
      <c r="BJ2749" s="147"/>
    </row>
    <row r="2750" spans="61:62" s="92" customFormat="1" x14ac:dyDescent="0.2">
      <c r="BI2750" s="147"/>
      <c r="BJ2750" s="147"/>
    </row>
    <row r="2751" spans="61:62" s="92" customFormat="1" x14ac:dyDescent="0.2">
      <c r="BI2751" s="147"/>
      <c r="BJ2751" s="147"/>
    </row>
    <row r="2752" spans="61:62" s="92" customFormat="1" x14ac:dyDescent="0.2">
      <c r="BI2752" s="147"/>
      <c r="BJ2752" s="147"/>
    </row>
    <row r="2753" spans="61:62" s="92" customFormat="1" x14ac:dyDescent="0.2">
      <c r="BI2753" s="147"/>
      <c r="BJ2753" s="147"/>
    </row>
    <row r="2754" spans="61:62" s="92" customFormat="1" x14ac:dyDescent="0.2">
      <c r="BI2754" s="147"/>
      <c r="BJ2754" s="147"/>
    </row>
    <row r="2755" spans="61:62" s="92" customFormat="1" x14ac:dyDescent="0.2">
      <c r="BI2755" s="147"/>
      <c r="BJ2755" s="147"/>
    </row>
    <row r="2756" spans="61:62" s="92" customFormat="1" x14ac:dyDescent="0.2">
      <c r="BI2756" s="147"/>
      <c r="BJ2756" s="147"/>
    </row>
    <row r="2757" spans="61:62" s="92" customFormat="1" x14ac:dyDescent="0.2">
      <c r="BI2757" s="147"/>
      <c r="BJ2757" s="147"/>
    </row>
    <row r="2758" spans="61:62" s="92" customFormat="1" x14ac:dyDescent="0.2">
      <c r="BI2758" s="147"/>
      <c r="BJ2758" s="147"/>
    </row>
    <row r="2759" spans="61:62" s="92" customFormat="1" x14ac:dyDescent="0.2">
      <c r="BI2759" s="147"/>
      <c r="BJ2759" s="147"/>
    </row>
    <row r="2760" spans="61:62" s="92" customFormat="1" x14ac:dyDescent="0.2">
      <c r="BI2760" s="147"/>
      <c r="BJ2760" s="147"/>
    </row>
    <row r="2761" spans="61:62" s="92" customFormat="1" x14ac:dyDescent="0.2">
      <c r="BI2761" s="147"/>
      <c r="BJ2761" s="147"/>
    </row>
    <row r="2762" spans="61:62" s="92" customFormat="1" x14ac:dyDescent="0.2">
      <c r="BI2762" s="147"/>
      <c r="BJ2762" s="147"/>
    </row>
    <row r="2763" spans="61:62" s="92" customFormat="1" x14ac:dyDescent="0.2">
      <c r="BI2763" s="147"/>
      <c r="BJ2763" s="147"/>
    </row>
    <row r="2764" spans="61:62" s="92" customFormat="1" x14ac:dyDescent="0.2">
      <c r="BI2764" s="147"/>
      <c r="BJ2764" s="147"/>
    </row>
    <row r="2765" spans="61:62" s="92" customFormat="1" x14ac:dyDescent="0.2">
      <c r="BI2765" s="147"/>
      <c r="BJ2765" s="147"/>
    </row>
    <row r="2766" spans="61:62" s="92" customFormat="1" x14ac:dyDescent="0.2">
      <c r="BI2766" s="147"/>
      <c r="BJ2766" s="147"/>
    </row>
    <row r="2767" spans="61:62" s="92" customFormat="1" x14ac:dyDescent="0.2">
      <c r="BI2767" s="147"/>
      <c r="BJ2767" s="147"/>
    </row>
    <row r="2768" spans="61:62" s="92" customFormat="1" x14ac:dyDescent="0.2">
      <c r="BI2768" s="147"/>
      <c r="BJ2768" s="147"/>
    </row>
    <row r="2769" spans="61:62" s="92" customFormat="1" x14ac:dyDescent="0.2">
      <c r="BI2769" s="147"/>
      <c r="BJ2769" s="147"/>
    </row>
    <row r="2770" spans="61:62" s="92" customFormat="1" x14ac:dyDescent="0.2">
      <c r="BI2770" s="147"/>
      <c r="BJ2770" s="147"/>
    </row>
    <row r="2771" spans="61:62" s="92" customFormat="1" x14ac:dyDescent="0.2">
      <c r="BI2771" s="147"/>
      <c r="BJ2771" s="147"/>
    </row>
    <row r="2772" spans="61:62" s="92" customFormat="1" x14ac:dyDescent="0.2">
      <c r="BI2772" s="147"/>
      <c r="BJ2772" s="147"/>
    </row>
    <row r="2773" spans="61:62" s="92" customFormat="1" x14ac:dyDescent="0.2">
      <c r="BI2773" s="147"/>
      <c r="BJ2773" s="147"/>
    </row>
    <row r="2774" spans="61:62" s="92" customFormat="1" x14ac:dyDescent="0.2">
      <c r="BI2774" s="147"/>
      <c r="BJ2774" s="147"/>
    </row>
    <row r="2775" spans="61:62" s="92" customFormat="1" x14ac:dyDescent="0.2">
      <c r="BI2775" s="147"/>
      <c r="BJ2775" s="147"/>
    </row>
    <row r="2776" spans="61:62" s="92" customFormat="1" x14ac:dyDescent="0.2">
      <c r="BI2776" s="147"/>
      <c r="BJ2776" s="147"/>
    </row>
    <row r="2777" spans="61:62" s="92" customFormat="1" x14ac:dyDescent="0.2">
      <c r="BI2777" s="147"/>
      <c r="BJ2777" s="147"/>
    </row>
    <row r="2778" spans="61:62" s="92" customFormat="1" x14ac:dyDescent="0.2">
      <c r="BI2778" s="147"/>
      <c r="BJ2778" s="147"/>
    </row>
    <row r="2779" spans="61:62" s="92" customFormat="1" x14ac:dyDescent="0.2">
      <c r="BI2779" s="147"/>
      <c r="BJ2779" s="147"/>
    </row>
    <row r="2780" spans="61:62" s="92" customFormat="1" x14ac:dyDescent="0.2">
      <c r="BI2780" s="147"/>
      <c r="BJ2780" s="147"/>
    </row>
    <row r="2781" spans="61:62" s="92" customFormat="1" x14ac:dyDescent="0.2">
      <c r="BI2781" s="147"/>
      <c r="BJ2781" s="147"/>
    </row>
    <row r="2782" spans="61:62" s="92" customFormat="1" x14ac:dyDescent="0.2">
      <c r="BI2782" s="147"/>
      <c r="BJ2782" s="147"/>
    </row>
    <row r="2783" spans="61:62" s="92" customFormat="1" x14ac:dyDescent="0.2">
      <c r="BI2783" s="147"/>
      <c r="BJ2783" s="147"/>
    </row>
    <row r="2784" spans="61:62" s="92" customFormat="1" x14ac:dyDescent="0.2">
      <c r="BI2784" s="147"/>
      <c r="BJ2784" s="147"/>
    </row>
    <row r="2785" spans="61:62" s="92" customFormat="1" x14ac:dyDescent="0.2">
      <c r="BI2785" s="147"/>
      <c r="BJ2785" s="147"/>
    </row>
    <row r="2786" spans="61:62" s="92" customFormat="1" x14ac:dyDescent="0.2">
      <c r="BI2786" s="147"/>
      <c r="BJ2786" s="147"/>
    </row>
    <row r="2787" spans="61:62" s="92" customFormat="1" x14ac:dyDescent="0.2">
      <c r="BI2787" s="147"/>
      <c r="BJ2787" s="147"/>
    </row>
    <row r="2788" spans="61:62" s="92" customFormat="1" x14ac:dyDescent="0.2">
      <c r="BI2788" s="147"/>
      <c r="BJ2788" s="147"/>
    </row>
    <row r="2789" spans="61:62" s="92" customFormat="1" x14ac:dyDescent="0.2">
      <c r="BI2789" s="147"/>
      <c r="BJ2789" s="147"/>
    </row>
    <row r="2790" spans="61:62" s="92" customFormat="1" x14ac:dyDescent="0.2">
      <c r="BI2790" s="147"/>
      <c r="BJ2790" s="147"/>
    </row>
    <row r="2791" spans="61:62" s="92" customFormat="1" x14ac:dyDescent="0.2">
      <c r="BI2791" s="147"/>
      <c r="BJ2791" s="147"/>
    </row>
    <row r="2792" spans="61:62" s="92" customFormat="1" x14ac:dyDescent="0.2">
      <c r="BI2792" s="147"/>
      <c r="BJ2792" s="147"/>
    </row>
    <row r="2793" spans="61:62" s="92" customFormat="1" x14ac:dyDescent="0.2">
      <c r="BI2793" s="147"/>
      <c r="BJ2793" s="147"/>
    </row>
    <row r="2794" spans="61:62" s="92" customFormat="1" x14ac:dyDescent="0.2">
      <c r="BI2794" s="147"/>
      <c r="BJ2794" s="147"/>
    </row>
    <row r="2795" spans="61:62" s="92" customFormat="1" x14ac:dyDescent="0.2">
      <c r="BI2795" s="147"/>
      <c r="BJ2795" s="147"/>
    </row>
    <row r="2796" spans="61:62" s="92" customFormat="1" x14ac:dyDescent="0.2">
      <c r="BI2796" s="147"/>
      <c r="BJ2796" s="147"/>
    </row>
    <row r="2797" spans="61:62" s="92" customFormat="1" x14ac:dyDescent="0.2">
      <c r="BI2797" s="147"/>
      <c r="BJ2797" s="147"/>
    </row>
    <row r="2798" spans="61:62" s="92" customFormat="1" x14ac:dyDescent="0.2">
      <c r="BI2798" s="147"/>
      <c r="BJ2798" s="147"/>
    </row>
    <row r="2799" spans="61:62" s="92" customFormat="1" x14ac:dyDescent="0.2">
      <c r="BI2799" s="147"/>
      <c r="BJ2799" s="147"/>
    </row>
    <row r="2800" spans="61:62" s="92" customFormat="1" x14ac:dyDescent="0.2">
      <c r="BI2800" s="147"/>
      <c r="BJ2800" s="147"/>
    </row>
    <row r="2801" spans="61:62" s="92" customFormat="1" x14ac:dyDescent="0.2">
      <c r="BI2801" s="147"/>
      <c r="BJ2801" s="147"/>
    </row>
    <row r="2802" spans="61:62" s="92" customFormat="1" x14ac:dyDescent="0.2">
      <c r="BI2802" s="147"/>
      <c r="BJ2802" s="147"/>
    </row>
    <row r="2803" spans="61:62" s="92" customFormat="1" x14ac:dyDescent="0.2">
      <c r="BI2803" s="147"/>
      <c r="BJ2803" s="147"/>
    </row>
    <row r="2804" spans="61:62" s="92" customFormat="1" x14ac:dyDescent="0.2">
      <c r="BI2804" s="147"/>
      <c r="BJ2804" s="147"/>
    </row>
    <row r="2805" spans="61:62" s="92" customFormat="1" x14ac:dyDescent="0.2">
      <c r="BI2805" s="147"/>
      <c r="BJ2805" s="147"/>
    </row>
    <row r="2806" spans="61:62" s="92" customFormat="1" x14ac:dyDescent="0.2">
      <c r="BI2806" s="147"/>
      <c r="BJ2806" s="147"/>
    </row>
    <row r="2807" spans="61:62" s="92" customFormat="1" x14ac:dyDescent="0.2">
      <c r="BI2807" s="147"/>
      <c r="BJ2807" s="147"/>
    </row>
    <row r="2808" spans="61:62" s="92" customFormat="1" x14ac:dyDescent="0.2">
      <c r="BI2808" s="147"/>
      <c r="BJ2808" s="147"/>
    </row>
    <row r="2809" spans="61:62" s="92" customFormat="1" x14ac:dyDescent="0.2">
      <c r="BI2809" s="147"/>
      <c r="BJ2809" s="147"/>
    </row>
    <row r="2810" spans="61:62" s="92" customFormat="1" x14ac:dyDescent="0.2">
      <c r="BI2810" s="147"/>
      <c r="BJ2810" s="147"/>
    </row>
    <row r="2811" spans="61:62" s="92" customFormat="1" x14ac:dyDescent="0.2">
      <c r="BI2811" s="147"/>
      <c r="BJ2811" s="147"/>
    </row>
    <row r="2812" spans="61:62" s="92" customFormat="1" x14ac:dyDescent="0.2">
      <c r="BI2812" s="147"/>
      <c r="BJ2812" s="147"/>
    </row>
    <row r="2813" spans="61:62" s="92" customFormat="1" x14ac:dyDescent="0.2">
      <c r="BI2813" s="147"/>
      <c r="BJ2813" s="147"/>
    </row>
    <row r="2814" spans="61:62" s="92" customFormat="1" x14ac:dyDescent="0.2">
      <c r="BI2814" s="147"/>
      <c r="BJ2814" s="147"/>
    </row>
    <row r="2815" spans="61:62" s="92" customFormat="1" x14ac:dyDescent="0.2">
      <c r="BI2815" s="147"/>
      <c r="BJ2815" s="147"/>
    </row>
    <row r="2816" spans="61:62" s="92" customFormat="1" x14ac:dyDescent="0.2">
      <c r="BI2816" s="147"/>
      <c r="BJ2816" s="147"/>
    </row>
    <row r="2817" spans="61:62" s="92" customFormat="1" x14ac:dyDescent="0.2">
      <c r="BI2817" s="147"/>
      <c r="BJ2817" s="147"/>
    </row>
    <row r="2818" spans="61:62" s="92" customFormat="1" x14ac:dyDescent="0.2">
      <c r="BI2818" s="147"/>
      <c r="BJ2818" s="147"/>
    </row>
    <row r="2819" spans="61:62" s="92" customFormat="1" x14ac:dyDescent="0.2">
      <c r="BI2819" s="147"/>
      <c r="BJ2819" s="147"/>
    </row>
    <row r="2820" spans="61:62" s="92" customFormat="1" x14ac:dyDescent="0.2">
      <c r="BI2820" s="147"/>
      <c r="BJ2820" s="147"/>
    </row>
    <row r="2821" spans="61:62" s="92" customFormat="1" x14ac:dyDescent="0.2">
      <c r="BI2821" s="147"/>
      <c r="BJ2821" s="147"/>
    </row>
    <row r="2822" spans="61:62" s="92" customFormat="1" x14ac:dyDescent="0.2">
      <c r="BI2822" s="147"/>
      <c r="BJ2822" s="147"/>
    </row>
    <row r="2823" spans="61:62" s="92" customFormat="1" x14ac:dyDescent="0.2">
      <c r="BI2823" s="147"/>
      <c r="BJ2823" s="147"/>
    </row>
    <row r="2824" spans="61:62" s="92" customFormat="1" x14ac:dyDescent="0.2">
      <c r="BI2824" s="147"/>
      <c r="BJ2824" s="147"/>
    </row>
    <row r="2825" spans="61:62" s="92" customFormat="1" x14ac:dyDescent="0.2">
      <c r="BI2825" s="147"/>
      <c r="BJ2825" s="147"/>
    </row>
    <row r="2826" spans="61:62" s="92" customFormat="1" x14ac:dyDescent="0.2">
      <c r="BI2826" s="147"/>
      <c r="BJ2826" s="147"/>
    </row>
    <row r="2827" spans="61:62" s="92" customFormat="1" x14ac:dyDescent="0.2">
      <c r="BI2827" s="147"/>
      <c r="BJ2827" s="147"/>
    </row>
    <row r="2828" spans="61:62" s="92" customFormat="1" x14ac:dyDescent="0.2">
      <c r="BI2828" s="147"/>
      <c r="BJ2828" s="147"/>
    </row>
    <row r="2829" spans="61:62" s="92" customFormat="1" x14ac:dyDescent="0.2">
      <c r="BI2829" s="147"/>
      <c r="BJ2829" s="147"/>
    </row>
    <row r="2830" spans="61:62" s="92" customFormat="1" x14ac:dyDescent="0.2">
      <c r="BI2830" s="147"/>
      <c r="BJ2830" s="147"/>
    </row>
    <row r="2831" spans="61:62" s="92" customFormat="1" x14ac:dyDescent="0.2">
      <c r="BI2831" s="147"/>
      <c r="BJ2831" s="147"/>
    </row>
    <row r="2832" spans="61:62" s="92" customFormat="1" x14ac:dyDescent="0.2">
      <c r="BI2832" s="147"/>
      <c r="BJ2832" s="147"/>
    </row>
    <row r="2833" spans="61:62" s="92" customFormat="1" x14ac:dyDescent="0.2">
      <c r="BI2833" s="147"/>
      <c r="BJ2833" s="147"/>
    </row>
    <row r="2834" spans="61:62" s="92" customFormat="1" x14ac:dyDescent="0.2">
      <c r="BI2834" s="147"/>
      <c r="BJ2834" s="147"/>
    </row>
    <row r="2835" spans="61:62" s="92" customFormat="1" x14ac:dyDescent="0.2">
      <c r="BI2835" s="147"/>
      <c r="BJ2835" s="147"/>
    </row>
    <row r="2836" spans="61:62" s="92" customFormat="1" x14ac:dyDescent="0.2">
      <c r="BI2836" s="147"/>
      <c r="BJ2836" s="147"/>
    </row>
    <row r="2837" spans="61:62" s="92" customFormat="1" x14ac:dyDescent="0.2">
      <c r="BI2837" s="147"/>
      <c r="BJ2837" s="147"/>
    </row>
    <row r="2838" spans="61:62" s="92" customFormat="1" x14ac:dyDescent="0.2">
      <c r="BI2838" s="147"/>
      <c r="BJ2838" s="147"/>
    </row>
    <row r="2839" spans="61:62" s="92" customFormat="1" x14ac:dyDescent="0.2">
      <c r="BI2839" s="147"/>
      <c r="BJ2839" s="147"/>
    </row>
    <row r="2840" spans="61:62" s="92" customFormat="1" x14ac:dyDescent="0.2">
      <c r="BI2840" s="147"/>
      <c r="BJ2840" s="147"/>
    </row>
    <row r="2841" spans="61:62" s="92" customFormat="1" x14ac:dyDescent="0.2">
      <c r="BI2841" s="147"/>
      <c r="BJ2841" s="147"/>
    </row>
    <row r="2842" spans="61:62" s="92" customFormat="1" x14ac:dyDescent="0.2">
      <c r="BI2842" s="147"/>
      <c r="BJ2842" s="147"/>
    </row>
    <row r="2843" spans="61:62" s="92" customFormat="1" x14ac:dyDescent="0.2">
      <c r="BI2843" s="147"/>
      <c r="BJ2843" s="147"/>
    </row>
    <row r="2844" spans="61:62" s="92" customFormat="1" x14ac:dyDescent="0.2">
      <c r="BI2844" s="147"/>
      <c r="BJ2844" s="147"/>
    </row>
    <row r="2845" spans="61:62" s="92" customFormat="1" x14ac:dyDescent="0.2">
      <c r="BI2845" s="147"/>
      <c r="BJ2845" s="147"/>
    </row>
    <row r="2846" spans="61:62" s="92" customFormat="1" x14ac:dyDescent="0.2">
      <c r="BI2846" s="147"/>
      <c r="BJ2846" s="147"/>
    </row>
    <row r="2847" spans="61:62" s="92" customFormat="1" x14ac:dyDescent="0.2">
      <c r="BI2847" s="147"/>
      <c r="BJ2847" s="147"/>
    </row>
    <row r="2848" spans="61:62" s="92" customFormat="1" x14ac:dyDescent="0.2">
      <c r="BI2848" s="147"/>
      <c r="BJ2848" s="147"/>
    </row>
    <row r="2849" spans="61:62" s="92" customFormat="1" x14ac:dyDescent="0.2">
      <c r="BI2849" s="147"/>
      <c r="BJ2849" s="147"/>
    </row>
    <row r="2850" spans="61:62" s="92" customFormat="1" x14ac:dyDescent="0.2">
      <c r="BI2850" s="147"/>
      <c r="BJ2850" s="147"/>
    </row>
    <row r="2851" spans="61:62" s="92" customFormat="1" x14ac:dyDescent="0.2">
      <c r="BI2851" s="147"/>
      <c r="BJ2851" s="147"/>
    </row>
    <row r="2852" spans="61:62" s="92" customFormat="1" x14ac:dyDescent="0.2">
      <c r="BI2852" s="147"/>
      <c r="BJ2852" s="147"/>
    </row>
    <row r="2853" spans="61:62" s="92" customFormat="1" x14ac:dyDescent="0.2">
      <c r="BI2853" s="147"/>
      <c r="BJ2853" s="147"/>
    </row>
    <row r="2854" spans="61:62" s="92" customFormat="1" x14ac:dyDescent="0.2">
      <c r="BI2854" s="147"/>
      <c r="BJ2854" s="147"/>
    </row>
    <row r="2855" spans="61:62" s="92" customFormat="1" x14ac:dyDescent="0.2">
      <c r="BI2855" s="147"/>
      <c r="BJ2855" s="147"/>
    </row>
    <row r="2856" spans="61:62" s="92" customFormat="1" x14ac:dyDescent="0.2">
      <c r="BI2856" s="147"/>
      <c r="BJ2856" s="147"/>
    </row>
    <row r="2857" spans="61:62" s="92" customFormat="1" x14ac:dyDescent="0.2">
      <c r="BI2857" s="147"/>
      <c r="BJ2857" s="147"/>
    </row>
    <row r="2858" spans="61:62" s="92" customFormat="1" x14ac:dyDescent="0.2">
      <c r="BI2858" s="147"/>
      <c r="BJ2858" s="147"/>
    </row>
    <row r="2859" spans="61:62" s="92" customFormat="1" x14ac:dyDescent="0.2">
      <c r="BI2859" s="147"/>
      <c r="BJ2859" s="147"/>
    </row>
    <row r="2860" spans="61:62" s="92" customFormat="1" x14ac:dyDescent="0.2">
      <c r="BI2860" s="147"/>
      <c r="BJ2860" s="147"/>
    </row>
    <row r="2861" spans="61:62" s="92" customFormat="1" x14ac:dyDescent="0.2">
      <c r="BI2861" s="147"/>
      <c r="BJ2861" s="147"/>
    </row>
    <row r="2862" spans="61:62" s="92" customFormat="1" x14ac:dyDescent="0.2">
      <c r="BI2862" s="147"/>
      <c r="BJ2862" s="147"/>
    </row>
    <row r="2863" spans="61:62" s="92" customFormat="1" x14ac:dyDescent="0.2">
      <c r="BI2863" s="147"/>
      <c r="BJ2863" s="147"/>
    </row>
    <row r="2864" spans="61:62" s="92" customFormat="1" x14ac:dyDescent="0.2">
      <c r="BI2864" s="147"/>
      <c r="BJ2864" s="147"/>
    </row>
    <row r="2865" spans="61:62" s="92" customFormat="1" x14ac:dyDescent="0.2">
      <c r="BI2865" s="147"/>
      <c r="BJ2865" s="147"/>
    </row>
    <row r="2866" spans="61:62" s="92" customFormat="1" x14ac:dyDescent="0.2">
      <c r="BI2866" s="147"/>
      <c r="BJ2866" s="147"/>
    </row>
    <row r="2867" spans="61:62" s="92" customFormat="1" x14ac:dyDescent="0.2">
      <c r="BI2867" s="147"/>
      <c r="BJ2867" s="147"/>
    </row>
    <row r="2868" spans="61:62" s="92" customFormat="1" x14ac:dyDescent="0.2">
      <c r="BI2868" s="147"/>
      <c r="BJ2868" s="147"/>
    </row>
    <row r="2869" spans="61:62" s="92" customFormat="1" x14ac:dyDescent="0.2">
      <c r="BI2869" s="147"/>
      <c r="BJ2869" s="147"/>
    </row>
    <row r="2870" spans="61:62" s="92" customFormat="1" x14ac:dyDescent="0.2">
      <c r="BI2870" s="147"/>
      <c r="BJ2870" s="147"/>
    </row>
    <row r="2871" spans="61:62" s="92" customFormat="1" x14ac:dyDescent="0.2">
      <c r="BI2871" s="147"/>
      <c r="BJ2871" s="147"/>
    </row>
    <row r="2872" spans="61:62" s="92" customFormat="1" x14ac:dyDescent="0.2">
      <c r="BI2872" s="147"/>
      <c r="BJ2872" s="147"/>
    </row>
    <row r="2873" spans="61:62" s="92" customFormat="1" x14ac:dyDescent="0.2">
      <c r="BI2873" s="147"/>
      <c r="BJ2873" s="147"/>
    </row>
    <row r="2874" spans="61:62" s="92" customFormat="1" x14ac:dyDescent="0.2">
      <c r="BI2874" s="147"/>
      <c r="BJ2874" s="147"/>
    </row>
    <row r="2875" spans="61:62" s="92" customFormat="1" x14ac:dyDescent="0.2">
      <c r="BI2875" s="147"/>
      <c r="BJ2875" s="147"/>
    </row>
    <row r="2876" spans="61:62" s="92" customFormat="1" x14ac:dyDescent="0.2">
      <c r="BI2876" s="147"/>
      <c r="BJ2876" s="147"/>
    </row>
    <row r="2877" spans="61:62" s="92" customFormat="1" x14ac:dyDescent="0.2">
      <c r="BI2877" s="147"/>
      <c r="BJ2877" s="147"/>
    </row>
    <row r="2878" spans="61:62" s="92" customFormat="1" x14ac:dyDescent="0.2">
      <c r="BI2878" s="147"/>
      <c r="BJ2878" s="147"/>
    </row>
    <row r="2879" spans="61:62" s="92" customFormat="1" x14ac:dyDescent="0.2">
      <c r="BI2879" s="147"/>
      <c r="BJ2879" s="147"/>
    </row>
    <row r="2880" spans="61:62" s="92" customFormat="1" x14ac:dyDescent="0.2">
      <c r="BI2880" s="147"/>
      <c r="BJ2880" s="147"/>
    </row>
    <row r="2881" spans="61:62" s="92" customFormat="1" x14ac:dyDescent="0.2">
      <c r="BI2881" s="147"/>
      <c r="BJ2881" s="147"/>
    </row>
    <row r="2882" spans="61:62" s="92" customFormat="1" x14ac:dyDescent="0.2">
      <c r="BI2882" s="147"/>
      <c r="BJ2882" s="147"/>
    </row>
    <row r="2883" spans="61:62" s="92" customFormat="1" x14ac:dyDescent="0.2">
      <c r="BI2883" s="147"/>
      <c r="BJ2883" s="147"/>
    </row>
    <row r="2884" spans="61:62" s="92" customFormat="1" x14ac:dyDescent="0.2">
      <c r="BI2884" s="147"/>
      <c r="BJ2884" s="147"/>
    </row>
    <row r="2885" spans="61:62" s="92" customFormat="1" x14ac:dyDescent="0.2">
      <c r="BI2885" s="147"/>
      <c r="BJ2885" s="147"/>
    </row>
    <row r="2886" spans="61:62" s="92" customFormat="1" x14ac:dyDescent="0.2">
      <c r="BI2886" s="147"/>
      <c r="BJ2886" s="147"/>
    </row>
    <row r="2887" spans="61:62" s="92" customFormat="1" x14ac:dyDescent="0.2">
      <c r="BI2887" s="147"/>
      <c r="BJ2887" s="147"/>
    </row>
    <row r="2888" spans="61:62" s="92" customFormat="1" x14ac:dyDescent="0.2">
      <c r="BI2888" s="147"/>
      <c r="BJ2888" s="147"/>
    </row>
    <row r="2889" spans="61:62" s="92" customFormat="1" x14ac:dyDescent="0.2">
      <c r="BI2889" s="147"/>
      <c r="BJ2889" s="147"/>
    </row>
    <row r="2890" spans="61:62" s="92" customFormat="1" x14ac:dyDescent="0.2">
      <c r="BI2890" s="147"/>
      <c r="BJ2890" s="147"/>
    </row>
    <row r="2891" spans="61:62" s="92" customFormat="1" x14ac:dyDescent="0.2">
      <c r="BI2891" s="147"/>
      <c r="BJ2891" s="147"/>
    </row>
    <row r="2892" spans="61:62" s="92" customFormat="1" x14ac:dyDescent="0.2">
      <c r="BI2892" s="147"/>
      <c r="BJ2892" s="147"/>
    </row>
    <row r="2893" spans="61:62" s="92" customFormat="1" x14ac:dyDescent="0.2">
      <c r="BI2893" s="147"/>
      <c r="BJ2893" s="147"/>
    </row>
    <row r="2894" spans="61:62" s="92" customFormat="1" x14ac:dyDescent="0.2">
      <c r="BI2894" s="147"/>
      <c r="BJ2894" s="147"/>
    </row>
    <row r="2895" spans="61:62" s="92" customFormat="1" x14ac:dyDescent="0.2">
      <c r="BI2895" s="147"/>
      <c r="BJ2895" s="147"/>
    </row>
    <row r="2896" spans="61:62" s="92" customFormat="1" x14ac:dyDescent="0.2">
      <c r="BI2896" s="147"/>
      <c r="BJ2896" s="147"/>
    </row>
    <row r="2897" spans="61:62" s="92" customFormat="1" x14ac:dyDescent="0.2">
      <c r="BI2897" s="147"/>
      <c r="BJ2897" s="147"/>
    </row>
    <row r="2898" spans="61:62" s="92" customFormat="1" x14ac:dyDescent="0.2">
      <c r="BI2898" s="147"/>
      <c r="BJ2898" s="147"/>
    </row>
    <row r="2899" spans="61:62" s="92" customFormat="1" x14ac:dyDescent="0.2">
      <c r="BI2899" s="147"/>
      <c r="BJ2899" s="147"/>
    </row>
    <row r="2900" spans="61:62" s="92" customFormat="1" x14ac:dyDescent="0.2">
      <c r="BI2900" s="147"/>
      <c r="BJ2900" s="147"/>
    </row>
    <row r="2901" spans="61:62" s="92" customFormat="1" x14ac:dyDescent="0.2">
      <c r="BI2901" s="147"/>
      <c r="BJ2901" s="147"/>
    </row>
    <row r="2902" spans="61:62" s="92" customFormat="1" x14ac:dyDescent="0.2">
      <c r="BI2902" s="147"/>
      <c r="BJ2902" s="147"/>
    </row>
    <row r="2903" spans="61:62" s="92" customFormat="1" x14ac:dyDescent="0.2">
      <c r="BI2903" s="147"/>
      <c r="BJ2903" s="147"/>
    </row>
    <row r="2904" spans="61:62" s="92" customFormat="1" x14ac:dyDescent="0.2">
      <c r="BI2904" s="147"/>
      <c r="BJ2904" s="147"/>
    </row>
    <row r="2905" spans="61:62" s="92" customFormat="1" x14ac:dyDescent="0.2">
      <c r="BI2905" s="147"/>
      <c r="BJ2905" s="147"/>
    </row>
    <row r="2906" spans="61:62" s="92" customFormat="1" x14ac:dyDescent="0.2">
      <c r="BI2906" s="147"/>
      <c r="BJ2906" s="147"/>
    </row>
    <row r="2907" spans="61:62" s="92" customFormat="1" x14ac:dyDescent="0.2">
      <c r="BI2907" s="147"/>
      <c r="BJ2907" s="147"/>
    </row>
    <row r="2908" spans="61:62" s="92" customFormat="1" x14ac:dyDescent="0.2">
      <c r="BI2908" s="147"/>
      <c r="BJ2908" s="147"/>
    </row>
    <row r="2909" spans="61:62" s="92" customFormat="1" x14ac:dyDescent="0.2">
      <c r="BI2909" s="147"/>
      <c r="BJ2909" s="147"/>
    </row>
    <row r="2910" spans="61:62" s="92" customFormat="1" x14ac:dyDescent="0.2">
      <c r="BI2910" s="147"/>
      <c r="BJ2910" s="147"/>
    </row>
    <row r="2911" spans="61:62" s="92" customFormat="1" x14ac:dyDescent="0.2">
      <c r="BI2911" s="147"/>
      <c r="BJ2911" s="147"/>
    </row>
    <row r="2912" spans="61:62" s="92" customFormat="1" x14ac:dyDescent="0.2">
      <c r="BI2912" s="147"/>
      <c r="BJ2912" s="147"/>
    </row>
    <row r="2913" spans="61:62" s="92" customFormat="1" x14ac:dyDescent="0.2">
      <c r="BI2913" s="147"/>
      <c r="BJ2913" s="147"/>
    </row>
    <row r="2914" spans="61:62" s="92" customFormat="1" x14ac:dyDescent="0.2">
      <c r="BI2914" s="147"/>
      <c r="BJ2914" s="147"/>
    </row>
    <row r="2915" spans="61:62" s="92" customFormat="1" x14ac:dyDescent="0.2">
      <c r="BI2915" s="147"/>
      <c r="BJ2915" s="147"/>
    </row>
    <row r="2916" spans="61:62" s="92" customFormat="1" x14ac:dyDescent="0.2">
      <c r="BI2916" s="147"/>
      <c r="BJ2916" s="147"/>
    </row>
    <row r="2917" spans="61:62" s="92" customFormat="1" x14ac:dyDescent="0.2">
      <c r="BI2917" s="147"/>
      <c r="BJ2917" s="147"/>
    </row>
    <row r="2918" spans="61:62" s="92" customFormat="1" x14ac:dyDescent="0.2">
      <c r="BI2918" s="147"/>
      <c r="BJ2918" s="147"/>
    </row>
    <row r="2919" spans="61:62" s="92" customFormat="1" x14ac:dyDescent="0.2">
      <c r="BI2919" s="147"/>
      <c r="BJ2919" s="147"/>
    </row>
    <row r="2920" spans="61:62" s="92" customFormat="1" x14ac:dyDescent="0.2">
      <c r="BI2920" s="147"/>
      <c r="BJ2920" s="147"/>
    </row>
    <row r="2921" spans="61:62" s="92" customFormat="1" x14ac:dyDescent="0.2">
      <c r="BI2921" s="147"/>
      <c r="BJ2921" s="147"/>
    </row>
    <row r="2922" spans="61:62" s="92" customFormat="1" x14ac:dyDescent="0.2">
      <c r="BI2922" s="147"/>
      <c r="BJ2922" s="147"/>
    </row>
    <row r="2923" spans="61:62" s="92" customFormat="1" x14ac:dyDescent="0.2">
      <c r="BI2923" s="147"/>
      <c r="BJ2923" s="147"/>
    </row>
    <row r="2924" spans="61:62" s="92" customFormat="1" x14ac:dyDescent="0.2">
      <c r="BI2924" s="147"/>
      <c r="BJ2924" s="147"/>
    </row>
    <row r="2925" spans="61:62" s="92" customFormat="1" x14ac:dyDescent="0.2">
      <c r="BI2925" s="147"/>
      <c r="BJ2925" s="147"/>
    </row>
    <row r="2926" spans="61:62" s="92" customFormat="1" x14ac:dyDescent="0.2">
      <c r="BI2926" s="147"/>
      <c r="BJ2926" s="147"/>
    </row>
    <row r="2927" spans="61:62" s="92" customFormat="1" x14ac:dyDescent="0.2">
      <c r="BI2927" s="147"/>
      <c r="BJ2927" s="147"/>
    </row>
    <row r="2928" spans="61:62" s="92" customFormat="1" x14ac:dyDescent="0.2">
      <c r="BI2928" s="147"/>
      <c r="BJ2928" s="147"/>
    </row>
    <row r="2929" spans="61:62" s="92" customFormat="1" x14ac:dyDescent="0.2">
      <c r="BI2929" s="147"/>
      <c r="BJ2929" s="147"/>
    </row>
    <row r="2930" spans="61:62" s="92" customFormat="1" x14ac:dyDescent="0.2">
      <c r="BI2930" s="147"/>
      <c r="BJ2930" s="147"/>
    </row>
    <row r="2931" spans="61:62" s="92" customFormat="1" x14ac:dyDescent="0.2">
      <c r="BI2931" s="147"/>
      <c r="BJ2931" s="147"/>
    </row>
    <row r="2932" spans="61:62" s="92" customFormat="1" x14ac:dyDescent="0.2">
      <c r="BI2932" s="147"/>
      <c r="BJ2932" s="147"/>
    </row>
    <row r="2933" spans="61:62" s="92" customFormat="1" x14ac:dyDescent="0.2">
      <c r="BI2933" s="147"/>
      <c r="BJ2933" s="147"/>
    </row>
    <row r="2934" spans="61:62" s="92" customFormat="1" x14ac:dyDescent="0.2">
      <c r="BI2934" s="147"/>
      <c r="BJ2934" s="147"/>
    </row>
    <row r="2935" spans="61:62" s="92" customFormat="1" x14ac:dyDescent="0.2">
      <c r="BI2935" s="147"/>
      <c r="BJ2935" s="147"/>
    </row>
    <row r="2936" spans="61:62" s="92" customFormat="1" x14ac:dyDescent="0.2">
      <c r="BI2936" s="147"/>
      <c r="BJ2936" s="147"/>
    </row>
    <row r="2937" spans="61:62" s="92" customFormat="1" x14ac:dyDescent="0.2">
      <c r="BI2937" s="147"/>
      <c r="BJ2937" s="147"/>
    </row>
    <row r="2938" spans="61:62" s="92" customFormat="1" x14ac:dyDescent="0.2">
      <c r="BI2938" s="147"/>
      <c r="BJ2938" s="147"/>
    </row>
    <row r="2939" spans="61:62" s="92" customFormat="1" x14ac:dyDescent="0.2">
      <c r="BI2939" s="147"/>
      <c r="BJ2939" s="147"/>
    </row>
    <row r="2940" spans="61:62" s="92" customFormat="1" x14ac:dyDescent="0.2">
      <c r="BI2940" s="147"/>
      <c r="BJ2940" s="147"/>
    </row>
    <row r="2941" spans="61:62" s="92" customFormat="1" x14ac:dyDescent="0.2">
      <c r="BI2941" s="147"/>
      <c r="BJ2941" s="147"/>
    </row>
    <row r="2942" spans="61:62" s="92" customFormat="1" x14ac:dyDescent="0.2">
      <c r="BI2942" s="147"/>
      <c r="BJ2942" s="147"/>
    </row>
    <row r="2943" spans="61:62" s="92" customFormat="1" x14ac:dyDescent="0.2">
      <c r="BI2943" s="147"/>
      <c r="BJ2943" s="147"/>
    </row>
    <row r="2944" spans="61:62" s="92" customFormat="1" x14ac:dyDescent="0.2">
      <c r="BI2944" s="147"/>
      <c r="BJ2944" s="147"/>
    </row>
    <row r="2945" spans="61:62" s="92" customFormat="1" x14ac:dyDescent="0.2">
      <c r="BI2945" s="147"/>
      <c r="BJ2945" s="147"/>
    </row>
    <row r="2946" spans="61:62" s="92" customFormat="1" x14ac:dyDescent="0.2">
      <c r="BI2946" s="147"/>
      <c r="BJ2946" s="147"/>
    </row>
    <row r="2947" spans="61:62" s="92" customFormat="1" x14ac:dyDescent="0.2">
      <c r="BI2947" s="147"/>
      <c r="BJ2947" s="147"/>
    </row>
    <row r="2948" spans="61:62" s="92" customFormat="1" x14ac:dyDescent="0.2">
      <c r="BI2948" s="147"/>
      <c r="BJ2948" s="147"/>
    </row>
    <row r="2949" spans="61:62" s="92" customFormat="1" x14ac:dyDescent="0.2">
      <c r="BI2949" s="147"/>
      <c r="BJ2949" s="147"/>
    </row>
    <row r="2950" spans="61:62" s="92" customFormat="1" x14ac:dyDescent="0.2">
      <c r="BI2950" s="147"/>
      <c r="BJ2950" s="147"/>
    </row>
    <row r="2951" spans="61:62" s="92" customFormat="1" x14ac:dyDescent="0.2">
      <c r="BI2951" s="147"/>
      <c r="BJ2951" s="147"/>
    </row>
    <row r="2952" spans="61:62" s="92" customFormat="1" x14ac:dyDescent="0.2">
      <c r="BI2952" s="147"/>
      <c r="BJ2952" s="147"/>
    </row>
    <row r="2953" spans="61:62" s="92" customFormat="1" x14ac:dyDescent="0.2">
      <c r="BI2953" s="147"/>
      <c r="BJ2953" s="147"/>
    </row>
    <row r="2954" spans="61:62" s="92" customFormat="1" x14ac:dyDescent="0.2">
      <c r="BI2954" s="147"/>
      <c r="BJ2954" s="147"/>
    </row>
    <row r="2955" spans="61:62" s="92" customFormat="1" x14ac:dyDescent="0.2">
      <c r="BI2955" s="147"/>
      <c r="BJ2955" s="147"/>
    </row>
    <row r="2956" spans="61:62" s="92" customFormat="1" x14ac:dyDescent="0.2">
      <c r="BI2956" s="147"/>
      <c r="BJ2956" s="147"/>
    </row>
    <row r="2957" spans="61:62" s="92" customFormat="1" x14ac:dyDescent="0.2">
      <c r="BI2957" s="147"/>
      <c r="BJ2957" s="147"/>
    </row>
    <row r="2958" spans="61:62" s="92" customFormat="1" x14ac:dyDescent="0.2">
      <c r="BI2958" s="147"/>
      <c r="BJ2958" s="147"/>
    </row>
    <row r="2959" spans="61:62" s="92" customFormat="1" x14ac:dyDescent="0.2">
      <c r="BI2959" s="147"/>
      <c r="BJ2959" s="147"/>
    </row>
    <row r="2960" spans="61:62" s="92" customFormat="1" x14ac:dyDescent="0.2">
      <c r="BI2960" s="147"/>
      <c r="BJ2960" s="147"/>
    </row>
    <row r="2961" spans="61:62" s="92" customFormat="1" x14ac:dyDescent="0.2">
      <c r="BI2961" s="147"/>
      <c r="BJ2961" s="147"/>
    </row>
    <row r="2962" spans="61:62" s="92" customFormat="1" x14ac:dyDescent="0.2">
      <c r="BI2962" s="147"/>
      <c r="BJ2962" s="147"/>
    </row>
    <row r="2963" spans="61:62" s="92" customFormat="1" x14ac:dyDescent="0.2">
      <c r="BI2963" s="147"/>
      <c r="BJ2963" s="147"/>
    </row>
    <row r="2964" spans="61:62" s="92" customFormat="1" x14ac:dyDescent="0.2">
      <c r="BI2964" s="147"/>
      <c r="BJ2964" s="147"/>
    </row>
    <row r="2965" spans="61:62" s="92" customFormat="1" x14ac:dyDescent="0.2">
      <c r="BI2965" s="147"/>
      <c r="BJ2965" s="147"/>
    </row>
    <row r="2966" spans="61:62" s="92" customFormat="1" x14ac:dyDescent="0.2">
      <c r="BI2966" s="147"/>
      <c r="BJ2966" s="147"/>
    </row>
    <row r="2967" spans="61:62" s="92" customFormat="1" x14ac:dyDescent="0.2">
      <c r="BI2967" s="147"/>
      <c r="BJ2967" s="147"/>
    </row>
    <row r="2968" spans="61:62" s="92" customFormat="1" x14ac:dyDescent="0.2">
      <c r="BI2968" s="147"/>
      <c r="BJ2968" s="147"/>
    </row>
    <row r="2969" spans="61:62" s="92" customFormat="1" x14ac:dyDescent="0.2">
      <c r="BI2969" s="147"/>
      <c r="BJ2969" s="147"/>
    </row>
    <row r="2970" spans="61:62" s="92" customFormat="1" x14ac:dyDescent="0.2">
      <c r="BI2970" s="147"/>
      <c r="BJ2970" s="147"/>
    </row>
    <row r="2971" spans="61:62" s="92" customFormat="1" x14ac:dyDescent="0.2">
      <c r="BI2971" s="147"/>
      <c r="BJ2971" s="147"/>
    </row>
    <row r="2972" spans="61:62" s="92" customFormat="1" x14ac:dyDescent="0.2">
      <c r="BI2972" s="147"/>
      <c r="BJ2972" s="147"/>
    </row>
    <row r="2973" spans="61:62" s="92" customFormat="1" x14ac:dyDescent="0.2">
      <c r="BI2973" s="147"/>
      <c r="BJ2973" s="147"/>
    </row>
    <row r="2974" spans="61:62" s="92" customFormat="1" x14ac:dyDescent="0.2">
      <c r="BI2974" s="147"/>
      <c r="BJ2974" s="147"/>
    </row>
    <row r="2975" spans="61:62" s="92" customFormat="1" x14ac:dyDescent="0.2">
      <c r="BI2975" s="147"/>
      <c r="BJ2975" s="147"/>
    </row>
    <row r="2976" spans="61:62" s="92" customFormat="1" x14ac:dyDescent="0.2">
      <c r="BI2976" s="147"/>
      <c r="BJ2976" s="147"/>
    </row>
    <row r="2977" spans="61:62" s="92" customFormat="1" x14ac:dyDescent="0.2">
      <c r="BI2977" s="147"/>
      <c r="BJ2977" s="147"/>
    </row>
    <row r="2978" spans="61:62" s="92" customFormat="1" x14ac:dyDescent="0.2">
      <c r="BI2978" s="147"/>
      <c r="BJ2978" s="147"/>
    </row>
    <row r="2979" spans="61:62" s="92" customFormat="1" x14ac:dyDescent="0.2">
      <c r="BI2979" s="147"/>
      <c r="BJ2979" s="147"/>
    </row>
    <row r="2980" spans="61:62" s="92" customFormat="1" x14ac:dyDescent="0.2">
      <c r="BI2980" s="147"/>
      <c r="BJ2980" s="147"/>
    </row>
    <row r="2981" spans="61:62" s="92" customFormat="1" x14ac:dyDescent="0.2">
      <c r="BI2981" s="147"/>
      <c r="BJ2981" s="147"/>
    </row>
    <row r="2982" spans="61:62" s="92" customFormat="1" x14ac:dyDescent="0.2">
      <c r="BI2982" s="147"/>
      <c r="BJ2982" s="147"/>
    </row>
    <row r="2983" spans="61:62" s="92" customFormat="1" x14ac:dyDescent="0.2">
      <c r="BI2983" s="147"/>
      <c r="BJ2983" s="147"/>
    </row>
    <row r="2984" spans="61:62" s="92" customFormat="1" x14ac:dyDescent="0.2">
      <c r="BI2984" s="147"/>
      <c r="BJ2984" s="147"/>
    </row>
    <row r="2985" spans="61:62" s="92" customFormat="1" x14ac:dyDescent="0.2">
      <c r="BI2985" s="147"/>
      <c r="BJ2985" s="147"/>
    </row>
    <row r="2986" spans="61:62" s="92" customFormat="1" x14ac:dyDescent="0.2">
      <c r="BI2986" s="147"/>
      <c r="BJ2986" s="147"/>
    </row>
    <row r="2987" spans="61:62" s="92" customFormat="1" x14ac:dyDescent="0.2">
      <c r="BI2987" s="147"/>
      <c r="BJ2987" s="147"/>
    </row>
    <row r="2988" spans="61:62" s="92" customFormat="1" x14ac:dyDescent="0.2">
      <c r="BI2988" s="147"/>
      <c r="BJ2988" s="147"/>
    </row>
    <row r="2989" spans="61:62" s="92" customFormat="1" x14ac:dyDescent="0.2">
      <c r="BI2989" s="147"/>
      <c r="BJ2989" s="147"/>
    </row>
    <row r="2990" spans="61:62" s="92" customFormat="1" x14ac:dyDescent="0.2">
      <c r="BI2990" s="147"/>
      <c r="BJ2990" s="147"/>
    </row>
    <row r="2991" spans="61:62" s="92" customFormat="1" x14ac:dyDescent="0.2">
      <c r="BI2991" s="147"/>
      <c r="BJ2991" s="147"/>
    </row>
    <row r="2992" spans="61:62" s="92" customFormat="1" x14ac:dyDescent="0.2">
      <c r="BI2992" s="147"/>
      <c r="BJ2992" s="147"/>
    </row>
    <row r="2993" spans="61:62" s="92" customFormat="1" x14ac:dyDescent="0.2">
      <c r="BI2993" s="147"/>
      <c r="BJ2993" s="147"/>
    </row>
    <row r="2994" spans="61:62" s="92" customFormat="1" x14ac:dyDescent="0.2">
      <c r="BI2994" s="147"/>
      <c r="BJ2994" s="147"/>
    </row>
    <row r="2995" spans="61:62" s="92" customFormat="1" x14ac:dyDescent="0.2">
      <c r="BI2995" s="147"/>
      <c r="BJ2995" s="147"/>
    </row>
    <row r="2996" spans="61:62" s="92" customFormat="1" x14ac:dyDescent="0.2">
      <c r="BI2996" s="147"/>
      <c r="BJ2996" s="147"/>
    </row>
    <row r="2997" spans="61:62" s="92" customFormat="1" x14ac:dyDescent="0.2">
      <c r="BI2997" s="147"/>
      <c r="BJ2997" s="147"/>
    </row>
    <row r="2998" spans="61:62" s="92" customFormat="1" x14ac:dyDescent="0.2">
      <c r="BI2998" s="147"/>
      <c r="BJ2998" s="147"/>
    </row>
    <row r="2999" spans="61:62" s="92" customFormat="1" x14ac:dyDescent="0.2">
      <c r="BI2999" s="147"/>
      <c r="BJ2999" s="147"/>
    </row>
    <row r="3000" spans="61:62" s="92" customFormat="1" x14ac:dyDescent="0.2">
      <c r="BI3000" s="147"/>
      <c r="BJ3000" s="147"/>
    </row>
    <row r="3001" spans="61:62" s="92" customFormat="1" x14ac:dyDescent="0.2">
      <c r="BI3001" s="147"/>
      <c r="BJ3001" s="147"/>
    </row>
    <row r="3002" spans="61:62" s="92" customFormat="1" x14ac:dyDescent="0.2">
      <c r="BI3002" s="147"/>
      <c r="BJ3002" s="147"/>
    </row>
    <row r="3003" spans="61:62" s="92" customFormat="1" x14ac:dyDescent="0.2">
      <c r="BI3003" s="147"/>
      <c r="BJ3003" s="147"/>
    </row>
    <row r="3004" spans="61:62" s="92" customFormat="1" x14ac:dyDescent="0.2">
      <c r="BI3004" s="147"/>
      <c r="BJ3004" s="147"/>
    </row>
    <row r="3005" spans="61:62" s="92" customFormat="1" x14ac:dyDescent="0.2">
      <c r="BI3005" s="147"/>
      <c r="BJ3005" s="147"/>
    </row>
    <row r="3006" spans="61:62" s="92" customFormat="1" x14ac:dyDescent="0.2">
      <c r="BI3006" s="147"/>
      <c r="BJ3006" s="147"/>
    </row>
    <row r="3007" spans="61:62" s="92" customFormat="1" x14ac:dyDescent="0.2">
      <c r="BI3007" s="147"/>
      <c r="BJ3007" s="147"/>
    </row>
    <row r="3008" spans="61:62" s="92" customFormat="1" x14ac:dyDescent="0.2">
      <c r="BI3008" s="147"/>
      <c r="BJ3008" s="147"/>
    </row>
    <row r="3009" spans="61:62" s="92" customFormat="1" x14ac:dyDescent="0.2">
      <c r="BI3009" s="147"/>
      <c r="BJ3009" s="147"/>
    </row>
    <row r="3010" spans="61:62" s="92" customFormat="1" x14ac:dyDescent="0.2">
      <c r="BI3010" s="147"/>
      <c r="BJ3010" s="147"/>
    </row>
    <row r="3011" spans="61:62" s="92" customFormat="1" x14ac:dyDescent="0.2">
      <c r="BI3011" s="147"/>
      <c r="BJ3011" s="147"/>
    </row>
    <row r="3012" spans="61:62" s="92" customFormat="1" x14ac:dyDescent="0.2">
      <c r="BI3012" s="147"/>
      <c r="BJ3012" s="147"/>
    </row>
    <row r="3013" spans="61:62" s="92" customFormat="1" x14ac:dyDescent="0.2">
      <c r="BI3013" s="147"/>
      <c r="BJ3013" s="147"/>
    </row>
    <row r="3014" spans="61:62" s="92" customFormat="1" x14ac:dyDescent="0.2">
      <c r="BI3014" s="147"/>
      <c r="BJ3014" s="147"/>
    </row>
    <row r="3015" spans="61:62" s="92" customFormat="1" x14ac:dyDescent="0.2">
      <c r="BI3015" s="147"/>
      <c r="BJ3015" s="147"/>
    </row>
    <row r="3016" spans="61:62" s="92" customFormat="1" x14ac:dyDescent="0.2">
      <c r="BI3016" s="147"/>
      <c r="BJ3016" s="147"/>
    </row>
    <row r="3017" spans="61:62" s="92" customFormat="1" x14ac:dyDescent="0.2">
      <c r="BI3017" s="147"/>
      <c r="BJ3017" s="147"/>
    </row>
    <row r="3018" spans="61:62" s="92" customFormat="1" x14ac:dyDescent="0.2">
      <c r="BI3018" s="147"/>
      <c r="BJ3018" s="147"/>
    </row>
    <row r="3019" spans="61:62" s="92" customFormat="1" x14ac:dyDescent="0.2">
      <c r="BI3019" s="147"/>
      <c r="BJ3019" s="147"/>
    </row>
    <row r="3020" spans="61:62" s="92" customFormat="1" x14ac:dyDescent="0.2">
      <c r="BI3020" s="147"/>
      <c r="BJ3020" s="147"/>
    </row>
    <row r="3021" spans="61:62" s="92" customFormat="1" x14ac:dyDescent="0.2">
      <c r="BI3021" s="147"/>
      <c r="BJ3021" s="147"/>
    </row>
    <row r="3022" spans="61:62" s="92" customFormat="1" x14ac:dyDescent="0.2">
      <c r="BI3022" s="147"/>
      <c r="BJ3022" s="147"/>
    </row>
    <row r="3023" spans="61:62" s="92" customFormat="1" x14ac:dyDescent="0.2">
      <c r="BI3023" s="147"/>
      <c r="BJ3023" s="147"/>
    </row>
    <row r="3024" spans="61:62" s="92" customFormat="1" x14ac:dyDescent="0.2">
      <c r="BI3024" s="147"/>
      <c r="BJ3024" s="147"/>
    </row>
    <row r="3025" spans="61:62" s="92" customFormat="1" x14ac:dyDescent="0.2">
      <c r="BI3025" s="147"/>
      <c r="BJ3025" s="147"/>
    </row>
    <row r="3026" spans="61:62" s="92" customFormat="1" x14ac:dyDescent="0.2">
      <c r="BI3026" s="147"/>
      <c r="BJ3026" s="147"/>
    </row>
    <row r="3027" spans="61:62" s="92" customFormat="1" x14ac:dyDescent="0.2">
      <c r="BI3027" s="147"/>
      <c r="BJ3027" s="147"/>
    </row>
    <row r="3028" spans="61:62" s="92" customFormat="1" x14ac:dyDescent="0.2">
      <c r="BI3028" s="147"/>
      <c r="BJ3028" s="147"/>
    </row>
    <row r="3029" spans="61:62" s="92" customFormat="1" x14ac:dyDescent="0.2">
      <c r="BI3029" s="147"/>
      <c r="BJ3029" s="147"/>
    </row>
    <row r="3030" spans="61:62" s="92" customFormat="1" x14ac:dyDescent="0.2">
      <c r="BI3030" s="147"/>
      <c r="BJ3030" s="147"/>
    </row>
    <row r="3031" spans="61:62" s="92" customFormat="1" x14ac:dyDescent="0.2">
      <c r="BI3031" s="147"/>
      <c r="BJ3031" s="147"/>
    </row>
    <row r="3032" spans="61:62" s="92" customFormat="1" x14ac:dyDescent="0.2">
      <c r="BI3032" s="147"/>
      <c r="BJ3032" s="147"/>
    </row>
    <row r="3033" spans="61:62" s="92" customFormat="1" x14ac:dyDescent="0.2">
      <c r="BI3033" s="147"/>
      <c r="BJ3033" s="147"/>
    </row>
    <row r="3034" spans="61:62" s="92" customFormat="1" x14ac:dyDescent="0.2">
      <c r="BI3034" s="147"/>
      <c r="BJ3034" s="147"/>
    </row>
    <row r="3035" spans="61:62" s="92" customFormat="1" x14ac:dyDescent="0.2">
      <c r="BI3035" s="147"/>
      <c r="BJ3035" s="147"/>
    </row>
    <row r="3036" spans="61:62" s="92" customFormat="1" x14ac:dyDescent="0.2">
      <c r="BI3036" s="147"/>
      <c r="BJ3036" s="147"/>
    </row>
    <row r="3037" spans="61:62" s="92" customFormat="1" x14ac:dyDescent="0.2">
      <c r="BI3037" s="147"/>
      <c r="BJ3037" s="147"/>
    </row>
    <row r="3038" spans="61:62" s="92" customFormat="1" x14ac:dyDescent="0.2">
      <c r="BI3038" s="147"/>
      <c r="BJ3038" s="147"/>
    </row>
    <row r="3039" spans="61:62" s="92" customFormat="1" x14ac:dyDescent="0.2">
      <c r="BI3039" s="147"/>
      <c r="BJ3039" s="147"/>
    </row>
    <row r="3040" spans="61:62" s="92" customFormat="1" x14ac:dyDescent="0.2">
      <c r="BI3040" s="147"/>
      <c r="BJ3040" s="147"/>
    </row>
    <row r="3041" spans="61:62" s="92" customFormat="1" x14ac:dyDescent="0.2">
      <c r="BI3041" s="147"/>
      <c r="BJ3041" s="147"/>
    </row>
    <row r="3042" spans="61:62" s="92" customFormat="1" x14ac:dyDescent="0.2">
      <c r="BI3042" s="147"/>
      <c r="BJ3042" s="147"/>
    </row>
    <row r="3043" spans="61:62" s="92" customFormat="1" x14ac:dyDescent="0.2">
      <c r="BI3043" s="147"/>
      <c r="BJ3043" s="147"/>
    </row>
    <row r="3044" spans="61:62" s="92" customFormat="1" x14ac:dyDescent="0.2">
      <c r="BI3044" s="147"/>
      <c r="BJ3044" s="147"/>
    </row>
    <row r="3045" spans="61:62" s="92" customFormat="1" x14ac:dyDescent="0.2">
      <c r="BI3045" s="147"/>
      <c r="BJ3045" s="147"/>
    </row>
    <row r="3046" spans="61:62" s="92" customFormat="1" x14ac:dyDescent="0.2">
      <c r="BI3046" s="147"/>
      <c r="BJ3046" s="147"/>
    </row>
    <row r="3047" spans="61:62" s="92" customFormat="1" x14ac:dyDescent="0.2">
      <c r="BI3047" s="147"/>
      <c r="BJ3047" s="147"/>
    </row>
    <row r="3048" spans="61:62" s="92" customFormat="1" x14ac:dyDescent="0.2">
      <c r="BI3048" s="147"/>
      <c r="BJ3048" s="147"/>
    </row>
    <row r="3049" spans="61:62" s="92" customFormat="1" x14ac:dyDescent="0.2">
      <c r="BI3049" s="147"/>
      <c r="BJ3049" s="147"/>
    </row>
    <row r="3050" spans="61:62" s="92" customFormat="1" x14ac:dyDescent="0.2">
      <c r="BI3050" s="147"/>
      <c r="BJ3050" s="147"/>
    </row>
    <row r="3051" spans="61:62" s="92" customFormat="1" x14ac:dyDescent="0.2">
      <c r="BI3051" s="147"/>
      <c r="BJ3051" s="147"/>
    </row>
    <row r="3052" spans="61:62" s="92" customFormat="1" x14ac:dyDescent="0.2">
      <c r="BI3052" s="147"/>
      <c r="BJ3052" s="147"/>
    </row>
    <row r="3053" spans="61:62" s="92" customFormat="1" x14ac:dyDescent="0.2">
      <c r="BI3053" s="147"/>
      <c r="BJ3053" s="147"/>
    </row>
    <row r="3054" spans="61:62" s="92" customFormat="1" x14ac:dyDescent="0.2">
      <c r="BI3054" s="147"/>
      <c r="BJ3054" s="147"/>
    </row>
    <row r="3055" spans="61:62" s="92" customFormat="1" x14ac:dyDescent="0.2">
      <c r="BI3055" s="147"/>
      <c r="BJ3055" s="147"/>
    </row>
    <row r="3056" spans="61:62" s="92" customFormat="1" x14ac:dyDescent="0.2">
      <c r="BI3056" s="147"/>
      <c r="BJ3056" s="147"/>
    </row>
    <row r="3057" spans="61:62" s="92" customFormat="1" x14ac:dyDescent="0.2">
      <c r="BI3057" s="147"/>
      <c r="BJ3057" s="147"/>
    </row>
    <row r="3058" spans="61:62" s="92" customFormat="1" x14ac:dyDescent="0.2">
      <c r="BI3058" s="147"/>
      <c r="BJ3058" s="147"/>
    </row>
    <row r="3059" spans="61:62" s="92" customFormat="1" x14ac:dyDescent="0.2">
      <c r="BI3059" s="147"/>
      <c r="BJ3059" s="147"/>
    </row>
    <row r="3060" spans="61:62" s="92" customFormat="1" x14ac:dyDescent="0.2">
      <c r="BI3060" s="147"/>
      <c r="BJ3060" s="147"/>
    </row>
    <row r="3061" spans="61:62" s="92" customFormat="1" x14ac:dyDescent="0.2">
      <c r="BI3061" s="147"/>
      <c r="BJ3061" s="147"/>
    </row>
    <row r="3062" spans="61:62" s="92" customFormat="1" x14ac:dyDescent="0.2">
      <c r="BI3062" s="147"/>
      <c r="BJ3062" s="147"/>
    </row>
    <row r="3063" spans="61:62" s="92" customFormat="1" x14ac:dyDescent="0.2">
      <c r="BI3063" s="147"/>
      <c r="BJ3063" s="147"/>
    </row>
    <row r="3064" spans="61:62" s="92" customFormat="1" x14ac:dyDescent="0.2">
      <c r="BI3064" s="147"/>
      <c r="BJ3064" s="147"/>
    </row>
    <row r="3065" spans="61:62" s="92" customFormat="1" x14ac:dyDescent="0.2">
      <c r="BI3065" s="147"/>
      <c r="BJ3065" s="147"/>
    </row>
    <row r="3066" spans="61:62" s="92" customFormat="1" x14ac:dyDescent="0.2">
      <c r="BI3066" s="147"/>
      <c r="BJ3066" s="147"/>
    </row>
    <row r="3067" spans="61:62" s="92" customFormat="1" x14ac:dyDescent="0.2">
      <c r="BI3067" s="147"/>
      <c r="BJ3067" s="147"/>
    </row>
    <row r="3068" spans="61:62" s="92" customFormat="1" x14ac:dyDescent="0.2">
      <c r="BI3068" s="147"/>
      <c r="BJ3068" s="147"/>
    </row>
    <row r="3069" spans="61:62" s="92" customFormat="1" x14ac:dyDescent="0.2">
      <c r="BI3069" s="147"/>
      <c r="BJ3069" s="147"/>
    </row>
    <row r="3070" spans="61:62" s="92" customFormat="1" x14ac:dyDescent="0.2">
      <c r="BI3070" s="147"/>
      <c r="BJ3070" s="147"/>
    </row>
    <row r="3071" spans="61:62" s="92" customFormat="1" x14ac:dyDescent="0.2">
      <c r="BI3071" s="147"/>
      <c r="BJ3071" s="147"/>
    </row>
    <row r="3072" spans="61:62" s="92" customFormat="1" x14ac:dyDescent="0.2">
      <c r="BI3072" s="147"/>
      <c r="BJ3072" s="147"/>
    </row>
    <row r="3073" spans="61:62" s="92" customFormat="1" x14ac:dyDescent="0.2">
      <c r="BI3073" s="147"/>
      <c r="BJ3073" s="147"/>
    </row>
    <row r="3074" spans="61:62" s="92" customFormat="1" x14ac:dyDescent="0.2">
      <c r="BI3074" s="147"/>
      <c r="BJ3074" s="147"/>
    </row>
    <row r="3075" spans="61:62" s="92" customFormat="1" x14ac:dyDescent="0.2">
      <c r="BI3075" s="147"/>
      <c r="BJ3075" s="147"/>
    </row>
    <row r="3076" spans="61:62" s="92" customFormat="1" x14ac:dyDescent="0.2">
      <c r="BI3076" s="147"/>
      <c r="BJ3076" s="147"/>
    </row>
    <row r="3077" spans="61:62" s="92" customFormat="1" x14ac:dyDescent="0.2">
      <c r="BI3077" s="147"/>
      <c r="BJ3077" s="147"/>
    </row>
    <row r="3078" spans="61:62" s="92" customFormat="1" x14ac:dyDescent="0.2">
      <c r="BI3078" s="147"/>
      <c r="BJ3078" s="147"/>
    </row>
    <row r="3079" spans="61:62" s="92" customFormat="1" x14ac:dyDescent="0.2">
      <c r="BI3079" s="147"/>
      <c r="BJ3079" s="147"/>
    </row>
    <row r="3080" spans="61:62" s="92" customFormat="1" x14ac:dyDescent="0.2">
      <c r="BI3080" s="147"/>
      <c r="BJ3080" s="147"/>
    </row>
    <row r="3081" spans="61:62" s="92" customFormat="1" x14ac:dyDescent="0.2">
      <c r="BI3081" s="147"/>
      <c r="BJ3081" s="147"/>
    </row>
    <row r="3082" spans="61:62" s="92" customFormat="1" x14ac:dyDescent="0.2">
      <c r="BI3082" s="147"/>
      <c r="BJ3082" s="147"/>
    </row>
    <row r="3083" spans="61:62" s="92" customFormat="1" x14ac:dyDescent="0.2">
      <c r="BI3083" s="147"/>
      <c r="BJ3083" s="147"/>
    </row>
    <row r="3084" spans="61:62" s="92" customFormat="1" x14ac:dyDescent="0.2">
      <c r="BI3084" s="147"/>
      <c r="BJ3084" s="147"/>
    </row>
    <row r="3085" spans="61:62" s="92" customFormat="1" x14ac:dyDescent="0.2">
      <c r="BI3085" s="147"/>
      <c r="BJ3085" s="147"/>
    </row>
    <row r="3086" spans="61:62" s="92" customFormat="1" x14ac:dyDescent="0.2">
      <c r="BI3086" s="147"/>
      <c r="BJ3086" s="147"/>
    </row>
    <row r="3087" spans="61:62" s="92" customFormat="1" x14ac:dyDescent="0.2">
      <c r="BI3087" s="147"/>
      <c r="BJ3087" s="147"/>
    </row>
    <row r="3088" spans="61:62" s="92" customFormat="1" x14ac:dyDescent="0.2">
      <c r="BI3088" s="147"/>
      <c r="BJ3088" s="147"/>
    </row>
    <row r="3089" spans="61:62" s="92" customFormat="1" x14ac:dyDescent="0.2">
      <c r="BI3089" s="147"/>
      <c r="BJ3089" s="147"/>
    </row>
    <row r="3090" spans="61:62" s="92" customFormat="1" x14ac:dyDescent="0.2">
      <c r="BI3090" s="147"/>
      <c r="BJ3090" s="147"/>
    </row>
    <row r="3091" spans="61:62" s="92" customFormat="1" x14ac:dyDescent="0.2">
      <c r="BI3091" s="147"/>
      <c r="BJ3091" s="147"/>
    </row>
    <row r="3092" spans="61:62" s="92" customFormat="1" x14ac:dyDescent="0.2">
      <c r="BI3092" s="147"/>
      <c r="BJ3092" s="147"/>
    </row>
    <row r="3093" spans="61:62" s="92" customFormat="1" x14ac:dyDescent="0.2">
      <c r="BI3093" s="147"/>
      <c r="BJ3093" s="147"/>
    </row>
    <row r="3094" spans="61:62" s="92" customFormat="1" x14ac:dyDescent="0.2">
      <c r="BI3094" s="147"/>
      <c r="BJ3094" s="147"/>
    </row>
    <row r="3095" spans="61:62" s="92" customFormat="1" x14ac:dyDescent="0.2">
      <c r="BI3095" s="147"/>
      <c r="BJ3095" s="147"/>
    </row>
    <row r="3096" spans="61:62" s="92" customFormat="1" x14ac:dyDescent="0.2">
      <c r="BI3096" s="147"/>
      <c r="BJ3096" s="147"/>
    </row>
    <row r="3097" spans="61:62" s="92" customFormat="1" x14ac:dyDescent="0.2">
      <c r="BI3097" s="147"/>
      <c r="BJ3097" s="147"/>
    </row>
    <row r="3098" spans="61:62" s="92" customFormat="1" x14ac:dyDescent="0.2">
      <c r="BI3098" s="147"/>
      <c r="BJ3098" s="147"/>
    </row>
    <row r="3099" spans="61:62" s="92" customFormat="1" x14ac:dyDescent="0.2">
      <c r="BI3099" s="147"/>
      <c r="BJ3099" s="147"/>
    </row>
    <row r="3100" spans="61:62" s="92" customFormat="1" x14ac:dyDescent="0.2">
      <c r="BI3100" s="147"/>
      <c r="BJ3100" s="147"/>
    </row>
    <row r="3101" spans="61:62" s="92" customFormat="1" x14ac:dyDescent="0.2">
      <c r="BI3101" s="147"/>
      <c r="BJ3101" s="147"/>
    </row>
    <row r="3102" spans="61:62" s="92" customFormat="1" x14ac:dyDescent="0.2">
      <c r="BI3102" s="147"/>
      <c r="BJ3102" s="147"/>
    </row>
    <row r="3103" spans="61:62" s="92" customFormat="1" x14ac:dyDescent="0.2">
      <c r="BI3103" s="147"/>
      <c r="BJ3103" s="147"/>
    </row>
    <row r="3104" spans="61:62" s="92" customFormat="1" x14ac:dyDescent="0.2">
      <c r="BI3104" s="147"/>
      <c r="BJ3104" s="147"/>
    </row>
    <row r="3105" spans="61:62" s="92" customFormat="1" x14ac:dyDescent="0.2">
      <c r="BI3105" s="147"/>
      <c r="BJ3105" s="147"/>
    </row>
    <row r="3106" spans="61:62" s="92" customFormat="1" x14ac:dyDescent="0.2">
      <c r="BI3106" s="147"/>
      <c r="BJ3106" s="147"/>
    </row>
    <row r="3107" spans="61:62" s="92" customFormat="1" x14ac:dyDescent="0.2">
      <c r="BI3107" s="147"/>
      <c r="BJ3107" s="147"/>
    </row>
    <row r="3108" spans="61:62" s="92" customFormat="1" x14ac:dyDescent="0.2">
      <c r="BI3108" s="147"/>
      <c r="BJ3108" s="147"/>
    </row>
    <row r="3109" spans="61:62" s="92" customFormat="1" x14ac:dyDescent="0.2">
      <c r="BI3109" s="147"/>
      <c r="BJ3109" s="147"/>
    </row>
    <row r="3110" spans="61:62" s="92" customFormat="1" x14ac:dyDescent="0.2">
      <c r="BI3110" s="147"/>
      <c r="BJ3110" s="147"/>
    </row>
    <row r="3111" spans="61:62" s="92" customFormat="1" x14ac:dyDescent="0.2">
      <c r="BI3111" s="147"/>
      <c r="BJ3111" s="147"/>
    </row>
    <row r="3112" spans="61:62" s="92" customFormat="1" x14ac:dyDescent="0.2">
      <c r="BI3112" s="147"/>
      <c r="BJ3112" s="147"/>
    </row>
    <row r="3113" spans="61:62" s="92" customFormat="1" x14ac:dyDescent="0.2">
      <c r="BI3113" s="147"/>
      <c r="BJ3113" s="147"/>
    </row>
    <row r="3114" spans="61:62" s="92" customFormat="1" x14ac:dyDescent="0.2">
      <c r="BI3114" s="147"/>
      <c r="BJ3114" s="147"/>
    </row>
    <row r="3115" spans="61:62" s="92" customFormat="1" x14ac:dyDescent="0.2">
      <c r="BI3115" s="147"/>
      <c r="BJ3115" s="147"/>
    </row>
    <row r="3116" spans="61:62" s="92" customFormat="1" x14ac:dyDescent="0.2">
      <c r="BI3116" s="147"/>
      <c r="BJ3116" s="147"/>
    </row>
    <row r="3117" spans="61:62" s="92" customFormat="1" x14ac:dyDescent="0.2">
      <c r="BI3117" s="147"/>
      <c r="BJ3117" s="147"/>
    </row>
    <row r="3118" spans="61:62" s="92" customFormat="1" x14ac:dyDescent="0.2">
      <c r="BI3118" s="147"/>
      <c r="BJ3118" s="147"/>
    </row>
    <row r="3119" spans="61:62" s="92" customFormat="1" x14ac:dyDescent="0.2">
      <c r="BI3119" s="147"/>
      <c r="BJ3119" s="147"/>
    </row>
    <row r="3120" spans="61:62" s="92" customFormat="1" x14ac:dyDescent="0.2">
      <c r="BI3120" s="147"/>
      <c r="BJ3120" s="147"/>
    </row>
    <row r="3121" spans="61:62" s="92" customFormat="1" x14ac:dyDescent="0.2">
      <c r="BI3121" s="147"/>
      <c r="BJ3121" s="147"/>
    </row>
    <row r="3122" spans="61:62" s="92" customFormat="1" x14ac:dyDescent="0.2">
      <c r="BI3122" s="147"/>
      <c r="BJ3122" s="147"/>
    </row>
    <row r="3123" spans="61:62" s="92" customFormat="1" x14ac:dyDescent="0.2">
      <c r="BI3123" s="147"/>
      <c r="BJ3123" s="147"/>
    </row>
    <row r="3124" spans="61:62" s="92" customFormat="1" x14ac:dyDescent="0.2">
      <c r="BI3124" s="147"/>
      <c r="BJ3124" s="147"/>
    </row>
    <row r="3125" spans="61:62" s="92" customFormat="1" x14ac:dyDescent="0.2">
      <c r="BI3125" s="147"/>
      <c r="BJ3125" s="147"/>
    </row>
    <row r="3126" spans="61:62" s="92" customFormat="1" x14ac:dyDescent="0.2">
      <c r="BI3126" s="147"/>
      <c r="BJ3126" s="147"/>
    </row>
    <row r="3127" spans="61:62" s="92" customFormat="1" x14ac:dyDescent="0.2">
      <c r="BI3127" s="147"/>
      <c r="BJ3127" s="147"/>
    </row>
    <row r="3128" spans="61:62" s="92" customFormat="1" x14ac:dyDescent="0.2">
      <c r="BI3128" s="147"/>
      <c r="BJ3128" s="147"/>
    </row>
    <row r="3129" spans="61:62" s="92" customFormat="1" x14ac:dyDescent="0.2">
      <c r="BI3129" s="147"/>
      <c r="BJ3129" s="147"/>
    </row>
    <row r="3130" spans="61:62" s="92" customFormat="1" x14ac:dyDescent="0.2">
      <c r="BI3130" s="147"/>
      <c r="BJ3130" s="147"/>
    </row>
    <row r="3131" spans="61:62" s="92" customFormat="1" x14ac:dyDescent="0.2">
      <c r="BI3131" s="147"/>
      <c r="BJ3131" s="147"/>
    </row>
    <row r="3132" spans="61:62" s="92" customFormat="1" x14ac:dyDescent="0.2">
      <c r="BI3132" s="147"/>
      <c r="BJ3132" s="147"/>
    </row>
    <row r="3133" spans="61:62" s="92" customFormat="1" x14ac:dyDescent="0.2">
      <c r="BI3133" s="147"/>
      <c r="BJ3133" s="147"/>
    </row>
    <row r="3134" spans="61:62" s="92" customFormat="1" x14ac:dyDescent="0.2">
      <c r="BI3134" s="147"/>
      <c r="BJ3134" s="147"/>
    </row>
    <row r="3135" spans="61:62" s="92" customFormat="1" x14ac:dyDescent="0.2">
      <c r="BI3135" s="147"/>
      <c r="BJ3135" s="147"/>
    </row>
    <row r="3136" spans="61:62" s="92" customFormat="1" x14ac:dyDescent="0.2">
      <c r="BI3136" s="147"/>
      <c r="BJ3136" s="147"/>
    </row>
    <row r="3137" spans="61:62" s="92" customFormat="1" x14ac:dyDescent="0.2">
      <c r="BI3137" s="147"/>
      <c r="BJ3137" s="147"/>
    </row>
    <row r="3138" spans="61:62" s="92" customFormat="1" x14ac:dyDescent="0.2">
      <c r="BI3138" s="147"/>
      <c r="BJ3138" s="147"/>
    </row>
    <row r="3139" spans="61:62" s="92" customFormat="1" x14ac:dyDescent="0.2">
      <c r="BI3139" s="147"/>
      <c r="BJ3139" s="147"/>
    </row>
    <row r="3140" spans="61:62" s="92" customFormat="1" x14ac:dyDescent="0.2">
      <c r="BI3140" s="147"/>
      <c r="BJ3140" s="147"/>
    </row>
    <row r="3141" spans="61:62" s="92" customFormat="1" x14ac:dyDescent="0.2">
      <c r="BI3141" s="147"/>
      <c r="BJ3141" s="147"/>
    </row>
    <row r="3142" spans="61:62" s="92" customFormat="1" x14ac:dyDescent="0.2">
      <c r="BI3142" s="147"/>
      <c r="BJ3142" s="147"/>
    </row>
    <row r="3143" spans="61:62" s="92" customFormat="1" x14ac:dyDescent="0.2">
      <c r="BI3143" s="147"/>
      <c r="BJ3143" s="147"/>
    </row>
    <row r="3144" spans="61:62" s="92" customFormat="1" x14ac:dyDescent="0.2">
      <c r="BI3144" s="147"/>
      <c r="BJ3144" s="147"/>
    </row>
    <row r="3145" spans="61:62" s="92" customFormat="1" x14ac:dyDescent="0.2">
      <c r="BI3145" s="147"/>
      <c r="BJ3145" s="147"/>
    </row>
    <row r="3146" spans="61:62" s="92" customFormat="1" x14ac:dyDescent="0.2">
      <c r="BI3146" s="147"/>
      <c r="BJ3146" s="147"/>
    </row>
    <row r="3147" spans="61:62" s="92" customFormat="1" x14ac:dyDescent="0.2">
      <c r="BI3147" s="147"/>
      <c r="BJ3147" s="147"/>
    </row>
    <row r="3148" spans="61:62" s="92" customFormat="1" x14ac:dyDescent="0.2">
      <c r="BI3148" s="147"/>
      <c r="BJ3148" s="147"/>
    </row>
    <row r="3149" spans="61:62" s="92" customFormat="1" x14ac:dyDescent="0.2">
      <c r="BI3149" s="147"/>
      <c r="BJ3149" s="147"/>
    </row>
    <row r="3150" spans="61:62" s="92" customFormat="1" x14ac:dyDescent="0.2">
      <c r="BI3150" s="147"/>
      <c r="BJ3150" s="147"/>
    </row>
    <row r="3151" spans="61:62" s="92" customFormat="1" x14ac:dyDescent="0.2">
      <c r="BI3151" s="147"/>
      <c r="BJ3151" s="147"/>
    </row>
    <row r="3152" spans="61:62" s="92" customFormat="1" x14ac:dyDescent="0.2">
      <c r="BI3152" s="147"/>
      <c r="BJ3152" s="147"/>
    </row>
    <row r="3153" spans="61:62" s="92" customFormat="1" x14ac:dyDescent="0.2">
      <c r="BI3153" s="147"/>
      <c r="BJ3153" s="147"/>
    </row>
    <row r="3154" spans="61:62" s="92" customFormat="1" x14ac:dyDescent="0.2">
      <c r="BI3154" s="147"/>
      <c r="BJ3154" s="147"/>
    </row>
    <row r="3155" spans="61:62" s="92" customFormat="1" x14ac:dyDescent="0.2">
      <c r="BI3155" s="147"/>
      <c r="BJ3155" s="147"/>
    </row>
    <row r="3156" spans="61:62" s="92" customFormat="1" x14ac:dyDescent="0.2">
      <c r="BI3156" s="147"/>
      <c r="BJ3156" s="147"/>
    </row>
    <row r="3157" spans="61:62" s="92" customFormat="1" x14ac:dyDescent="0.2">
      <c r="BI3157" s="147"/>
      <c r="BJ3157" s="147"/>
    </row>
    <row r="3158" spans="61:62" s="92" customFormat="1" x14ac:dyDescent="0.2">
      <c r="BI3158" s="147"/>
      <c r="BJ3158" s="147"/>
    </row>
    <row r="3159" spans="61:62" s="92" customFormat="1" x14ac:dyDescent="0.2">
      <c r="BI3159" s="147"/>
      <c r="BJ3159" s="147"/>
    </row>
    <row r="3160" spans="61:62" s="92" customFormat="1" x14ac:dyDescent="0.2">
      <c r="BI3160" s="147"/>
      <c r="BJ3160" s="147"/>
    </row>
    <row r="3161" spans="61:62" s="92" customFormat="1" x14ac:dyDescent="0.2">
      <c r="BI3161" s="147"/>
      <c r="BJ3161" s="147"/>
    </row>
    <row r="3162" spans="61:62" s="92" customFormat="1" x14ac:dyDescent="0.2">
      <c r="BI3162" s="147"/>
      <c r="BJ3162" s="147"/>
    </row>
    <row r="3163" spans="61:62" s="92" customFormat="1" x14ac:dyDescent="0.2">
      <c r="BI3163" s="147"/>
      <c r="BJ3163" s="147"/>
    </row>
    <row r="3164" spans="61:62" s="92" customFormat="1" x14ac:dyDescent="0.2">
      <c r="BI3164" s="147"/>
      <c r="BJ3164" s="147"/>
    </row>
    <row r="3165" spans="61:62" s="92" customFormat="1" x14ac:dyDescent="0.2">
      <c r="BI3165" s="147"/>
      <c r="BJ3165" s="147"/>
    </row>
    <row r="3166" spans="61:62" s="92" customFormat="1" x14ac:dyDescent="0.2">
      <c r="BI3166" s="147"/>
      <c r="BJ3166" s="147"/>
    </row>
    <row r="3167" spans="61:62" s="92" customFormat="1" x14ac:dyDescent="0.2">
      <c r="BI3167" s="147"/>
      <c r="BJ3167" s="147"/>
    </row>
    <row r="3168" spans="61:62" s="92" customFormat="1" x14ac:dyDescent="0.2">
      <c r="BI3168" s="147"/>
      <c r="BJ3168" s="147"/>
    </row>
    <row r="3169" spans="61:62" s="92" customFormat="1" x14ac:dyDescent="0.2">
      <c r="BI3169" s="147"/>
      <c r="BJ3169" s="147"/>
    </row>
    <row r="3170" spans="61:62" s="92" customFormat="1" x14ac:dyDescent="0.2">
      <c r="BI3170" s="147"/>
      <c r="BJ3170" s="147"/>
    </row>
    <row r="3171" spans="61:62" s="92" customFormat="1" x14ac:dyDescent="0.2">
      <c r="BI3171" s="147"/>
      <c r="BJ3171" s="147"/>
    </row>
    <row r="3172" spans="61:62" s="92" customFormat="1" x14ac:dyDescent="0.2">
      <c r="BI3172" s="147"/>
      <c r="BJ3172" s="147"/>
    </row>
    <row r="3173" spans="61:62" s="92" customFormat="1" x14ac:dyDescent="0.2">
      <c r="BI3173" s="147"/>
      <c r="BJ3173" s="147"/>
    </row>
    <row r="3174" spans="61:62" s="92" customFormat="1" x14ac:dyDescent="0.2">
      <c r="BI3174" s="147"/>
      <c r="BJ3174" s="147"/>
    </row>
    <row r="3175" spans="61:62" s="92" customFormat="1" x14ac:dyDescent="0.2">
      <c r="BI3175" s="147"/>
      <c r="BJ3175" s="147"/>
    </row>
    <row r="3176" spans="61:62" s="92" customFormat="1" x14ac:dyDescent="0.2">
      <c r="BI3176" s="147"/>
      <c r="BJ3176" s="147"/>
    </row>
    <row r="3177" spans="61:62" s="92" customFormat="1" x14ac:dyDescent="0.2">
      <c r="BI3177" s="147"/>
      <c r="BJ3177" s="147"/>
    </row>
    <row r="3178" spans="61:62" s="92" customFormat="1" x14ac:dyDescent="0.2">
      <c r="BI3178" s="147"/>
      <c r="BJ3178" s="147"/>
    </row>
    <row r="3179" spans="61:62" s="92" customFormat="1" x14ac:dyDescent="0.2">
      <c r="BI3179" s="147"/>
      <c r="BJ3179" s="147"/>
    </row>
    <row r="3180" spans="61:62" s="92" customFormat="1" x14ac:dyDescent="0.2">
      <c r="BI3180" s="147"/>
      <c r="BJ3180" s="147"/>
    </row>
    <row r="3181" spans="61:62" s="92" customFormat="1" x14ac:dyDescent="0.2">
      <c r="BI3181" s="147"/>
      <c r="BJ3181" s="147"/>
    </row>
    <row r="3182" spans="61:62" s="92" customFormat="1" x14ac:dyDescent="0.2">
      <c r="BI3182" s="147"/>
      <c r="BJ3182" s="147"/>
    </row>
    <row r="3183" spans="61:62" s="92" customFormat="1" x14ac:dyDescent="0.2">
      <c r="BI3183" s="147"/>
      <c r="BJ3183" s="147"/>
    </row>
    <row r="3184" spans="61:62" s="92" customFormat="1" x14ac:dyDescent="0.2">
      <c r="BI3184" s="147"/>
      <c r="BJ3184" s="147"/>
    </row>
    <row r="3185" spans="61:62" s="92" customFormat="1" x14ac:dyDescent="0.2">
      <c r="BI3185" s="147"/>
      <c r="BJ3185" s="147"/>
    </row>
    <row r="3186" spans="61:62" s="92" customFormat="1" x14ac:dyDescent="0.2">
      <c r="BI3186" s="147"/>
      <c r="BJ3186" s="147"/>
    </row>
    <row r="3187" spans="61:62" s="92" customFormat="1" x14ac:dyDescent="0.2">
      <c r="BI3187" s="147"/>
      <c r="BJ3187" s="147"/>
    </row>
    <row r="3188" spans="61:62" s="92" customFormat="1" x14ac:dyDescent="0.2">
      <c r="BI3188" s="147"/>
      <c r="BJ3188" s="147"/>
    </row>
    <row r="3189" spans="61:62" s="92" customFormat="1" x14ac:dyDescent="0.2">
      <c r="BI3189" s="147"/>
      <c r="BJ3189" s="147"/>
    </row>
    <row r="3190" spans="61:62" s="92" customFormat="1" x14ac:dyDescent="0.2">
      <c r="BI3190" s="147"/>
      <c r="BJ3190" s="147"/>
    </row>
    <row r="3191" spans="61:62" s="92" customFormat="1" x14ac:dyDescent="0.2">
      <c r="BI3191" s="147"/>
      <c r="BJ3191" s="147"/>
    </row>
    <row r="3192" spans="61:62" s="92" customFormat="1" x14ac:dyDescent="0.2">
      <c r="BI3192" s="147"/>
      <c r="BJ3192" s="147"/>
    </row>
    <row r="3193" spans="61:62" s="92" customFormat="1" x14ac:dyDescent="0.2">
      <c r="BI3193" s="147"/>
      <c r="BJ3193" s="147"/>
    </row>
    <row r="3194" spans="61:62" s="92" customFormat="1" x14ac:dyDescent="0.2">
      <c r="BI3194" s="147"/>
      <c r="BJ3194" s="147"/>
    </row>
    <row r="3195" spans="61:62" s="92" customFormat="1" x14ac:dyDescent="0.2">
      <c r="BI3195" s="147"/>
      <c r="BJ3195" s="147"/>
    </row>
    <row r="3196" spans="61:62" s="92" customFormat="1" x14ac:dyDescent="0.2">
      <c r="BI3196" s="147"/>
      <c r="BJ3196" s="147"/>
    </row>
    <row r="3197" spans="61:62" s="92" customFormat="1" x14ac:dyDescent="0.2">
      <c r="BI3197" s="147"/>
      <c r="BJ3197" s="147"/>
    </row>
    <row r="3198" spans="61:62" s="92" customFormat="1" x14ac:dyDescent="0.2">
      <c r="BI3198" s="147"/>
      <c r="BJ3198" s="147"/>
    </row>
    <row r="3199" spans="61:62" s="92" customFormat="1" x14ac:dyDescent="0.2">
      <c r="BI3199" s="147"/>
      <c r="BJ3199" s="147"/>
    </row>
    <row r="3200" spans="61:62" s="92" customFormat="1" x14ac:dyDescent="0.2">
      <c r="BI3200" s="147"/>
      <c r="BJ3200" s="147"/>
    </row>
    <row r="3201" spans="61:62" s="92" customFormat="1" x14ac:dyDescent="0.2">
      <c r="BI3201" s="147"/>
      <c r="BJ3201" s="147"/>
    </row>
    <row r="3202" spans="61:62" s="92" customFormat="1" x14ac:dyDescent="0.2">
      <c r="BI3202" s="147"/>
      <c r="BJ3202" s="147"/>
    </row>
    <row r="3203" spans="61:62" s="92" customFormat="1" x14ac:dyDescent="0.2">
      <c r="BI3203" s="147"/>
      <c r="BJ3203" s="147"/>
    </row>
    <row r="3204" spans="61:62" s="92" customFormat="1" x14ac:dyDescent="0.2">
      <c r="BI3204" s="147"/>
      <c r="BJ3204" s="147"/>
    </row>
    <row r="3205" spans="61:62" s="92" customFormat="1" x14ac:dyDescent="0.2">
      <c r="BI3205" s="147"/>
      <c r="BJ3205" s="147"/>
    </row>
    <row r="3206" spans="61:62" s="92" customFormat="1" x14ac:dyDescent="0.2">
      <c r="BI3206" s="147"/>
      <c r="BJ3206" s="147"/>
    </row>
    <row r="3207" spans="61:62" s="92" customFormat="1" x14ac:dyDescent="0.2">
      <c r="BI3207" s="147"/>
      <c r="BJ3207" s="147"/>
    </row>
    <row r="3208" spans="61:62" s="92" customFormat="1" x14ac:dyDescent="0.2">
      <c r="BI3208" s="147"/>
      <c r="BJ3208" s="147"/>
    </row>
    <row r="3209" spans="61:62" s="92" customFormat="1" x14ac:dyDescent="0.2">
      <c r="BI3209" s="147"/>
      <c r="BJ3209" s="147"/>
    </row>
    <row r="3210" spans="61:62" s="92" customFormat="1" x14ac:dyDescent="0.2">
      <c r="BI3210" s="147"/>
      <c r="BJ3210" s="147"/>
    </row>
    <row r="3211" spans="61:62" s="92" customFormat="1" x14ac:dyDescent="0.2">
      <c r="BI3211" s="147"/>
      <c r="BJ3211" s="147"/>
    </row>
    <row r="3212" spans="61:62" s="92" customFormat="1" x14ac:dyDescent="0.2">
      <c r="BI3212" s="147"/>
      <c r="BJ3212" s="147"/>
    </row>
    <row r="3213" spans="61:62" s="92" customFormat="1" x14ac:dyDescent="0.2">
      <c r="BI3213" s="147"/>
      <c r="BJ3213" s="147"/>
    </row>
    <row r="3214" spans="61:62" s="92" customFormat="1" x14ac:dyDescent="0.2">
      <c r="BI3214" s="147"/>
      <c r="BJ3214" s="147"/>
    </row>
    <row r="3215" spans="61:62" s="92" customFormat="1" x14ac:dyDescent="0.2">
      <c r="BI3215" s="147"/>
      <c r="BJ3215" s="147"/>
    </row>
    <row r="3216" spans="61:62" s="92" customFormat="1" x14ac:dyDescent="0.2">
      <c r="BI3216" s="147"/>
      <c r="BJ3216" s="147"/>
    </row>
    <row r="3217" spans="61:62" s="92" customFormat="1" x14ac:dyDescent="0.2">
      <c r="BI3217" s="147"/>
      <c r="BJ3217" s="147"/>
    </row>
    <row r="3218" spans="61:62" s="92" customFormat="1" x14ac:dyDescent="0.2">
      <c r="BI3218" s="147"/>
      <c r="BJ3218" s="147"/>
    </row>
    <row r="3219" spans="61:62" s="92" customFormat="1" x14ac:dyDescent="0.2">
      <c r="BI3219" s="147"/>
      <c r="BJ3219" s="147"/>
    </row>
    <row r="3220" spans="61:62" s="92" customFormat="1" x14ac:dyDescent="0.2">
      <c r="BI3220" s="147"/>
      <c r="BJ3220" s="147"/>
    </row>
    <row r="3221" spans="61:62" s="92" customFormat="1" x14ac:dyDescent="0.2">
      <c r="BI3221" s="147"/>
      <c r="BJ3221" s="147"/>
    </row>
    <row r="3222" spans="61:62" s="92" customFormat="1" x14ac:dyDescent="0.2">
      <c r="BI3222" s="147"/>
      <c r="BJ3222" s="147"/>
    </row>
    <row r="3223" spans="61:62" s="92" customFormat="1" x14ac:dyDescent="0.2">
      <c r="BI3223" s="147"/>
      <c r="BJ3223" s="147"/>
    </row>
    <row r="3224" spans="61:62" s="92" customFormat="1" x14ac:dyDescent="0.2">
      <c r="BI3224" s="147"/>
      <c r="BJ3224" s="147"/>
    </row>
    <row r="3225" spans="61:62" s="92" customFormat="1" x14ac:dyDescent="0.2">
      <c r="BI3225" s="147"/>
      <c r="BJ3225" s="147"/>
    </row>
    <row r="3226" spans="61:62" s="92" customFormat="1" x14ac:dyDescent="0.2">
      <c r="BI3226" s="147"/>
      <c r="BJ3226" s="147"/>
    </row>
    <row r="3227" spans="61:62" s="92" customFormat="1" x14ac:dyDescent="0.2">
      <c r="BI3227" s="147"/>
      <c r="BJ3227" s="147"/>
    </row>
    <row r="3228" spans="61:62" s="92" customFormat="1" x14ac:dyDescent="0.2">
      <c r="BI3228" s="147"/>
      <c r="BJ3228" s="147"/>
    </row>
    <row r="3229" spans="61:62" s="92" customFormat="1" x14ac:dyDescent="0.2">
      <c r="BI3229" s="147"/>
      <c r="BJ3229" s="147"/>
    </row>
    <row r="3230" spans="61:62" s="92" customFormat="1" x14ac:dyDescent="0.2">
      <c r="BI3230" s="147"/>
      <c r="BJ3230" s="147"/>
    </row>
    <row r="3231" spans="61:62" s="92" customFormat="1" x14ac:dyDescent="0.2">
      <c r="BI3231" s="147"/>
      <c r="BJ3231" s="147"/>
    </row>
    <row r="3232" spans="61:62" s="92" customFormat="1" x14ac:dyDescent="0.2">
      <c r="BI3232" s="147"/>
      <c r="BJ3232" s="147"/>
    </row>
    <row r="3233" spans="61:62" s="92" customFormat="1" x14ac:dyDescent="0.2">
      <c r="BI3233" s="147"/>
      <c r="BJ3233" s="147"/>
    </row>
    <row r="3234" spans="61:62" s="92" customFormat="1" x14ac:dyDescent="0.2">
      <c r="BI3234" s="147"/>
      <c r="BJ3234" s="147"/>
    </row>
    <row r="3235" spans="61:62" s="92" customFormat="1" x14ac:dyDescent="0.2">
      <c r="BI3235" s="147"/>
      <c r="BJ3235" s="147"/>
    </row>
    <row r="3236" spans="61:62" s="92" customFormat="1" x14ac:dyDescent="0.2">
      <c r="BI3236" s="147"/>
      <c r="BJ3236" s="147"/>
    </row>
    <row r="3237" spans="61:62" s="92" customFormat="1" x14ac:dyDescent="0.2">
      <c r="BI3237" s="147"/>
      <c r="BJ3237" s="147"/>
    </row>
    <row r="3238" spans="61:62" s="92" customFormat="1" x14ac:dyDescent="0.2">
      <c r="BI3238" s="147"/>
      <c r="BJ3238" s="147"/>
    </row>
    <row r="3239" spans="61:62" s="92" customFormat="1" x14ac:dyDescent="0.2">
      <c r="BI3239" s="147"/>
      <c r="BJ3239" s="147"/>
    </row>
    <row r="3240" spans="61:62" s="92" customFormat="1" x14ac:dyDescent="0.2">
      <c r="BI3240" s="147"/>
      <c r="BJ3240" s="147"/>
    </row>
    <row r="3241" spans="61:62" s="92" customFormat="1" x14ac:dyDescent="0.2">
      <c r="BI3241" s="147"/>
      <c r="BJ3241" s="147"/>
    </row>
    <row r="3242" spans="61:62" s="92" customFormat="1" x14ac:dyDescent="0.2">
      <c r="BI3242" s="147"/>
      <c r="BJ3242" s="147"/>
    </row>
    <row r="3243" spans="61:62" s="92" customFormat="1" x14ac:dyDescent="0.2">
      <c r="BI3243" s="147"/>
      <c r="BJ3243" s="147"/>
    </row>
    <row r="3244" spans="61:62" s="92" customFormat="1" x14ac:dyDescent="0.2">
      <c r="BI3244" s="147"/>
      <c r="BJ3244" s="147"/>
    </row>
    <row r="3245" spans="61:62" s="92" customFormat="1" x14ac:dyDescent="0.2">
      <c r="BI3245" s="147"/>
      <c r="BJ3245" s="147"/>
    </row>
    <row r="3246" spans="61:62" s="92" customFormat="1" x14ac:dyDescent="0.2">
      <c r="BI3246" s="147"/>
      <c r="BJ3246" s="147"/>
    </row>
    <row r="3247" spans="61:62" s="92" customFormat="1" x14ac:dyDescent="0.2">
      <c r="BI3247" s="147"/>
      <c r="BJ3247" s="147"/>
    </row>
    <row r="3248" spans="61:62" s="92" customFormat="1" x14ac:dyDescent="0.2">
      <c r="BI3248" s="147"/>
      <c r="BJ3248" s="147"/>
    </row>
    <row r="3249" spans="61:62" s="92" customFormat="1" x14ac:dyDescent="0.2">
      <c r="BI3249" s="147"/>
      <c r="BJ3249" s="147"/>
    </row>
    <row r="3250" spans="61:62" s="92" customFormat="1" x14ac:dyDescent="0.2">
      <c r="BI3250" s="147"/>
      <c r="BJ3250" s="147"/>
    </row>
    <row r="3251" spans="61:62" s="92" customFormat="1" x14ac:dyDescent="0.2">
      <c r="BI3251" s="147"/>
      <c r="BJ3251" s="147"/>
    </row>
    <row r="3252" spans="61:62" s="92" customFormat="1" x14ac:dyDescent="0.2">
      <c r="BI3252" s="147"/>
      <c r="BJ3252" s="147"/>
    </row>
    <row r="3253" spans="61:62" s="92" customFormat="1" x14ac:dyDescent="0.2">
      <c r="BI3253" s="147"/>
      <c r="BJ3253" s="147"/>
    </row>
    <row r="3254" spans="61:62" s="92" customFormat="1" x14ac:dyDescent="0.2">
      <c r="BI3254" s="147"/>
      <c r="BJ3254" s="147"/>
    </row>
    <row r="3255" spans="61:62" s="92" customFormat="1" x14ac:dyDescent="0.2">
      <c r="BI3255" s="147"/>
      <c r="BJ3255" s="147"/>
    </row>
    <row r="3256" spans="61:62" s="92" customFormat="1" x14ac:dyDescent="0.2">
      <c r="BI3256" s="147"/>
      <c r="BJ3256" s="147"/>
    </row>
    <row r="3257" spans="61:62" s="92" customFormat="1" x14ac:dyDescent="0.2">
      <c r="BI3257" s="147"/>
      <c r="BJ3257" s="147"/>
    </row>
    <row r="3258" spans="61:62" s="92" customFormat="1" x14ac:dyDescent="0.2">
      <c r="BI3258" s="147"/>
      <c r="BJ3258" s="147"/>
    </row>
    <row r="3259" spans="61:62" s="92" customFormat="1" x14ac:dyDescent="0.2">
      <c r="BI3259" s="147"/>
      <c r="BJ3259" s="147"/>
    </row>
    <row r="3260" spans="61:62" s="92" customFormat="1" x14ac:dyDescent="0.2">
      <c r="BI3260" s="147"/>
      <c r="BJ3260" s="147"/>
    </row>
    <row r="3261" spans="61:62" s="92" customFormat="1" x14ac:dyDescent="0.2">
      <c r="BI3261" s="147"/>
      <c r="BJ3261" s="147"/>
    </row>
    <row r="3262" spans="61:62" s="92" customFormat="1" x14ac:dyDescent="0.2">
      <c r="BI3262" s="147"/>
      <c r="BJ3262" s="147"/>
    </row>
    <row r="3263" spans="61:62" s="92" customFormat="1" x14ac:dyDescent="0.2">
      <c r="BI3263" s="147"/>
      <c r="BJ3263" s="147"/>
    </row>
    <row r="3264" spans="61:62" s="92" customFormat="1" x14ac:dyDescent="0.2">
      <c r="BI3264" s="147"/>
      <c r="BJ3264" s="147"/>
    </row>
    <row r="3265" spans="61:62" s="92" customFormat="1" x14ac:dyDescent="0.2">
      <c r="BI3265" s="147"/>
      <c r="BJ3265" s="147"/>
    </row>
    <row r="3266" spans="61:62" s="92" customFormat="1" x14ac:dyDescent="0.2">
      <c r="BI3266" s="147"/>
      <c r="BJ3266" s="147"/>
    </row>
    <row r="3267" spans="61:62" s="92" customFormat="1" x14ac:dyDescent="0.2">
      <c r="BI3267" s="147"/>
      <c r="BJ3267" s="147"/>
    </row>
    <row r="3268" spans="61:62" s="92" customFormat="1" x14ac:dyDescent="0.2">
      <c r="BI3268" s="147"/>
      <c r="BJ3268" s="147"/>
    </row>
    <row r="3269" spans="61:62" s="92" customFormat="1" x14ac:dyDescent="0.2">
      <c r="BI3269" s="147"/>
      <c r="BJ3269" s="147"/>
    </row>
    <row r="3270" spans="61:62" s="92" customFormat="1" x14ac:dyDescent="0.2">
      <c r="BI3270" s="147"/>
      <c r="BJ3270" s="147"/>
    </row>
    <row r="3271" spans="61:62" s="92" customFormat="1" x14ac:dyDescent="0.2">
      <c r="BI3271" s="147"/>
      <c r="BJ3271" s="147"/>
    </row>
    <row r="3272" spans="61:62" s="92" customFormat="1" x14ac:dyDescent="0.2">
      <c r="BI3272" s="147"/>
      <c r="BJ3272" s="147"/>
    </row>
    <row r="3273" spans="61:62" s="92" customFormat="1" x14ac:dyDescent="0.2">
      <c r="BI3273" s="147"/>
      <c r="BJ3273" s="147"/>
    </row>
    <row r="3274" spans="61:62" s="92" customFormat="1" x14ac:dyDescent="0.2">
      <c r="BI3274" s="147"/>
      <c r="BJ3274" s="147"/>
    </row>
    <row r="3275" spans="61:62" s="92" customFormat="1" x14ac:dyDescent="0.2">
      <c r="BI3275" s="147"/>
      <c r="BJ3275" s="147"/>
    </row>
    <row r="3276" spans="61:62" s="92" customFormat="1" x14ac:dyDescent="0.2">
      <c r="BI3276" s="147"/>
      <c r="BJ3276" s="147"/>
    </row>
    <row r="3277" spans="61:62" s="92" customFormat="1" x14ac:dyDescent="0.2">
      <c r="BI3277" s="147"/>
      <c r="BJ3277" s="147"/>
    </row>
    <row r="3278" spans="61:62" s="92" customFormat="1" x14ac:dyDescent="0.2">
      <c r="BI3278" s="147"/>
      <c r="BJ3278" s="147"/>
    </row>
    <row r="3279" spans="61:62" s="92" customFormat="1" x14ac:dyDescent="0.2">
      <c r="BI3279" s="147"/>
      <c r="BJ3279" s="147"/>
    </row>
    <row r="3280" spans="61:62" s="92" customFormat="1" x14ac:dyDescent="0.2">
      <c r="BI3280" s="147"/>
      <c r="BJ3280" s="147"/>
    </row>
    <row r="3281" spans="61:62" s="92" customFormat="1" x14ac:dyDescent="0.2">
      <c r="BI3281" s="147"/>
      <c r="BJ3281" s="147"/>
    </row>
    <row r="3282" spans="61:62" s="92" customFormat="1" x14ac:dyDescent="0.2">
      <c r="BI3282" s="147"/>
      <c r="BJ3282" s="147"/>
    </row>
    <row r="3283" spans="61:62" s="92" customFormat="1" x14ac:dyDescent="0.2">
      <c r="BI3283" s="147"/>
      <c r="BJ3283" s="147"/>
    </row>
    <row r="3284" spans="61:62" s="92" customFormat="1" x14ac:dyDescent="0.2">
      <c r="BI3284" s="147"/>
      <c r="BJ3284" s="147"/>
    </row>
    <row r="3285" spans="61:62" s="92" customFormat="1" x14ac:dyDescent="0.2">
      <c r="BI3285" s="147"/>
      <c r="BJ3285" s="147"/>
    </row>
    <row r="3286" spans="61:62" s="92" customFormat="1" x14ac:dyDescent="0.2">
      <c r="BI3286" s="147"/>
      <c r="BJ3286" s="147"/>
    </row>
    <row r="3287" spans="61:62" s="92" customFormat="1" x14ac:dyDescent="0.2">
      <c r="BI3287" s="147"/>
      <c r="BJ3287" s="147"/>
    </row>
    <row r="3288" spans="61:62" s="92" customFormat="1" x14ac:dyDescent="0.2">
      <c r="BI3288" s="147"/>
      <c r="BJ3288" s="147"/>
    </row>
    <row r="3289" spans="61:62" s="92" customFormat="1" x14ac:dyDescent="0.2">
      <c r="BI3289" s="147"/>
      <c r="BJ3289" s="147"/>
    </row>
    <row r="3290" spans="61:62" s="92" customFormat="1" x14ac:dyDescent="0.2">
      <c r="BI3290" s="147"/>
      <c r="BJ3290" s="147"/>
    </row>
    <row r="3291" spans="61:62" s="92" customFormat="1" x14ac:dyDescent="0.2">
      <c r="BI3291" s="147"/>
      <c r="BJ3291" s="147"/>
    </row>
    <row r="3292" spans="61:62" s="92" customFormat="1" x14ac:dyDescent="0.2">
      <c r="BI3292" s="147"/>
      <c r="BJ3292" s="147"/>
    </row>
    <row r="3293" spans="61:62" s="92" customFormat="1" x14ac:dyDescent="0.2">
      <c r="BI3293" s="147"/>
      <c r="BJ3293" s="147"/>
    </row>
    <row r="3294" spans="61:62" s="92" customFormat="1" x14ac:dyDescent="0.2">
      <c r="BI3294" s="147"/>
      <c r="BJ3294" s="147"/>
    </row>
    <row r="3295" spans="61:62" s="92" customFormat="1" x14ac:dyDescent="0.2">
      <c r="BI3295" s="147"/>
      <c r="BJ3295" s="147"/>
    </row>
    <row r="3296" spans="61:62" s="92" customFormat="1" x14ac:dyDescent="0.2">
      <c r="BI3296" s="147"/>
      <c r="BJ3296" s="147"/>
    </row>
    <row r="3297" spans="61:62" s="92" customFormat="1" x14ac:dyDescent="0.2">
      <c r="BI3297" s="147"/>
      <c r="BJ3297" s="147"/>
    </row>
    <row r="3298" spans="61:62" s="92" customFormat="1" x14ac:dyDescent="0.2">
      <c r="BI3298" s="147"/>
      <c r="BJ3298" s="147"/>
    </row>
    <row r="3299" spans="61:62" s="92" customFormat="1" x14ac:dyDescent="0.2">
      <c r="BI3299" s="147"/>
      <c r="BJ3299" s="147"/>
    </row>
    <row r="3300" spans="61:62" s="92" customFormat="1" x14ac:dyDescent="0.2">
      <c r="BI3300" s="147"/>
      <c r="BJ3300" s="147"/>
    </row>
    <row r="3301" spans="61:62" s="92" customFormat="1" x14ac:dyDescent="0.2">
      <c r="BI3301" s="147"/>
      <c r="BJ3301" s="147"/>
    </row>
    <row r="3302" spans="61:62" s="92" customFormat="1" x14ac:dyDescent="0.2">
      <c r="BI3302" s="147"/>
      <c r="BJ3302" s="147"/>
    </row>
    <row r="3303" spans="61:62" s="92" customFormat="1" x14ac:dyDescent="0.2">
      <c r="BI3303" s="147"/>
      <c r="BJ3303" s="147"/>
    </row>
    <row r="3304" spans="61:62" s="92" customFormat="1" x14ac:dyDescent="0.2">
      <c r="BI3304" s="147"/>
      <c r="BJ3304" s="147"/>
    </row>
    <row r="3305" spans="61:62" s="92" customFormat="1" x14ac:dyDescent="0.2">
      <c r="BI3305" s="147"/>
      <c r="BJ3305" s="147"/>
    </row>
    <row r="3306" spans="61:62" s="92" customFormat="1" x14ac:dyDescent="0.2">
      <c r="BI3306" s="147"/>
      <c r="BJ3306" s="147"/>
    </row>
    <row r="3307" spans="61:62" s="92" customFormat="1" x14ac:dyDescent="0.2">
      <c r="BI3307" s="147"/>
      <c r="BJ3307" s="147"/>
    </row>
    <row r="3308" spans="61:62" s="92" customFormat="1" x14ac:dyDescent="0.2">
      <c r="BI3308" s="147"/>
      <c r="BJ3308" s="147"/>
    </row>
    <row r="3309" spans="61:62" s="92" customFormat="1" x14ac:dyDescent="0.2">
      <c r="BI3309" s="147"/>
      <c r="BJ3309" s="147"/>
    </row>
    <row r="3310" spans="61:62" s="92" customFormat="1" x14ac:dyDescent="0.2">
      <c r="BI3310" s="147"/>
      <c r="BJ3310" s="147"/>
    </row>
    <row r="3311" spans="61:62" s="92" customFormat="1" x14ac:dyDescent="0.2">
      <c r="BI3311" s="147"/>
      <c r="BJ3311" s="147"/>
    </row>
    <row r="3312" spans="61:62" s="92" customFormat="1" x14ac:dyDescent="0.2">
      <c r="BI3312" s="147"/>
      <c r="BJ3312" s="147"/>
    </row>
    <row r="3313" spans="61:62" s="92" customFormat="1" x14ac:dyDescent="0.2">
      <c r="BI3313" s="147"/>
      <c r="BJ3313" s="147"/>
    </row>
    <row r="3314" spans="61:62" s="92" customFormat="1" x14ac:dyDescent="0.2">
      <c r="BI3314" s="147"/>
      <c r="BJ3314" s="147"/>
    </row>
    <row r="3315" spans="61:62" s="92" customFormat="1" x14ac:dyDescent="0.2">
      <c r="BI3315" s="147"/>
      <c r="BJ3315" s="147"/>
    </row>
    <row r="3316" spans="61:62" s="92" customFormat="1" x14ac:dyDescent="0.2">
      <c r="BI3316" s="147"/>
      <c r="BJ3316" s="147"/>
    </row>
    <row r="3317" spans="61:62" s="92" customFormat="1" x14ac:dyDescent="0.2">
      <c r="BI3317" s="147"/>
      <c r="BJ3317" s="147"/>
    </row>
    <row r="3318" spans="61:62" s="92" customFormat="1" x14ac:dyDescent="0.2">
      <c r="BI3318" s="147"/>
      <c r="BJ3318" s="147"/>
    </row>
    <row r="3319" spans="61:62" s="92" customFormat="1" x14ac:dyDescent="0.2">
      <c r="BI3319" s="147"/>
      <c r="BJ3319" s="147"/>
    </row>
    <row r="3320" spans="61:62" s="92" customFormat="1" x14ac:dyDescent="0.2">
      <c r="BI3320" s="147"/>
      <c r="BJ3320" s="147"/>
    </row>
    <row r="3321" spans="61:62" s="92" customFormat="1" x14ac:dyDescent="0.2">
      <c r="BI3321" s="147"/>
      <c r="BJ3321" s="147"/>
    </row>
    <row r="3322" spans="61:62" s="92" customFormat="1" x14ac:dyDescent="0.2">
      <c r="BI3322" s="147"/>
      <c r="BJ3322" s="147"/>
    </row>
    <row r="3323" spans="61:62" s="92" customFormat="1" x14ac:dyDescent="0.2">
      <c r="BI3323" s="147"/>
      <c r="BJ3323" s="147"/>
    </row>
    <row r="3324" spans="61:62" s="92" customFormat="1" x14ac:dyDescent="0.2">
      <c r="BI3324" s="147"/>
      <c r="BJ3324" s="147"/>
    </row>
    <row r="3325" spans="61:62" s="92" customFormat="1" x14ac:dyDescent="0.2">
      <c r="BI3325" s="147"/>
      <c r="BJ3325" s="147"/>
    </row>
    <row r="3326" spans="61:62" s="92" customFormat="1" x14ac:dyDescent="0.2">
      <c r="BI3326" s="147"/>
      <c r="BJ3326" s="147"/>
    </row>
    <row r="3327" spans="61:62" s="92" customFormat="1" x14ac:dyDescent="0.2">
      <c r="BI3327" s="147"/>
      <c r="BJ3327" s="147"/>
    </row>
    <row r="3328" spans="61:62" s="92" customFormat="1" x14ac:dyDescent="0.2">
      <c r="BI3328" s="147"/>
      <c r="BJ3328" s="147"/>
    </row>
    <row r="3329" spans="61:62" s="92" customFormat="1" x14ac:dyDescent="0.2">
      <c r="BI3329" s="147"/>
      <c r="BJ3329" s="147"/>
    </row>
    <row r="3330" spans="61:62" s="92" customFormat="1" x14ac:dyDescent="0.2">
      <c r="BI3330" s="147"/>
      <c r="BJ3330" s="147"/>
    </row>
    <row r="3331" spans="61:62" s="92" customFormat="1" x14ac:dyDescent="0.2">
      <c r="BI3331" s="147"/>
      <c r="BJ3331" s="147"/>
    </row>
    <row r="3332" spans="61:62" s="92" customFormat="1" x14ac:dyDescent="0.2">
      <c r="BI3332" s="147"/>
      <c r="BJ3332" s="147"/>
    </row>
    <row r="3333" spans="61:62" s="92" customFormat="1" x14ac:dyDescent="0.2">
      <c r="BI3333" s="147"/>
      <c r="BJ3333" s="147"/>
    </row>
    <row r="3334" spans="61:62" s="92" customFormat="1" x14ac:dyDescent="0.2">
      <c r="BI3334" s="147"/>
      <c r="BJ3334" s="147"/>
    </row>
    <row r="3335" spans="61:62" s="92" customFormat="1" x14ac:dyDescent="0.2">
      <c r="BI3335" s="147"/>
      <c r="BJ3335" s="147"/>
    </row>
    <row r="3336" spans="61:62" s="92" customFormat="1" x14ac:dyDescent="0.2">
      <c r="BI3336" s="147"/>
      <c r="BJ3336" s="147"/>
    </row>
    <row r="3337" spans="61:62" s="92" customFormat="1" x14ac:dyDescent="0.2">
      <c r="BI3337" s="147"/>
      <c r="BJ3337" s="147"/>
    </row>
    <row r="3338" spans="61:62" s="92" customFormat="1" x14ac:dyDescent="0.2">
      <c r="BI3338" s="147"/>
      <c r="BJ3338" s="147"/>
    </row>
    <row r="3339" spans="61:62" s="92" customFormat="1" x14ac:dyDescent="0.2">
      <c r="BI3339" s="147"/>
      <c r="BJ3339" s="147"/>
    </row>
    <row r="3340" spans="61:62" s="92" customFormat="1" x14ac:dyDescent="0.2">
      <c r="BI3340" s="147"/>
      <c r="BJ3340" s="147"/>
    </row>
    <row r="3341" spans="61:62" s="92" customFormat="1" x14ac:dyDescent="0.2">
      <c r="BI3341" s="147"/>
      <c r="BJ3341" s="147"/>
    </row>
    <row r="3342" spans="61:62" s="92" customFormat="1" x14ac:dyDescent="0.2">
      <c r="BI3342" s="147"/>
      <c r="BJ3342" s="147"/>
    </row>
    <row r="3343" spans="61:62" s="92" customFormat="1" x14ac:dyDescent="0.2">
      <c r="BI3343" s="147"/>
      <c r="BJ3343" s="147"/>
    </row>
    <row r="3344" spans="61:62" s="92" customFormat="1" x14ac:dyDescent="0.2">
      <c r="BI3344" s="147"/>
      <c r="BJ3344" s="147"/>
    </row>
    <row r="3345" spans="61:62" s="92" customFormat="1" x14ac:dyDescent="0.2">
      <c r="BI3345" s="147"/>
      <c r="BJ3345" s="147"/>
    </row>
    <row r="3346" spans="61:62" s="92" customFormat="1" x14ac:dyDescent="0.2">
      <c r="BI3346" s="147"/>
      <c r="BJ3346" s="147"/>
    </row>
    <row r="3347" spans="61:62" s="92" customFormat="1" x14ac:dyDescent="0.2">
      <c r="BI3347" s="147"/>
      <c r="BJ3347" s="147"/>
    </row>
    <row r="3348" spans="61:62" s="92" customFormat="1" x14ac:dyDescent="0.2">
      <c r="BI3348" s="147"/>
      <c r="BJ3348" s="147"/>
    </row>
    <row r="3349" spans="61:62" s="92" customFormat="1" x14ac:dyDescent="0.2">
      <c r="BI3349" s="147"/>
      <c r="BJ3349" s="147"/>
    </row>
    <row r="3350" spans="61:62" s="92" customFormat="1" x14ac:dyDescent="0.2">
      <c r="BI3350" s="147"/>
      <c r="BJ3350" s="147"/>
    </row>
    <row r="3351" spans="61:62" s="92" customFormat="1" x14ac:dyDescent="0.2">
      <c r="BI3351" s="147"/>
      <c r="BJ3351" s="147"/>
    </row>
    <row r="3352" spans="61:62" s="92" customFormat="1" x14ac:dyDescent="0.2">
      <c r="BI3352" s="147"/>
      <c r="BJ3352" s="147"/>
    </row>
    <row r="3353" spans="61:62" s="92" customFormat="1" x14ac:dyDescent="0.2">
      <c r="BI3353" s="147"/>
      <c r="BJ3353" s="147"/>
    </row>
    <row r="3354" spans="61:62" s="92" customFormat="1" x14ac:dyDescent="0.2">
      <c r="BI3354" s="147"/>
      <c r="BJ3354" s="147"/>
    </row>
    <row r="3355" spans="61:62" s="92" customFormat="1" x14ac:dyDescent="0.2">
      <c r="BI3355" s="147"/>
      <c r="BJ3355" s="147"/>
    </row>
    <row r="3356" spans="61:62" s="92" customFormat="1" x14ac:dyDescent="0.2">
      <c r="BI3356" s="147"/>
      <c r="BJ3356" s="147"/>
    </row>
    <row r="3357" spans="61:62" s="92" customFormat="1" x14ac:dyDescent="0.2">
      <c r="BI3357" s="147"/>
      <c r="BJ3357" s="147"/>
    </row>
    <row r="3358" spans="61:62" s="92" customFormat="1" x14ac:dyDescent="0.2">
      <c r="BI3358" s="147"/>
      <c r="BJ3358" s="147"/>
    </row>
    <row r="3359" spans="61:62" s="92" customFormat="1" x14ac:dyDescent="0.2">
      <c r="BI3359" s="147"/>
      <c r="BJ3359" s="147"/>
    </row>
    <row r="3360" spans="61:62" s="92" customFormat="1" x14ac:dyDescent="0.2">
      <c r="BI3360" s="147"/>
      <c r="BJ3360" s="147"/>
    </row>
    <row r="3361" spans="61:62" s="92" customFormat="1" x14ac:dyDescent="0.2">
      <c r="BI3361" s="147"/>
      <c r="BJ3361" s="147"/>
    </row>
    <row r="3362" spans="61:62" s="92" customFormat="1" x14ac:dyDescent="0.2">
      <c r="BI3362" s="147"/>
      <c r="BJ3362" s="147"/>
    </row>
    <row r="3363" spans="61:62" s="92" customFormat="1" x14ac:dyDescent="0.2">
      <c r="BI3363" s="147"/>
      <c r="BJ3363" s="147"/>
    </row>
    <row r="3364" spans="61:62" s="92" customFormat="1" x14ac:dyDescent="0.2">
      <c r="BI3364" s="147"/>
      <c r="BJ3364" s="147"/>
    </row>
    <row r="3365" spans="61:62" s="92" customFormat="1" x14ac:dyDescent="0.2">
      <c r="BI3365" s="147"/>
      <c r="BJ3365" s="147"/>
    </row>
    <row r="3366" spans="61:62" s="92" customFormat="1" x14ac:dyDescent="0.2">
      <c r="BI3366" s="147"/>
      <c r="BJ3366" s="147"/>
    </row>
    <row r="3367" spans="61:62" s="92" customFormat="1" x14ac:dyDescent="0.2">
      <c r="BI3367" s="147"/>
      <c r="BJ3367" s="147"/>
    </row>
    <row r="3368" spans="61:62" s="92" customFormat="1" x14ac:dyDescent="0.2">
      <c r="BI3368" s="147"/>
      <c r="BJ3368" s="147"/>
    </row>
    <row r="3369" spans="61:62" s="92" customFormat="1" x14ac:dyDescent="0.2">
      <c r="BI3369" s="147"/>
      <c r="BJ3369" s="147"/>
    </row>
    <row r="3370" spans="61:62" s="92" customFormat="1" x14ac:dyDescent="0.2">
      <c r="BI3370" s="147"/>
      <c r="BJ3370" s="147"/>
    </row>
    <row r="3371" spans="61:62" s="92" customFormat="1" x14ac:dyDescent="0.2">
      <c r="BI3371" s="147"/>
      <c r="BJ3371" s="147"/>
    </row>
    <row r="3372" spans="61:62" s="92" customFormat="1" x14ac:dyDescent="0.2">
      <c r="BI3372" s="147"/>
      <c r="BJ3372" s="147"/>
    </row>
    <row r="3373" spans="61:62" s="92" customFormat="1" x14ac:dyDescent="0.2">
      <c r="BI3373" s="147"/>
      <c r="BJ3373" s="147"/>
    </row>
    <row r="3374" spans="61:62" s="92" customFormat="1" x14ac:dyDescent="0.2">
      <c r="BI3374" s="147"/>
      <c r="BJ3374" s="147"/>
    </row>
    <row r="3375" spans="61:62" s="92" customFormat="1" x14ac:dyDescent="0.2">
      <c r="BI3375" s="147"/>
      <c r="BJ3375" s="147"/>
    </row>
    <row r="3376" spans="61:62" s="92" customFormat="1" x14ac:dyDescent="0.2">
      <c r="BI3376" s="147"/>
      <c r="BJ3376" s="147"/>
    </row>
    <row r="3377" spans="61:62" s="92" customFormat="1" x14ac:dyDescent="0.2">
      <c r="BI3377" s="147"/>
      <c r="BJ3377" s="147"/>
    </row>
    <row r="3378" spans="61:62" s="92" customFormat="1" x14ac:dyDescent="0.2">
      <c r="BI3378" s="147"/>
      <c r="BJ3378" s="147"/>
    </row>
    <row r="3379" spans="61:62" s="92" customFormat="1" x14ac:dyDescent="0.2">
      <c r="BI3379" s="147"/>
      <c r="BJ3379" s="147"/>
    </row>
    <row r="3380" spans="61:62" s="92" customFormat="1" x14ac:dyDescent="0.2">
      <c r="BI3380" s="147"/>
      <c r="BJ3380" s="147"/>
    </row>
    <row r="3381" spans="61:62" s="92" customFormat="1" x14ac:dyDescent="0.2">
      <c r="BI3381" s="147"/>
      <c r="BJ3381" s="147"/>
    </row>
    <row r="3382" spans="61:62" s="92" customFormat="1" x14ac:dyDescent="0.2">
      <c r="BI3382" s="147"/>
      <c r="BJ3382" s="147"/>
    </row>
    <row r="3383" spans="61:62" s="92" customFormat="1" x14ac:dyDescent="0.2">
      <c r="BI3383" s="147"/>
      <c r="BJ3383" s="147"/>
    </row>
    <row r="3384" spans="61:62" s="92" customFormat="1" x14ac:dyDescent="0.2">
      <c r="BI3384" s="147"/>
      <c r="BJ3384" s="147"/>
    </row>
    <row r="3385" spans="61:62" s="92" customFormat="1" x14ac:dyDescent="0.2">
      <c r="BI3385" s="147"/>
      <c r="BJ3385" s="147"/>
    </row>
    <row r="3386" spans="61:62" s="92" customFormat="1" x14ac:dyDescent="0.2">
      <c r="BI3386" s="147"/>
      <c r="BJ3386" s="147"/>
    </row>
    <row r="3387" spans="61:62" s="92" customFormat="1" x14ac:dyDescent="0.2">
      <c r="BI3387" s="147"/>
      <c r="BJ3387" s="147"/>
    </row>
    <row r="3388" spans="61:62" s="92" customFormat="1" x14ac:dyDescent="0.2">
      <c r="BI3388" s="147"/>
      <c r="BJ3388" s="147"/>
    </row>
    <row r="3389" spans="61:62" s="92" customFormat="1" x14ac:dyDescent="0.2">
      <c r="BI3389" s="147"/>
      <c r="BJ3389" s="147"/>
    </row>
    <row r="3390" spans="61:62" s="92" customFormat="1" x14ac:dyDescent="0.2">
      <c r="BI3390" s="147"/>
      <c r="BJ3390" s="147"/>
    </row>
    <row r="3391" spans="61:62" s="92" customFormat="1" x14ac:dyDescent="0.2">
      <c r="BI3391" s="147"/>
      <c r="BJ3391" s="147"/>
    </row>
    <row r="3392" spans="61:62" s="92" customFormat="1" x14ac:dyDescent="0.2">
      <c r="BI3392" s="147"/>
      <c r="BJ3392" s="147"/>
    </row>
    <row r="3393" spans="61:62" s="92" customFormat="1" x14ac:dyDescent="0.2">
      <c r="BI3393" s="147"/>
      <c r="BJ3393" s="147"/>
    </row>
    <row r="3394" spans="61:62" s="92" customFormat="1" x14ac:dyDescent="0.2">
      <c r="BI3394" s="147"/>
      <c r="BJ3394" s="147"/>
    </row>
    <row r="3395" spans="61:62" s="92" customFormat="1" x14ac:dyDescent="0.2">
      <c r="BI3395" s="147"/>
      <c r="BJ3395" s="147"/>
    </row>
    <row r="3396" spans="61:62" s="92" customFormat="1" x14ac:dyDescent="0.2">
      <c r="BI3396" s="147"/>
      <c r="BJ3396" s="147"/>
    </row>
    <row r="3397" spans="61:62" s="92" customFormat="1" x14ac:dyDescent="0.2">
      <c r="BI3397" s="147"/>
      <c r="BJ3397" s="147"/>
    </row>
    <row r="3398" spans="61:62" s="92" customFormat="1" x14ac:dyDescent="0.2">
      <c r="BI3398" s="147"/>
      <c r="BJ3398" s="147"/>
    </row>
    <row r="3399" spans="61:62" s="92" customFormat="1" x14ac:dyDescent="0.2">
      <c r="BI3399" s="147"/>
      <c r="BJ3399" s="147"/>
    </row>
    <row r="3400" spans="61:62" s="92" customFormat="1" x14ac:dyDescent="0.2">
      <c r="BI3400" s="147"/>
      <c r="BJ3400" s="147"/>
    </row>
    <row r="3401" spans="61:62" s="92" customFormat="1" x14ac:dyDescent="0.2">
      <c r="BI3401" s="147"/>
      <c r="BJ3401" s="147"/>
    </row>
    <row r="3402" spans="61:62" s="92" customFormat="1" x14ac:dyDescent="0.2">
      <c r="BI3402" s="147"/>
      <c r="BJ3402" s="147"/>
    </row>
    <row r="3403" spans="61:62" s="92" customFormat="1" x14ac:dyDescent="0.2">
      <c r="BI3403" s="147"/>
      <c r="BJ3403" s="147"/>
    </row>
    <row r="3404" spans="61:62" s="92" customFormat="1" x14ac:dyDescent="0.2">
      <c r="BI3404" s="147"/>
      <c r="BJ3404" s="147"/>
    </row>
    <row r="3405" spans="61:62" s="92" customFormat="1" x14ac:dyDescent="0.2">
      <c r="BI3405" s="147"/>
      <c r="BJ3405" s="147"/>
    </row>
    <row r="3406" spans="61:62" s="92" customFormat="1" x14ac:dyDescent="0.2">
      <c r="BI3406" s="147"/>
      <c r="BJ3406" s="147"/>
    </row>
    <row r="3407" spans="61:62" s="92" customFormat="1" x14ac:dyDescent="0.2">
      <c r="BI3407" s="147"/>
      <c r="BJ3407" s="147"/>
    </row>
    <row r="3408" spans="61:62" s="92" customFormat="1" x14ac:dyDescent="0.2">
      <c r="BI3408" s="147"/>
      <c r="BJ3408" s="147"/>
    </row>
    <row r="3409" spans="61:62" s="92" customFormat="1" x14ac:dyDescent="0.2">
      <c r="BI3409" s="147"/>
      <c r="BJ3409" s="147"/>
    </row>
    <row r="3410" spans="61:62" s="92" customFormat="1" x14ac:dyDescent="0.2">
      <c r="BI3410" s="147"/>
      <c r="BJ3410" s="147"/>
    </row>
    <row r="3411" spans="61:62" s="92" customFormat="1" x14ac:dyDescent="0.2">
      <c r="BI3411" s="147"/>
      <c r="BJ3411" s="147"/>
    </row>
    <row r="3412" spans="61:62" s="92" customFormat="1" x14ac:dyDescent="0.2">
      <c r="BI3412" s="147"/>
      <c r="BJ3412" s="147"/>
    </row>
    <row r="3413" spans="61:62" s="92" customFormat="1" x14ac:dyDescent="0.2">
      <c r="BI3413" s="147"/>
      <c r="BJ3413" s="147"/>
    </row>
    <row r="3414" spans="61:62" s="92" customFormat="1" x14ac:dyDescent="0.2">
      <c r="BI3414" s="147"/>
      <c r="BJ3414" s="147"/>
    </row>
    <row r="3415" spans="61:62" s="92" customFormat="1" x14ac:dyDescent="0.2">
      <c r="BI3415" s="147"/>
      <c r="BJ3415" s="147"/>
    </row>
    <row r="3416" spans="61:62" s="92" customFormat="1" x14ac:dyDescent="0.2">
      <c r="BI3416" s="147"/>
      <c r="BJ3416" s="147"/>
    </row>
    <row r="3417" spans="61:62" s="92" customFormat="1" x14ac:dyDescent="0.2">
      <c r="BI3417" s="147"/>
      <c r="BJ3417" s="147"/>
    </row>
    <row r="3418" spans="61:62" s="92" customFormat="1" x14ac:dyDescent="0.2">
      <c r="BI3418" s="147"/>
      <c r="BJ3418" s="147"/>
    </row>
    <row r="3419" spans="61:62" s="92" customFormat="1" x14ac:dyDescent="0.2">
      <c r="BI3419" s="147"/>
      <c r="BJ3419" s="147"/>
    </row>
    <row r="3420" spans="61:62" s="92" customFormat="1" x14ac:dyDescent="0.2">
      <c r="BI3420" s="147"/>
      <c r="BJ3420" s="147"/>
    </row>
    <row r="3421" spans="61:62" s="92" customFormat="1" x14ac:dyDescent="0.2">
      <c r="BI3421" s="147"/>
      <c r="BJ3421" s="147"/>
    </row>
    <row r="3422" spans="61:62" s="92" customFormat="1" x14ac:dyDescent="0.2">
      <c r="BI3422" s="147"/>
      <c r="BJ3422" s="147"/>
    </row>
    <row r="3423" spans="61:62" s="92" customFormat="1" x14ac:dyDescent="0.2">
      <c r="BI3423" s="147"/>
      <c r="BJ3423" s="147"/>
    </row>
    <row r="3424" spans="61:62" s="92" customFormat="1" x14ac:dyDescent="0.2">
      <c r="BI3424" s="147"/>
      <c r="BJ3424" s="147"/>
    </row>
    <row r="3425" spans="61:62" s="92" customFormat="1" x14ac:dyDescent="0.2">
      <c r="BI3425" s="147"/>
      <c r="BJ3425" s="147"/>
    </row>
    <row r="3426" spans="61:62" s="92" customFormat="1" x14ac:dyDescent="0.2">
      <c r="BI3426" s="147"/>
      <c r="BJ3426" s="147"/>
    </row>
    <row r="3427" spans="61:62" s="92" customFormat="1" x14ac:dyDescent="0.2">
      <c r="BI3427" s="147"/>
      <c r="BJ3427" s="147"/>
    </row>
    <row r="3428" spans="61:62" s="92" customFormat="1" x14ac:dyDescent="0.2">
      <c r="BI3428" s="147"/>
      <c r="BJ3428" s="147"/>
    </row>
    <row r="3429" spans="61:62" s="92" customFormat="1" x14ac:dyDescent="0.2">
      <c r="BI3429" s="147"/>
      <c r="BJ3429" s="147"/>
    </row>
    <row r="3430" spans="61:62" s="92" customFormat="1" x14ac:dyDescent="0.2">
      <c r="BI3430" s="147"/>
      <c r="BJ3430" s="147"/>
    </row>
    <row r="3431" spans="61:62" s="92" customFormat="1" x14ac:dyDescent="0.2">
      <c r="BI3431" s="147"/>
      <c r="BJ3431" s="147"/>
    </row>
    <row r="3432" spans="61:62" s="92" customFormat="1" x14ac:dyDescent="0.2">
      <c r="BI3432" s="147"/>
      <c r="BJ3432" s="147"/>
    </row>
    <row r="3433" spans="61:62" s="92" customFormat="1" x14ac:dyDescent="0.2">
      <c r="BI3433" s="147"/>
      <c r="BJ3433" s="147"/>
    </row>
    <row r="3434" spans="61:62" s="92" customFormat="1" x14ac:dyDescent="0.2">
      <c r="BI3434" s="147"/>
      <c r="BJ3434" s="147"/>
    </row>
    <row r="3435" spans="61:62" s="92" customFormat="1" x14ac:dyDescent="0.2">
      <c r="BI3435" s="147"/>
      <c r="BJ3435" s="147"/>
    </row>
    <row r="3436" spans="61:62" s="92" customFormat="1" x14ac:dyDescent="0.2">
      <c r="BI3436" s="147"/>
      <c r="BJ3436" s="147"/>
    </row>
    <row r="3437" spans="61:62" s="92" customFormat="1" x14ac:dyDescent="0.2">
      <c r="BI3437" s="147"/>
      <c r="BJ3437" s="147"/>
    </row>
    <row r="3438" spans="61:62" s="92" customFormat="1" x14ac:dyDescent="0.2">
      <c r="BI3438" s="147"/>
      <c r="BJ3438" s="147"/>
    </row>
    <row r="3439" spans="61:62" s="92" customFormat="1" x14ac:dyDescent="0.2">
      <c r="BI3439" s="147"/>
      <c r="BJ3439" s="147"/>
    </row>
    <row r="3440" spans="61:62" s="92" customFormat="1" x14ac:dyDescent="0.2">
      <c r="BI3440" s="147"/>
      <c r="BJ3440" s="147"/>
    </row>
    <row r="3441" spans="61:62" s="92" customFormat="1" x14ac:dyDescent="0.2">
      <c r="BI3441" s="147"/>
      <c r="BJ3441" s="147"/>
    </row>
    <row r="3442" spans="61:62" s="92" customFormat="1" x14ac:dyDescent="0.2">
      <c r="BI3442" s="147"/>
      <c r="BJ3442" s="147"/>
    </row>
    <row r="3443" spans="61:62" s="92" customFormat="1" x14ac:dyDescent="0.2">
      <c r="BI3443" s="147"/>
      <c r="BJ3443" s="147"/>
    </row>
    <row r="3444" spans="61:62" s="92" customFormat="1" x14ac:dyDescent="0.2">
      <c r="BI3444" s="147"/>
      <c r="BJ3444" s="147"/>
    </row>
    <row r="3445" spans="61:62" s="92" customFormat="1" x14ac:dyDescent="0.2">
      <c r="BI3445" s="147"/>
      <c r="BJ3445" s="147"/>
    </row>
    <row r="3446" spans="61:62" s="92" customFormat="1" x14ac:dyDescent="0.2">
      <c r="BI3446" s="147"/>
      <c r="BJ3446" s="147"/>
    </row>
    <row r="3447" spans="61:62" s="92" customFormat="1" x14ac:dyDescent="0.2">
      <c r="BI3447" s="147"/>
      <c r="BJ3447" s="147"/>
    </row>
    <row r="3448" spans="61:62" s="92" customFormat="1" x14ac:dyDescent="0.2">
      <c r="BI3448" s="147"/>
      <c r="BJ3448" s="147"/>
    </row>
    <row r="3449" spans="61:62" s="92" customFormat="1" x14ac:dyDescent="0.2">
      <c r="BI3449" s="147"/>
      <c r="BJ3449" s="147"/>
    </row>
    <row r="3450" spans="61:62" s="92" customFormat="1" x14ac:dyDescent="0.2">
      <c r="BI3450" s="147"/>
      <c r="BJ3450" s="147"/>
    </row>
    <row r="3451" spans="61:62" s="92" customFormat="1" x14ac:dyDescent="0.2">
      <c r="BI3451" s="147"/>
      <c r="BJ3451" s="147"/>
    </row>
    <row r="3452" spans="61:62" s="92" customFormat="1" x14ac:dyDescent="0.2">
      <c r="BI3452" s="147"/>
      <c r="BJ3452" s="147"/>
    </row>
    <row r="3453" spans="61:62" s="92" customFormat="1" x14ac:dyDescent="0.2">
      <c r="BI3453" s="147"/>
      <c r="BJ3453" s="147"/>
    </row>
    <row r="3454" spans="61:62" s="92" customFormat="1" x14ac:dyDescent="0.2">
      <c r="BI3454" s="147"/>
      <c r="BJ3454" s="147"/>
    </row>
    <row r="3455" spans="61:62" s="92" customFormat="1" x14ac:dyDescent="0.2">
      <c r="BI3455" s="147"/>
      <c r="BJ3455" s="147"/>
    </row>
    <row r="3456" spans="61:62" s="92" customFormat="1" x14ac:dyDescent="0.2">
      <c r="BI3456" s="147"/>
      <c r="BJ3456" s="147"/>
    </row>
    <row r="3457" spans="61:62" s="92" customFormat="1" x14ac:dyDescent="0.2">
      <c r="BI3457" s="147"/>
      <c r="BJ3457" s="147"/>
    </row>
    <row r="3458" spans="61:62" s="92" customFormat="1" x14ac:dyDescent="0.2">
      <c r="BI3458" s="147"/>
      <c r="BJ3458" s="147"/>
    </row>
    <row r="3459" spans="61:62" s="92" customFormat="1" x14ac:dyDescent="0.2">
      <c r="BI3459" s="147"/>
      <c r="BJ3459" s="147"/>
    </row>
    <row r="3460" spans="61:62" s="92" customFormat="1" x14ac:dyDescent="0.2">
      <c r="BI3460" s="147"/>
      <c r="BJ3460" s="147"/>
    </row>
    <row r="3461" spans="61:62" s="92" customFormat="1" x14ac:dyDescent="0.2">
      <c r="BI3461" s="147"/>
      <c r="BJ3461" s="147"/>
    </row>
    <row r="3462" spans="61:62" s="92" customFormat="1" x14ac:dyDescent="0.2">
      <c r="BI3462" s="147"/>
      <c r="BJ3462" s="147"/>
    </row>
    <row r="3463" spans="61:62" s="92" customFormat="1" x14ac:dyDescent="0.2">
      <c r="BI3463" s="147"/>
      <c r="BJ3463" s="147"/>
    </row>
    <row r="3464" spans="61:62" s="92" customFormat="1" x14ac:dyDescent="0.2">
      <c r="BI3464" s="147"/>
      <c r="BJ3464" s="147"/>
    </row>
    <row r="3465" spans="61:62" s="92" customFormat="1" x14ac:dyDescent="0.2">
      <c r="BI3465" s="147"/>
      <c r="BJ3465" s="147"/>
    </row>
    <row r="3466" spans="61:62" s="92" customFormat="1" x14ac:dyDescent="0.2">
      <c r="BI3466" s="147"/>
      <c r="BJ3466" s="147"/>
    </row>
    <row r="3467" spans="61:62" s="92" customFormat="1" x14ac:dyDescent="0.2">
      <c r="BI3467" s="147"/>
      <c r="BJ3467" s="147"/>
    </row>
    <row r="3468" spans="61:62" s="92" customFormat="1" x14ac:dyDescent="0.2">
      <c r="BI3468" s="147"/>
      <c r="BJ3468" s="147"/>
    </row>
    <row r="3469" spans="61:62" s="92" customFormat="1" x14ac:dyDescent="0.2">
      <c r="BI3469" s="147"/>
      <c r="BJ3469" s="147"/>
    </row>
    <row r="3470" spans="61:62" s="92" customFormat="1" x14ac:dyDescent="0.2">
      <c r="BI3470" s="147"/>
      <c r="BJ3470" s="147"/>
    </row>
    <row r="3471" spans="61:62" s="92" customFormat="1" x14ac:dyDescent="0.2">
      <c r="BI3471" s="147"/>
      <c r="BJ3471" s="147"/>
    </row>
    <row r="3472" spans="61:62" s="92" customFormat="1" x14ac:dyDescent="0.2">
      <c r="BI3472" s="147"/>
      <c r="BJ3472" s="147"/>
    </row>
    <row r="3473" spans="61:62" s="92" customFormat="1" x14ac:dyDescent="0.2">
      <c r="BI3473" s="147"/>
      <c r="BJ3473" s="147"/>
    </row>
    <row r="3474" spans="61:62" s="92" customFormat="1" x14ac:dyDescent="0.2">
      <c r="BI3474" s="147"/>
      <c r="BJ3474" s="147"/>
    </row>
    <row r="3475" spans="61:62" s="92" customFormat="1" x14ac:dyDescent="0.2">
      <c r="BI3475" s="147"/>
      <c r="BJ3475" s="147"/>
    </row>
    <row r="3476" spans="61:62" s="92" customFormat="1" x14ac:dyDescent="0.2">
      <c r="BI3476" s="147"/>
      <c r="BJ3476" s="147"/>
    </row>
    <row r="3477" spans="61:62" s="92" customFormat="1" x14ac:dyDescent="0.2">
      <c r="BI3477" s="147"/>
      <c r="BJ3477" s="147"/>
    </row>
    <row r="3478" spans="61:62" s="92" customFormat="1" x14ac:dyDescent="0.2">
      <c r="BI3478" s="147"/>
      <c r="BJ3478" s="147"/>
    </row>
    <row r="3479" spans="61:62" s="92" customFormat="1" x14ac:dyDescent="0.2">
      <c r="BI3479" s="147"/>
      <c r="BJ3479" s="147"/>
    </row>
    <row r="3480" spans="61:62" s="92" customFormat="1" x14ac:dyDescent="0.2">
      <c r="BI3480" s="147"/>
      <c r="BJ3480" s="147"/>
    </row>
    <row r="3481" spans="61:62" s="92" customFormat="1" x14ac:dyDescent="0.2">
      <c r="BI3481" s="147"/>
      <c r="BJ3481" s="147"/>
    </row>
    <row r="3482" spans="61:62" s="92" customFormat="1" x14ac:dyDescent="0.2">
      <c r="BI3482" s="147"/>
      <c r="BJ3482" s="147"/>
    </row>
    <row r="3483" spans="61:62" s="92" customFormat="1" x14ac:dyDescent="0.2">
      <c r="BI3483" s="147"/>
      <c r="BJ3483" s="147"/>
    </row>
    <row r="3484" spans="61:62" s="92" customFormat="1" x14ac:dyDescent="0.2">
      <c r="BI3484" s="147"/>
      <c r="BJ3484" s="147"/>
    </row>
    <row r="3485" spans="61:62" s="92" customFormat="1" x14ac:dyDescent="0.2">
      <c r="BI3485" s="147"/>
      <c r="BJ3485" s="147"/>
    </row>
    <row r="3486" spans="61:62" s="92" customFormat="1" x14ac:dyDescent="0.2">
      <c r="BI3486" s="147"/>
      <c r="BJ3486" s="147"/>
    </row>
    <row r="3487" spans="61:62" s="92" customFormat="1" x14ac:dyDescent="0.2">
      <c r="BI3487" s="147"/>
      <c r="BJ3487" s="147"/>
    </row>
    <row r="3488" spans="61:62" s="92" customFormat="1" x14ac:dyDescent="0.2">
      <c r="BI3488" s="147"/>
      <c r="BJ3488" s="147"/>
    </row>
    <row r="3489" spans="61:62" s="92" customFormat="1" x14ac:dyDescent="0.2">
      <c r="BI3489" s="147"/>
      <c r="BJ3489" s="147"/>
    </row>
    <row r="3490" spans="61:62" s="92" customFormat="1" x14ac:dyDescent="0.2">
      <c r="BI3490" s="147"/>
      <c r="BJ3490" s="147"/>
    </row>
    <row r="3491" spans="61:62" s="92" customFormat="1" x14ac:dyDescent="0.2">
      <c r="BI3491" s="147"/>
      <c r="BJ3491" s="147"/>
    </row>
    <row r="3492" spans="61:62" s="92" customFormat="1" x14ac:dyDescent="0.2">
      <c r="BI3492" s="147"/>
      <c r="BJ3492" s="147"/>
    </row>
    <row r="3493" spans="61:62" s="92" customFormat="1" x14ac:dyDescent="0.2">
      <c r="BI3493" s="147"/>
      <c r="BJ3493" s="147"/>
    </row>
    <row r="3494" spans="61:62" s="92" customFormat="1" x14ac:dyDescent="0.2">
      <c r="BI3494" s="147"/>
      <c r="BJ3494" s="147"/>
    </row>
    <row r="3495" spans="61:62" s="92" customFormat="1" x14ac:dyDescent="0.2">
      <c r="BI3495" s="147"/>
      <c r="BJ3495" s="147"/>
    </row>
    <row r="3496" spans="61:62" s="92" customFormat="1" x14ac:dyDescent="0.2">
      <c r="BI3496" s="147"/>
      <c r="BJ3496" s="147"/>
    </row>
    <row r="3497" spans="61:62" s="92" customFormat="1" x14ac:dyDescent="0.2">
      <c r="BI3497" s="147"/>
      <c r="BJ3497" s="147"/>
    </row>
    <row r="3498" spans="61:62" s="92" customFormat="1" x14ac:dyDescent="0.2">
      <c r="BI3498" s="147"/>
      <c r="BJ3498" s="147"/>
    </row>
    <row r="3499" spans="61:62" s="92" customFormat="1" x14ac:dyDescent="0.2">
      <c r="BI3499" s="147"/>
      <c r="BJ3499" s="147"/>
    </row>
    <row r="3500" spans="61:62" s="92" customFormat="1" x14ac:dyDescent="0.2">
      <c r="BI3500" s="147"/>
      <c r="BJ3500" s="147"/>
    </row>
    <row r="3501" spans="61:62" s="92" customFormat="1" x14ac:dyDescent="0.2">
      <c r="BI3501" s="147"/>
      <c r="BJ3501" s="147"/>
    </row>
    <row r="3502" spans="61:62" s="92" customFormat="1" x14ac:dyDescent="0.2">
      <c r="BI3502" s="147"/>
      <c r="BJ3502" s="147"/>
    </row>
    <row r="3503" spans="61:62" s="92" customFormat="1" x14ac:dyDescent="0.2">
      <c r="BI3503" s="147"/>
      <c r="BJ3503" s="147"/>
    </row>
    <row r="3504" spans="61:62" s="92" customFormat="1" x14ac:dyDescent="0.2">
      <c r="BI3504" s="147"/>
      <c r="BJ3504" s="147"/>
    </row>
    <row r="3505" spans="61:62" s="92" customFormat="1" x14ac:dyDescent="0.2">
      <c r="BI3505" s="147"/>
      <c r="BJ3505" s="147"/>
    </row>
    <row r="3506" spans="61:62" s="92" customFormat="1" x14ac:dyDescent="0.2">
      <c r="BI3506" s="147"/>
      <c r="BJ3506" s="147"/>
    </row>
    <row r="3507" spans="61:62" s="92" customFormat="1" x14ac:dyDescent="0.2">
      <c r="BI3507" s="147"/>
      <c r="BJ3507" s="147"/>
    </row>
    <row r="3508" spans="61:62" s="92" customFormat="1" x14ac:dyDescent="0.2">
      <c r="BI3508" s="147"/>
      <c r="BJ3508" s="147"/>
    </row>
    <row r="3509" spans="61:62" s="92" customFormat="1" x14ac:dyDescent="0.2">
      <c r="BI3509" s="147"/>
      <c r="BJ3509" s="147"/>
    </row>
    <row r="3510" spans="61:62" s="92" customFormat="1" x14ac:dyDescent="0.2">
      <c r="BI3510" s="147"/>
      <c r="BJ3510" s="147"/>
    </row>
    <row r="3511" spans="61:62" s="92" customFormat="1" x14ac:dyDescent="0.2">
      <c r="BI3511" s="147"/>
      <c r="BJ3511" s="147"/>
    </row>
    <row r="3512" spans="61:62" s="92" customFormat="1" x14ac:dyDescent="0.2">
      <c r="BI3512" s="147"/>
      <c r="BJ3512" s="147"/>
    </row>
    <row r="3513" spans="61:62" s="92" customFormat="1" x14ac:dyDescent="0.2">
      <c r="BI3513" s="147"/>
      <c r="BJ3513" s="147"/>
    </row>
    <row r="3514" spans="61:62" s="92" customFormat="1" x14ac:dyDescent="0.2">
      <c r="BI3514" s="147"/>
      <c r="BJ3514" s="147"/>
    </row>
    <row r="3515" spans="61:62" s="92" customFormat="1" x14ac:dyDescent="0.2">
      <c r="BI3515" s="147"/>
      <c r="BJ3515" s="147"/>
    </row>
    <row r="3516" spans="61:62" s="92" customFormat="1" x14ac:dyDescent="0.2">
      <c r="BI3516" s="147"/>
      <c r="BJ3516" s="147"/>
    </row>
    <row r="3517" spans="61:62" s="92" customFormat="1" x14ac:dyDescent="0.2">
      <c r="BI3517" s="147"/>
      <c r="BJ3517" s="147"/>
    </row>
    <row r="3518" spans="61:62" s="92" customFormat="1" x14ac:dyDescent="0.2">
      <c r="BI3518" s="147"/>
      <c r="BJ3518" s="147"/>
    </row>
    <row r="3519" spans="61:62" s="92" customFormat="1" x14ac:dyDescent="0.2">
      <c r="BI3519" s="147"/>
      <c r="BJ3519" s="147"/>
    </row>
    <row r="3520" spans="61:62" s="92" customFormat="1" x14ac:dyDescent="0.2">
      <c r="BI3520" s="147"/>
      <c r="BJ3520" s="147"/>
    </row>
    <row r="3521" spans="61:62" s="92" customFormat="1" x14ac:dyDescent="0.2">
      <c r="BI3521" s="147"/>
      <c r="BJ3521" s="147"/>
    </row>
    <row r="3522" spans="61:62" s="92" customFormat="1" x14ac:dyDescent="0.2">
      <c r="BI3522" s="147"/>
      <c r="BJ3522" s="147"/>
    </row>
    <row r="3523" spans="61:62" s="92" customFormat="1" x14ac:dyDescent="0.2">
      <c r="BI3523" s="147"/>
      <c r="BJ3523" s="147"/>
    </row>
    <row r="3524" spans="61:62" s="92" customFormat="1" x14ac:dyDescent="0.2">
      <c r="BI3524" s="147"/>
      <c r="BJ3524" s="147"/>
    </row>
    <row r="3525" spans="61:62" s="92" customFormat="1" x14ac:dyDescent="0.2">
      <c r="BI3525" s="147"/>
      <c r="BJ3525" s="147"/>
    </row>
    <row r="3526" spans="61:62" s="92" customFormat="1" x14ac:dyDescent="0.2">
      <c r="BI3526" s="147"/>
      <c r="BJ3526" s="147"/>
    </row>
    <row r="3527" spans="61:62" s="92" customFormat="1" x14ac:dyDescent="0.2">
      <c r="BI3527" s="147"/>
      <c r="BJ3527" s="147"/>
    </row>
    <row r="3528" spans="61:62" s="92" customFormat="1" x14ac:dyDescent="0.2">
      <c r="BI3528" s="147"/>
      <c r="BJ3528" s="147"/>
    </row>
    <row r="3529" spans="61:62" s="92" customFormat="1" x14ac:dyDescent="0.2">
      <c r="BI3529" s="147"/>
      <c r="BJ3529" s="147"/>
    </row>
    <row r="3530" spans="61:62" s="92" customFormat="1" x14ac:dyDescent="0.2">
      <c r="BI3530" s="147"/>
      <c r="BJ3530" s="147"/>
    </row>
    <row r="3531" spans="61:62" s="92" customFormat="1" x14ac:dyDescent="0.2">
      <c r="BI3531" s="147"/>
      <c r="BJ3531" s="147"/>
    </row>
    <row r="3532" spans="61:62" s="92" customFormat="1" x14ac:dyDescent="0.2">
      <c r="BI3532" s="147"/>
      <c r="BJ3532" s="147"/>
    </row>
    <row r="3533" spans="61:62" s="92" customFormat="1" x14ac:dyDescent="0.2">
      <c r="BI3533" s="147"/>
      <c r="BJ3533" s="147"/>
    </row>
    <row r="3534" spans="61:62" s="92" customFormat="1" x14ac:dyDescent="0.2">
      <c r="BI3534" s="147"/>
      <c r="BJ3534" s="147"/>
    </row>
    <row r="3535" spans="61:62" s="92" customFormat="1" x14ac:dyDescent="0.2">
      <c r="BI3535" s="147"/>
      <c r="BJ3535" s="147"/>
    </row>
    <row r="3536" spans="61:62" s="92" customFormat="1" x14ac:dyDescent="0.2">
      <c r="BI3536" s="147"/>
      <c r="BJ3536" s="147"/>
    </row>
    <row r="3537" spans="61:62" s="92" customFormat="1" x14ac:dyDescent="0.2">
      <c r="BI3537" s="147"/>
      <c r="BJ3537" s="147"/>
    </row>
    <row r="3538" spans="61:62" s="92" customFormat="1" x14ac:dyDescent="0.2">
      <c r="BI3538" s="147"/>
      <c r="BJ3538" s="147"/>
    </row>
    <row r="3539" spans="61:62" s="92" customFormat="1" x14ac:dyDescent="0.2">
      <c r="BI3539" s="147"/>
      <c r="BJ3539" s="147"/>
    </row>
    <row r="3540" spans="61:62" s="92" customFormat="1" x14ac:dyDescent="0.2">
      <c r="BI3540" s="147"/>
      <c r="BJ3540" s="147"/>
    </row>
    <row r="3541" spans="61:62" s="92" customFormat="1" x14ac:dyDescent="0.2">
      <c r="BI3541" s="147"/>
      <c r="BJ3541" s="147"/>
    </row>
    <row r="3542" spans="61:62" s="92" customFormat="1" x14ac:dyDescent="0.2">
      <c r="BI3542" s="147"/>
      <c r="BJ3542" s="147"/>
    </row>
    <row r="3543" spans="61:62" s="92" customFormat="1" x14ac:dyDescent="0.2">
      <c r="BI3543" s="147"/>
      <c r="BJ3543" s="147"/>
    </row>
    <row r="3544" spans="61:62" s="92" customFormat="1" x14ac:dyDescent="0.2">
      <c r="BI3544" s="147"/>
      <c r="BJ3544" s="147"/>
    </row>
    <row r="3545" spans="61:62" s="92" customFormat="1" x14ac:dyDescent="0.2">
      <c r="BI3545" s="147"/>
      <c r="BJ3545" s="147"/>
    </row>
    <row r="3546" spans="61:62" s="92" customFormat="1" x14ac:dyDescent="0.2">
      <c r="BI3546" s="147"/>
      <c r="BJ3546" s="147"/>
    </row>
    <row r="3547" spans="61:62" s="92" customFormat="1" x14ac:dyDescent="0.2">
      <c r="BI3547" s="147"/>
      <c r="BJ3547" s="147"/>
    </row>
    <row r="3548" spans="61:62" s="92" customFormat="1" x14ac:dyDescent="0.2">
      <c r="BI3548" s="147"/>
      <c r="BJ3548" s="147"/>
    </row>
    <row r="3549" spans="61:62" s="92" customFormat="1" x14ac:dyDescent="0.2">
      <c r="BI3549" s="147"/>
      <c r="BJ3549" s="147"/>
    </row>
    <row r="3550" spans="61:62" s="92" customFormat="1" x14ac:dyDescent="0.2">
      <c r="BI3550" s="147"/>
      <c r="BJ3550" s="147"/>
    </row>
    <row r="3551" spans="61:62" s="92" customFormat="1" x14ac:dyDescent="0.2">
      <c r="BI3551" s="147"/>
      <c r="BJ3551" s="147"/>
    </row>
    <row r="3552" spans="61:62" s="92" customFormat="1" x14ac:dyDescent="0.2">
      <c r="BI3552" s="147"/>
      <c r="BJ3552" s="147"/>
    </row>
    <row r="3553" spans="61:62" s="92" customFormat="1" x14ac:dyDescent="0.2">
      <c r="BI3553" s="147"/>
      <c r="BJ3553" s="147"/>
    </row>
    <row r="3554" spans="61:62" s="92" customFormat="1" x14ac:dyDescent="0.2">
      <c r="BI3554" s="147"/>
      <c r="BJ3554" s="147"/>
    </row>
    <row r="3555" spans="61:62" s="92" customFormat="1" x14ac:dyDescent="0.2">
      <c r="BI3555" s="147"/>
      <c r="BJ3555" s="147"/>
    </row>
    <row r="3556" spans="61:62" s="92" customFormat="1" x14ac:dyDescent="0.2">
      <c r="BI3556" s="147"/>
      <c r="BJ3556" s="147"/>
    </row>
    <row r="3557" spans="61:62" s="92" customFormat="1" x14ac:dyDescent="0.2">
      <c r="BI3557" s="147"/>
      <c r="BJ3557" s="147"/>
    </row>
    <row r="3558" spans="61:62" s="92" customFormat="1" x14ac:dyDescent="0.2">
      <c r="BI3558" s="147"/>
      <c r="BJ3558" s="147"/>
    </row>
    <row r="3559" spans="61:62" s="92" customFormat="1" x14ac:dyDescent="0.2">
      <c r="BI3559" s="147"/>
      <c r="BJ3559" s="147"/>
    </row>
    <row r="3560" spans="61:62" s="92" customFormat="1" x14ac:dyDescent="0.2">
      <c r="BI3560" s="147"/>
      <c r="BJ3560" s="147"/>
    </row>
    <row r="3561" spans="61:62" s="92" customFormat="1" x14ac:dyDescent="0.2">
      <c r="BI3561" s="147"/>
      <c r="BJ3561" s="147"/>
    </row>
    <row r="3562" spans="61:62" s="92" customFormat="1" x14ac:dyDescent="0.2">
      <c r="BI3562" s="147"/>
      <c r="BJ3562" s="147"/>
    </row>
    <row r="3563" spans="61:62" s="92" customFormat="1" x14ac:dyDescent="0.2">
      <c r="BI3563" s="147"/>
      <c r="BJ3563" s="147"/>
    </row>
    <row r="3564" spans="61:62" s="92" customFormat="1" x14ac:dyDescent="0.2">
      <c r="BI3564" s="147"/>
      <c r="BJ3564" s="147"/>
    </row>
    <row r="3565" spans="61:62" s="92" customFormat="1" x14ac:dyDescent="0.2">
      <c r="BI3565" s="147"/>
      <c r="BJ3565" s="147"/>
    </row>
    <row r="3566" spans="61:62" s="92" customFormat="1" x14ac:dyDescent="0.2">
      <c r="BI3566" s="147"/>
      <c r="BJ3566" s="147"/>
    </row>
    <row r="3567" spans="61:62" s="92" customFormat="1" x14ac:dyDescent="0.2">
      <c r="BI3567" s="147"/>
      <c r="BJ3567" s="147"/>
    </row>
    <row r="3568" spans="61:62" s="92" customFormat="1" x14ac:dyDescent="0.2">
      <c r="BI3568" s="147"/>
      <c r="BJ3568" s="147"/>
    </row>
    <row r="3569" spans="61:62" s="92" customFormat="1" x14ac:dyDescent="0.2">
      <c r="BI3569" s="147"/>
      <c r="BJ3569" s="147"/>
    </row>
    <row r="3570" spans="61:62" s="92" customFormat="1" x14ac:dyDescent="0.2">
      <c r="BI3570" s="147"/>
      <c r="BJ3570" s="147"/>
    </row>
    <row r="3571" spans="61:62" s="92" customFormat="1" x14ac:dyDescent="0.2">
      <c r="BI3571" s="147"/>
      <c r="BJ3571" s="147"/>
    </row>
    <row r="3572" spans="61:62" s="92" customFormat="1" x14ac:dyDescent="0.2">
      <c r="BI3572" s="147"/>
      <c r="BJ3572" s="147"/>
    </row>
    <row r="3573" spans="61:62" s="92" customFormat="1" x14ac:dyDescent="0.2">
      <c r="BI3573" s="147"/>
      <c r="BJ3573" s="147"/>
    </row>
    <row r="3574" spans="61:62" s="92" customFormat="1" x14ac:dyDescent="0.2">
      <c r="BI3574" s="147"/>
      <c r="BJ3574" s="147"/>
    </row>
    <row r="3575" spans="61:62" s="92" customFormat="1" x14ac:dyDescent="0.2">
      <c r="BI3575" s="147"/>
      <c r="BJ3575" s="147"/>
    </row>
    <row r="3576" spans="61:62" s="92" customFormat="1" x14ac:dyDescent="0.2">
      <c r="BI3576" s="147"/>
      <c r="BJ3576" s="147"/>
    </row>
    <row r="3577" spans="61:62" s="92" customFormat="1" x14ac:dyDescent="0.2">
      <c r="BI3577" s="147"/>
      <c r="BJ3577" s="147"/>
    </row>
    <row r="3578" spans="61:62" s="92" customFormat="1" x14ac:dyDescent="0.2">
      <c r="BI3578" s="147"/>
      <c r="BJ3578" s="147"/>
    </row>
    <row r="3579" spans="61:62" s="92" customFormat="1" x14ac:dyDescent="0.2">
      <c r="BI3579" s="147"/>
      <c r="BJ3579" s="147"/>
    </row>
    <row r="3580" spans="61:62" s="92" customFormat="1" x14ac:dyDescent="0.2">
      <c r="BI3580" s="147"/>
      <c r="BJ3580" s="147"/>
    </row>
    <row r="3581" spans="61:62" s="92" customFormat="1" x14ac:dyDescent="0.2">
      <c r="BI3581" s="147"/>
      <c r="BJ3581" s="147"/>
    </row>
    <row r="3582" spans="61:62" s="92" customFormat="1" x14ac:dyDescent="0.2">
      <c r="BI3582" s="147"/>
      <c r="BJ3582" s="147"/>
    </row>
    <row r="3583" spans="61:62" s="92" customFormat="1" x14ac:dyDescent="0.2">
      <c r="BI3583" s="147"/>
      <c r="BJ3583" s="147"/>
    </row>
    <row r="3584" spans="61:62" s="92" customFormat="1" x14ac:dyDescent="0.2">
      <c r="BI3584" s="147"/>
      <c r="BJ3584" s="147"/>
    </row>
    <row r="3585" spans="61:62" s="92" customFormat="1" x14ac:dyDescent="0.2">
      <c r="BI3585" s="147"/>
      <c r="BJ3585" s="147"/>
    </row>
    <row r="3586" spans="61:62" s="92" customFormat="1" x14ac:dyDescent="0.2">
      <c r="BI3586" s="147"/>
      <c r="BJ3586" s="147"/>
    </row>
    <row r="3587" spans="61:62" s="92" customFormat="1" x14ac:dyDescent="0.2">
      <c r="BI3587" s="147"/>
      <c r="BJ3587" s="147"/>
    </row>
    <row r="3588" spans="61:62" s="92" customFormat="1" x14ac:dyDescent="0.2">
      <c r="BI3588" s="147"/>
      <c r="BJ3588" s="147"/>
    </row>
    <row r="3589" spans="61:62" s="92" customFormat="1" x14ac:dyDescent="0.2">
      <c r="BI3589" s="147"/>
      <c r="BJ3589" s="147"/>
    </row>
    <row r="3590" spans="61:62" s="92" customFormat="1" x14ac:dyDescent="0.2">
      <c r="BI3590" s="147"/>
      <c r="BJ3590" s="147"/>
    </row>
    <row r="3591" spans="61:62" s="92" customFormat="1" x14ac:dyDescent="0.2">
      <c r="BI3591" s="147"/>
      <c r="BJ3591" s="147"/>
    </row>
    <row r="3592" spans="61:62" s="92" customFormat="1" x14ac:dyDescent="0.2">
      <c r="BI3592" s="147"/>
      <c r="BJ3592" s="147"/>
    </row>
    <row r="3593" spans="61:62" s="92" customFormat="1" x14ac:dyDescent="0.2">
      <c r="BI3593" s="147"/>
      <c r="BJ3593" s="147"/>
    </row>
    <row r="3594" spans="61:62" s="92" customFormat="1" x14ac:dyDescent="0.2">
      <c r="BI3594" s="147"/>
      <c r="BJ3594" s="147"/>
    </row>
    <row r="3595" spans="61:62" s="92" customFormat="1" x14ac:dyDescent="0.2">
      <c r="BI3595" s="147"/>
      <c r="BJ3595" s="147"/>
    </row>
    <row r="3596" spans="61:62" s="92" customFormat="1" x14ac:dyDescent="0.2">
      <c r="BI3596" s="147"/>
      <c r="BJ3596" s="147"/>
    </row>
    <row r="3597" spans="61:62" s="92" customFormat="1" x14ac:dyDescent="0.2">
      <c r="BI3597" s="147"/>
      <c r="BJ3597" s="147"/>
    </row>
    <row r="3598" spans="61:62" s="92" customFormat="1" x14ac:dyDescent="0.2">
      <c r="BI3598" s="147"/>
      <c r="BJ3598" s="147"/>
    </row>
    <row r="3599" spans="61:62" s="92" customFormat="1" x14ac:dyDescent="0.2">
      <c r="BI3599" s="147"/>
      <c r="BJ3599" s="147"/>
    </row>
    <row r="3600" spans="61:62" s="92" customFormat="1" x14ac:dyDescent="0.2">
      <c r="BI3600" s="147"/>
      <c r="BJ3600" s="147"/>
    </row>
    <row r="3601" spans="61:62" s="92" customFormat="1" x14ac:dyDescent="0.2">
      <c r="BI3601" s="147"/>
      <c r="BJ3601" s="147"/>
    </row>
    <row r="3602" spans="61:62" s="92" customFormat="1" x14ac:dyDescent="0.2">
      <c r="BI3602" s="147"/>
      <c r="BJ3602" s="147"/>
    </row>
    <row r="3603" spans="61:62" s="92" customFormat="1" x14ac:dyDescent="0.2">
      <c r="BI3603" s="147"/>
      <c r="BJ3603" s="147"/>
    </row>
    <row r="3604" spans="61:62" s="92" customFormat="1" x14ac:dyDescent="0.2">
      <c r="BI3604" s="147"/>
      <c r="BJ3604" s="147"/>
    </row>
    <row r="3605" spans="61:62" s="92" customFormat="1" x14ac:dyDescent="0.2">
      <c r="BI3605" s="147"/>
      <c r="BJ3605" s="147"/>
    </row>
    <row r="3606" spans="61:62" s="92" customFormat="1" x14ac:dyDescent="0.2">
      <c r="BI3606" s="147"/>
      <c r="BJ3606" s="147"/>
    </row>
    <row r="3607" spans="61:62" s="92" customFormat="1" x14ac:dyDescent="0.2">
      <c r="BI3607" s="147"/>
      <c r="BJ3607" s="147"/>
    </row>
    <row r="3608" spans="61:62" s="92" customFormat="1" x14ac:dyDescent="0.2">
      <c r="BI3608" s="147"/>
      <c r="BJ3608" s="147"/>
    </row>
    <row r="3609" spans="61:62" s="92" customFormat="1" x14ac:dyDescent="0.2">
      <c r="BI3609" s="147"/>
      <c r="BJ3609" s="147"/>
    </row>
    <row r="3610" spans="61:62" s="92" customFormat="1" x14ac:dyDescent="0.2">
      <c r="BI3610" s="147"/>
      <c r="BJ3610" s="147"/>
    </row>
    <row r="3611" spans="61:62" s="92" customFormat="1" x14ac:dyDescent="0.2">
      <c r="BI3611" s="147"/>
      <c r="BJ3611" s="147"/>
    </row>
    <row r="3612" spans="61:62" s="92" customFormat="1" x14ac:dyDescent="0.2">
      <c r="BI3612" s="147"/>
      <c r="BJ3612" s="147"/>
    </row>
    <row r="3613" spans="61:62" s="92" customFormat="1" x14ac:dyDescent="0.2">
      <c r="BI3613" s="147"/>
      <c r="BJ3613" s="147"/>
    </row>
    <row r="3614" spans="61:62" s="92" customFormat="1" x14ac:dyDescent="0.2">
      <c r="BI3614" s="147"/>
      <c r="BJ3614" s="147"/>
    </row>
    <row r="3615" spans="61:62" s="92" customFormat="1" x14ac:dyDescent="0.2">
      <c r="BI3615" s="147"/>
      <c r="BJ3615" s="147"/>
    </row>
    <row r="3616" spans="61:62" s="92" customFormat="1" x14ac:dyDescent="0.2">
      <c r="BI3616" s="147"/>
      <c r="BJ3616" s="147"/>
    </row>
    <row r="3617" spans="61:62" s="92" customFormat="1" x14ac:dyDescent="0.2">
      <c r="BI3617" s="147"/>
      <c r="BJ3617" s="147"/>
    </row>
    <row r="3618" spans="61:62" s="92" customFormat="1" x14ac:dyDescent="0.2">
      <c r="BI3618" s="147"/>
      <c r="BJ3618" s="147"/>
    </row>
    <row r="3619" spans="61:62" s="92" customFormat="1" x14ac:dyDescent="0.2">
      <c r="BI3619" s="147"/>
      <c r="BJ3619" s="147"/>
    </row>
    <row r="3620" spans="61:62" s="92" customFormat="1" x14ac:dyDescent="0.2">
      <c r="BI3620" s="147"/>
      <c r="BJ3620" s="147"/>
    </row>
    <row r="3621" spans="61:62" s="92" customFormat="1" x14ac:dyDescent="0.2">
      <c r="BI3621" s="147"/>
      <c r="BJ3621" s="147"/>
    </row>
    <row r="3622" spans="61:62" s="92" customFormat="1" x14ac:dyDescent="0.2">
      <c r="BI3622" s="147"/>
      <c r="BJ3622" s="147"/>
    </row>
    <row r="3623" spans="61:62" s="92" customFormat="1" x14ac:dyDescent="0.2">
      <c r="BI3623" s="147"/>
      <c r="BJ3623" s="147"/>
    </row>
    <row r="3624" spans="61:62" s="92" customFormat="1" x14ac:dyDescent="0.2">
      <c r="BI3624" s="147"/>
      <c r="BJ3624" s="147"/>
    </row>
    <row r="3625" spans="61:62" s="92" customFormat="1" x14ac:dyDescent="0.2">
      <c r="BI3625" s="147"/>
      <c r="BJ3625" s="147"/>
    </row>
    <row r="3626" spans="61:62" s="92" customFormat="1" x14ac:dyDescent="0.2">
      <c r="BI3626" s="147"/>
      <c r="BJ3626" s="147"/>
    </row>
    <row r="3627" spans="61:62" s="92" customFormat="1" x14ac:dyDescent="0.2">
      <c r="BI3627" s="147"/>
      <c r="BJ3627" s="147"/>
    </row>
    <row r="3628" spans="61:62" s="92" customFormat="1" x14ac:dyDescent="0.2">
      <c r="BI3628" s="147"/>
      <c r="BJ3628" s="147"/>
    </row>
    <row r="3629" spans="61:62" s="92" customFormat="1" x14ac:dyDescent="0.2">
      <c r="BI3629" s="147"/>
      <c r="BJ3629" s="147"/>
    </row>
    <row r="3630" spans="61:62" s="92" customFormat="1" x14ac:dyDescent="0.2">
      <c r="BI3630" s="147"/>
      <c r="BJ3630" s="147"/>
    </row>
    <row r="3631" spans="61:62" s="92" customFormat="1" x14ac:dyDescent="0.2">
      <c r="BI3631" s="147"/>
      <c r="BJ3631" s="147"/>
    </row>
    <row r="3632" spans="61:62" s="92" customFormat="1" x14ac:dyDescent="0.2">
      <c r="BI3632" s="147"/>
      <c r="BJ3632" s="147"/>
    </row>
    <row r="3633" spans="61:62" s="92" customFormat="1" x14ac:dyDescent="0.2">
      <c r="BI3633" s="147"/>
      <c r="BJ3633" s="147"/>
    </row>
    <row r="3634" spans="61:62" s="92" customFormat="1" x14ac:dyDescent="0.2">
      <c r="BI3634" s="147"/>
      <c r="BJ3634" s="147"/>
    </row>
    <row r="3635" spans="61:62" s="92" customFormat="1" x14ac:dyDescent="0.2">
      <c r="BI3635" s="147"/>
      <c r="BJ3635" s="147"/>
    </row>
    <row r="3636" spans="61:62" s="92" customFormat="1" x14ac:dyDescent="0.2">
      <c r="BI3636" s="147"/>
      <c r="BJ3636" s="147"/>
    </row>
    <row r="3637" spans="61:62" s="92" customFormat="1" x14ac:dyDescent="0.2">
      <c r="BI3637" s="147"/>
      <c r="BJ3637" s="147"/>
    </row>
    <row r="3638" spans="61:62" s="92" customFormat="1" x14ac:dyDescent="0.2">
      <c r="BI3638" s="147"/>
      <c r="BJ3638" s="147"/>
    </row>
    <row r="3639" spans="61:62" s="92" customFormat="1" x14ac:dyDescent="0.2">
      <c r="BI3639" s="147"/>
      <c r="BJ3639" s="147"/>
    </row>
    <row r="3640" spans="61:62" s="92" customFormat="1" x14ac:dyDescent="0.2">
      <c r="BI3640" s="147"/>
      <c r="BJ3640" s="147"/>
    </row>
    <row r="3641" spans="61:62" s="92" customFormat="1" x14ac:dyDescent="0.2">
      <c r="BI3641" s="147"/>
      <c r="BJ3641" s="147"/>
    </row>
    <row r="3642" spans="61:62" s="92" customFormat="1" x14ac:dyDescent="0.2">
      <c r="BI3642" s="147"/>
      <c r="BJ3642" s="147"/>
    </row>
    <row r="3643" spans="61:62" s="92" customFormat="1" x14ac:dyDescent="0.2">
      <c r="BI3643" s="147"/>
      <c r="BJ3643" s="147"/>
    </row>
    <row r="3644" spans="61:62" s="92" customFormat="1" x14ac:dyDescent="0.2">
      <c r="BI3644" s="147"/>
      <c r="BJ3644" s="147"/>
    </row>
    <row r="3645" spans="61:62" s="92" customFormat="1" x14ac:dyDescent="0.2">
      <c r="BI3645" s="147"/>
      <c r="BJ3645" s="147"/>
    </row>
    <row r="3646" spans="61:62" s="92" customFormat="1" x14ac:dyDescent="0.2">
      <c r="BI3646" s="147"/>
      <c r="BJ3646" s="147"/>
    </row>
    <row r="3647" spans="61:62" s="92" customFormat="1" x14ac:dyDescent="0.2">
      <c r="BI3647" s="147"/>
      <c r="BJ3647" s="147"/>
    </row>
    <row r="3648" spans="61:62" s="92" customFormat="1" x14ac:dyDescent="0.2">
      <c r="BI3648" s="147"/>
      <c r="BJ3648" s="147"/>
    </row>
    <row r="3649" spans="61:62" s="92" customFormat="1" x14ac:dyDescent="0.2">
      <c r="BI3649" s="147"/>
      <c r="BJ3649" s="147"/>
    </row>
    <row r="3650" spans="61:62" s="92" customFormat="1" x14ac:dyDescent="0.2">
      <c r="BI3650" s="147"/>
      <c r="BJ3650" s="147"/>
    </row>
    <row r="3651" spans="61:62" s="92" customFormat="1" x14ac:dyDescent="0.2">
      <c r="BI3651" s="147"/>
      <c r="BJ3651" s="147"/>
    </row>
    <row r="3652" spans="61:62" s="92" customFormat="1" x14ac:dyDescent="0.2">
      <c r="BI3652" s="147"/>
      <c r="BJ3652" s="147"/>
    </row>
    <row r="3653" spans="61:62" s="92" customFormat="1" x14ac:dyDescent="0.2">
      <c r="BI3653" s="147"/>
      <c r="BJ3653" s="147"/>
    </row>
    <row r="3654" spans="61:62" s="92" customFormat="1" x14ac:dyDescent="0.2">
      <c r="BI3654" s="147"/>
      <c r="BJ3654" s="147"/>
    </row>
    <row r="3655" spans="61:62" s="92" customFormat="1" x14ac:dyDescent="0.2">
      <c r="BI3655" s="147"/>
      <c r="BJ3655" s="147"/>
    </row>
    <row r="3656" spans="61:62" s="92" customFormat="1" x14ac:dyDescent="0.2">
      <c r="BI3656" s="147"/>
      <c r="BJ3656" s="147"/>
    </row>
    <row r="3657" spans="61:62" s="92" customFormat="1" x14ac:dyDescent="0.2">
      <c r="BI3657" s="147"/>
      <c r="BJ3657" s="147"/>
    </row>
    <row r="3658" spans="61:62" s="92" customFormat="1" x14ac:dyDescent="0.2">
      <c r="BI3658" s="147"/>
      <c r="BJ3658" s="147"/>
    </row>
    <row r="3659" spans="61:62" s="92" customFormat="1" x14ac:dyDescent="0.2">
      <c r="BI3659" s="147"/>
      <c r="BJ3659" s="147"/>
    </row>
    <row r="3660" spans="61:62" s="92" customFormat="1" x14ac:dyDescent="0.2">
      <c r="BI3660" s="147"/>
      <c r="BJ3660" s="147"/>
    </row>
    <row r="3661" spans="61:62" s="92" customFormat="1" x14ac:dyDescent="0.2">
      <c r="BI3661" s="147"/>
      <c r="BJ3661" s="147"/>
    </row>
    <row r="3662" spans="61:62" s="92" customFormat="1" x14ac:dyDescent="0.2">
      <c r="BI3662" s="147"/>
      <c r="BJ3662" s="147"/>
    </row>
    <row r="3663" spans="61:62" s="92" customFormat="1" x14ac:dyDescent="0.2">
      <c r="BI3663" s="147"/>
      <c r="BJ3663" s="147"/>
    </row>
    <row r="3664" spans="61:62" s="92" customFormat="1" x14ac:dyDescent="0.2">
      <c r="BI3664" s="147"/>
      <c r="BJ3664" s="147"/>
    </row>
    <row r="3665" spans="61:62" s="92" customFormat="1" x14ac:dyDescent="0.2">
      <c r="BI3665" s="147"/>
      <c r="BJ3665" s="147"/>
    </row>
    <row r="3666" spans="61:62" s="92" customFormat="1" x14ac:dyDescent="0.2">
      <c r="BI3666" s="147"/>
      <c r="BJ3666" s="147"/>
    </row>
    <row r="3667" spans="61:62" s="92" customFormat="1" x14ac:dyDescent="0.2">
      <c r="BI3667" s="147"/>
      <c r="BJ3667" s="147"/>
    </row>
    <row r="3668" spans="61:62" s="92" customFormat="1" x14ac:dyDescent="0.2">
      <c r="BI3668" s="147"/>
      <c r="BJ3668" s="147"/>
    </row>
    <row r="3669" spans="61:62" s="92" customFormat="1" x14ac:dyDescent="0.2">
      <c r="BI3669" s="147"/>
      <c r="BJ3669" s="147"/>
    </row>
    <row r="3670" spans="61:62" s="92" customFormat="1" x14ac:dyDescent="0.2">
      <c r="BI3670" s="147"/>
      <c r="BJ3670" s="147"/>
    </row>
    <row r="3671" spans="61:62" s="92" customFormat="1" x14ac:dyDescent="0.2">
      <c r="BI3671" s="147"/>
      <c r="BJ3671" s="147"/>
    </row>
    <row r="3672" spans="61:62" s="92" customFormat="1" x14ac:dyDescent="0.2">
      <c r="BI3672" s="147"/>
      <c r="BJ3672" s="147"/>
    </row>
    <row r="3673" spans="61:62" s="92" customFormat="1" x14ac:dyDescent="0.2">
      <c r="BI3673" s="147"/>
      <c r="BJ3673" s="147"/>
    </row>
    <row r="3674" spans="61:62" s="92" customFormat="1" x14ac:dyDescent="0.2">
      <c r="BI3674" s="147"/>
      <c r="BJ3674" s="147"/>
    </row>
    <row r="3675" spans="61:62" s="92" customFormat="1" x14ac:dyDescent="0.2">
      <c r="BI3675" s="147"/>
      <c r="BJ3675" s="147"/>
    </row>
    <row r="3676" spans="61:62" s="92" customFormat="1" x14ac:dyDescent="0.2">
      <c r="BI3676" s="147"/>
      <c r="BJ3676" s="147"/>
    </row>
    <row r="3677" spans="61:62" s="92" customFormat="1" x14ac:dyDescent="0.2">
      <c r="BI3677" s="147"/>
      <c r="BJ3677" s="147"/>
    </row>
    <row r="3678" spans="61:62" s="92" customFormat="1" x14ac:dyDescent="0.2">
      <c r="BI3678" s="147"/>
      <c r="BJ3678" s="147"/>
    </row>
    <row r="3679" spans="61:62" s="92" customFormat="1" x14ac:dyDescent="0.2">
      <c r="BI3679" s="147"/>
      <c r="BJ3679" s="147"/>
    </row>
    <row r="3680" spans="61:62" s="92" customFormat="1" x14ac:dyDescent="0.2">
      <c r="BI3680" s="147"/>
      <c r="BJ3680" s="147"/>
    </row>
    <row r="3681" spans="61:62" s="92" customFormat="1" x14ac:dyDescent="0.2">
      <c r="BI3681" s="147"/>
      <c r="BJ3681" s="147"/>
    </row>
    <row r="3682" spans="61:62" s="92" customFormat="1" x14ac:dyDescent="0.2">
      <c r="BI3682" s="147"/>
      <c r="BJ3682" s="147"/>
    </row>
    <row r="3683" spans="61:62" s="92" customFormat="1" x14ac:dyDescent="0.2">
      <c r="BI3683" s="147"/>
      <c r="BJ3683" s="147"/>
    </row>
    <row r="3684" spans="61:62" s="92" customFormat="1" x14ac:dyDescent="0.2">
      <c r="BI3684" s="147"/>
      <c r="BJ3684" s="147"/>
    </row>
    <row r="3685" spans="61:62" s="92" customFormat="1" x14ac:dyDescent="0.2">
      <c r="BI3685" s="147"/>
      <c r="BJ3685" s="147"/>
    </row>
    <row r="3686" spans="61:62" s="92" customFormat="1" x14ac:dyDescent="0.2">
      <c r="BI3686" s="147"/>
      <c r="BJ3686" s="147"/>
    </row>
    <row r="3687" spans="61:62" s="92" customFormat="1" x14ac:dyDescent="0.2">
      <c r="BI3687" s="147"/>
      <c r="BJ3687" s="147"/>
    </row>
    <row r="3688" spans="61:62" s="92" customFormat="1" x14ac:dyDescent="0.2">
      <c r="BI3688" s="147"/>
      <c r="BJ3688" s="147"/>
    </row>
    <row r="3689" spans="61:62" s="92" customFormat="1" x14ac:dyDescent="0.2">
      <c r="BI3689" s="147"/>
      <c r="BJ3689" s="147"/>
    </row>
    <row r="3690" spans="61:62" s="92" customFormat="1" x14ac:dyDescent="0.2">
      <c r="BI3690" s="147"/>
      <c r="BJ3690" s="147"/>
    </row>
    <row r="3691" spans="61:62" s="92" customFormat="1" x14ac:dyDescent="0.2">
      <c r="BI3691" s="147"/>
      <c r="BJ3691" s="147"/>
    </row>
    <row r="3692" spans="61:62" s="92" customFormat="1" x14ac:dyDescent="0.2">
      <c r="BI3692" s="147"/>
      <c r="BJ3692" s="147"/>
    </row>
    <row r="3693" spans="61:62" s="92" customFormat="1" x14ac:dyDescent="0.2">
      <c r="BI3693" s="147"/>
      <c r="BJ3693" s="147"/>
    </row>
    <row r="3694" spans="61:62" s="92" customFormat="1" x14ac:dyDescent="0.2">
      <c r="BI3694" s="147"/>
      <c r="BJ3694" s="147"/>
    </row>
    <row r="3695" spans="61:62" s="92" customFormat="1" x14ac:dyDescent="0.2">
      <c r="BI3695" s="147"/>
      <c r="BJ3695" s="147"/>
    </row>
    <row r="3696" spans="61:62" s="92" customFormat="1" x14ac:dyDescent="0.2">
      <c r="BI3696" s="147"/>
      <c r="BJ3696" s="147"/>
    </row>
    <row r="3697" spans="61:62" s="92" customFormat="1" x14ac:dyDescent="0.2">
      <c r="BI3697" s="147"/>
      <c r="BJ3697" s="147"/>
    </row>
    <row r="3698" spans="61:62" s="92" customFormat="1" x14ac:dyDescent="0.2">
      <c r="BI3698" s="147"/>
      <c r="BJ3698" s="147"/>
    </row>
    <row r="3699" spans="61:62" s="92" customFormat="1" x14ac:dyDescent="0.2">
      <c r="BI3699" s="147"/>
      <c r="BJ3699" s="147"/>
    </row>
    <row r="3700" spans="61:62" s="92" customFormat="1" x14ac:dyDescent="0.2">
      <c r="BI3700" s="147"/>
      <c r="BJ3700" s="147"/>
    </row>
    <row r="3701" spans="61:62" s="92" customFormat="1" x14ac:dyDescent="0.2">
      <c r="BI3701" s="147"/>
      <c r="BJ3701" s="147"/>
    </row>
    <row r="3702" spans="61:62" s="92" customFormat="1" x14ac:dyDescent="0.2">
      <c r="BI3702" s="147"/>
      <c r="BJ3702" s="147"/>
    </row>
    <row r="3703" spans="61:62" s="92" customFormat="1" x14ac:dyDescent="0.2">
      <c r="BI3703" s="147"/>
      <c r="BJ3703" s="147"/>
    </row>
    <row r="3704" spans="61:62" s="92" customFormat="1" x14ac:dyDescent="0.2">
      <c r="BI3704" s="147"/>
      <c r="BJ3704" s="147"/>
    </row>
    <row r="3705" spans="61:62" s="92" customFormat="1" x14ac:dyDescent="0.2">
      <c r="BI3705" s="147"/>
      <c r="BJ3705" s="147"/>
    </row>
    <row r="3706" spans="61:62" s="92" customFormat="1" x14ac:dyDescent="0.2">
      <c r="BI3706" s="147"/>
      <c r="BJ3706" s="147"/>
    </row>
    <row r="3707" spans="61:62" s="92" customFormat="1" x14ac:dyDescent="0.2">
      <c r="BI3707" s="147"/>
      <c r="BJ3707" s="147"/>
    </row>
    <row r="3708" spans="61:62" s="92" customFormat="1" x14ac:dyDescent="0.2">
      <c r="BI3708" s="147"/>
      <c r="BJ3708" s="147"/>
    </row>
    <row r="3709" spans="61:62" s="92" customFormat="1" x14ac:dyDescent="0.2">
      <c r="BI3709" s="147"/>
      <c r="BJ3709" s="147"/>
    </row>
    <row r="3710" spans="61:62" s="92" customFormat="1" x14ac:dyDescent="0.2">
      <c r="BI3710" s="147"/>
      <c r="BJ3710" s="147"/>
    </row>
    <row r="3711" spans="61:62" s="92" customFormat="1" x14ac:dyDescent="0.2">
      <c r="BI3711" s="147"/>
      <c r="BJ3711" s="147"/>
    </row>
    <row r="3712" spans="61:62" s="92" customFormat="1" x14ac:dyDescent="0.2">
      <c r="BI3712" s="147"/>
      <c r="BJ3712" s="147"/>
    </row>
    <row r="3713" spans="61:62" s="92" customFormat="1" x14ac:dyDescent="0.2">
      <c r="BI3713" s="147"/>
      <c r="BJ3713" s="147"/>
    </row>
    <row r="3714" spans="61:62" s="92" customFormat="1" x14ac:dyDescent="0.2">
      <c r="BI3714" s="147"/>
      <c r="BJ3714" s="147"/>
    </row>
    <row r="3715" spans="61:62" s="92" customFormat="1" x14ac:dyDescent="0.2">
      <c r="BI3715" s="147"/>
      <c r="BJ3715" s="147"/>
    </row>
    <row r="3716" spans="61:62" s="92" customFormat="1" x14ac:dyDescent="0.2">
      <c r="BI3716" s="147"/>
      <c r="BJ3716" s="147"/>
    </row>
    <row r="3717" spans="61:62" s="92" customFormat="1" x14ac:dyDescent="0.2">
      <c r="BI3717" s="147"/>
      <c r="BJ3717" s="147"/>
    </row>
    <row r="3718" spans="61:62" s="92" customFormat="1" x14ac:dyDescent="0.2">
      <c r="BI3718" s="147"/>
      <c r="BJ3718" s="147"/>
    </row>
    <row r="3719" spans="61:62" s="92" customFormat="1" x14ac:dyDescent="0.2">
      <c r="BI3719" s="147"/>
      <c r="BJ3719" s="147"/>
    </row>
    <row r="3720" spans="61:62" s="92" customFormat="1" x14ac:dyDescent="0.2">
      <c r="BI3720" s="147"/>
      <c r="BJ3720" s="147"/>
    </row>
    <row r="3721" spans="61:62" s="92" customFormat="1" x14ac:dyDescent="0.2">
      <c r="BI3721" s="147"/>
      <c r="BJ3721" s="147"/>
    </row>
    <row r="3722" spans="61:62" s="92" customFormat="1" x14ac:dyDescent="0.2">
      <c r="BI3722" s="147"/>
      <c r="BJ3722" s="147"/>
    </row>
    <row r="3723" spans="61:62" s="92" customFormat="1" x14ac:dyDescent="0.2">
      <c r="BI3723" s="147"/>
      <c r="BJ3723" s="147"/>
    </row>
    <row r="3724" spans="61:62" s="92" customFormat="1" x14ac:dyDescent="0.2">
      <c r="BI3724" s="147"/>
      <c r="BJ3724" s="147"/>
    </row>
    <row r="3725" spans="61:62" s="92" customFormat="1" x14ac:dyDescent="0.2">
      <c r="BI3725" s="147"/>
      <c r="BJ3725" s="147"/>
    </row>
    <row r="3726" spans="61:62" s="92" customFormat="1" x14ac:dyDescent="0.2">
      <c r="BI3726" s="147"/>
      <c r="BJ3726" s="147"/>
    </row>
    <row r="3727" spans="61:62" s="92" customFormat="1" x14ac:dyDescent="0.2">
      <c r="BI3727" s="147"/>
      <c r="BJ3727" s="147"/>
    </row>
    <row r="3728" spans="61:62" s="92" customFormat="1" x14ac:dyDescent="0.2">
      <c r="BI3728" s="147"/>
      <c r="BJ3728" s="147"/>
    </row>
    <row r="3729" spans="61:62" s="92" customFormat="1" x14ac:dyDescent="0.2">
      <c r="BI3729" s="147"/>
      <c r="BJ3729" s="147"/>
    </row>
    <row r="3730" spans="61:62" s="92" customFormat="1" x14ac:dyDescent="0.2">
      <c r="BI3730" s="147"/>
      <c r="BJ3730" s="147"/>
    </row>
    <row r="3731" spans="61:62" s="92" customFormat="1" x14ac:dyDescent="0.2">
      <c r="BI3731" s="147"/>
      <c r="BJ3731" s="147"/>
    </row>
    <row r="3732" spans="61:62" s="92" customFormat="1" x14ac:dyDescent="0.2">
      <c r="BI3732" s="147"/>
      <c r="BJ3732" s="147"/>
    </row>
    <row r="3733" spans="61:62" s="92" customFormat="1" x14ac:dyDescent="0.2">
      <c r="BI3733" s="147"/>
      <c r="BJ3733" s="147"/>
    </row>
    <row r="3734" spans="61:62" s="92" customFormat="1" x14ac:dyDescent="0.2">
      <c r="BI3734" s="147"/>
      <c r="BJ3734" s="147"/>
    </row>
    <row r="3735" spans="61:62" s="92" customFormat="1" x14ac:dyDescent="0.2">
      <c r="BI3735" s="147"/>
      <c r="BJ3735" s="147"/>
    </row>
    <row r="3736" spans="61:62" s="92" customFormat="1" x14ac:dyDescent="0.2">
      <c r="BI3736" s="147"/>
      <c r="BJ3736" s="147"/>
    </row>
    <row r="3737" spans="61:62" s="92" customFormat="1" x14ac:dyDescent="0.2">
      <c r="BI3737" s="147"/>
      <c r="BJ3737" s="147"/>
    </row>
    <row r="3738" spans="61:62" s="92" customFormat="1" x14ac:dyDescent="0.2">
      <c r="BI3738" s="147"/>
      <c r="BJ3738" s="147"/>
    </row>
    <row r="3739" spans="61:62" s="92" customFormat="1" x14ac:dyDescent="0.2">
      <c r="BI3739" s="147"/>
      <c r="BJ3739" s="147"/>
    </row>
    <row r="3740" spans="61:62" s="92" customFormat="1" x14ac:dyDescent="0.2">
      <c r="BI3740" s="147"/>
      <c r="BJ3740" s="147"/>
    </row>
    <row r="3741" spans="61:62" s="92" customFormat="1" x14ac:dyDescent="0.2">
      <c r="BI3741" s="147"/>
      <c r="BJ3741" s="147"/>
    </row>
    <row r="3742" spans="61:62" s="92" customFormat="1" x14ac:dyDescent="0.2">
      <c r="BI3742" s="147"/>
      <c r="BJ3742" s="147"/>
    </row>
    <row r="3743" spans="61:62" s="92" customFormat="1" x14ac:dyDescent="0.2">
      <c r="BI3743" s="147"/>
      <c r="BJ3743" s="147"/>
    </row>
    <row r="3744" spans="61:62" s="92" customFormat="1" x14ac:dyDescent="0.2">
      <c r="BI3744" s="147"/>
      <c r="BJ3744" s="147"/>
    </row>
    <row r="3745" spans="61:62" s="92" customFormat="1" x14ac:dyDescent="0.2">
      <c r="BI3745" s="147"/>
      <c r="BJ3745" s="147"/>
    </row>
    <row r="3746" spans="61:62" s="92" customFormat="1" x14ac:dyDescent="0.2">
      <c r="BI3746" s="147"/>
      <c r="BJ3746" s="147"/>
    </row>
    <row r="3747" spans="61:62" s="92" customFormat="1" x14ac:dyDescent="0.2">
      <c r="BI3747" s="147"/>
      <c r="BJ3747" s="147"/>
    </row>
    <row r="3748" spans="61:62" s="92" customFormat="1" x14ac:dyDescent="0.2">
      <c r="BI3748" s="147"/>
      <c r="BJ3748" s="147"/>
    </row>
    <row r="3749" spans="61:62" s="92" customFormat="1" x14ac:dyDescent="0.2">
      <c r="BI3749" s="147"/>
      <c r="BJ3749" s="147"/>
    </row>
    <row r="3750" spans="61:62" s="92" customFormat="1" x14ac:dyDescent="0.2">
      <c r="BI3750" s="147"/>
      <c r="BJ3750" s="147"/>
    </row>
    <row r="3751" spans="61:62" s="92" customFormat="1" x14ac:dyDescent="0.2">
      <c r="BI3751" s="147"/>
      <c r="BJ3751" s="147"/>
    </row>
    <row r="3752" spans="61:62" s="92" customFormat="1" x14ac:dyDescent="0.2">
      <c r="BI3752" s="147"/>
      <c r="BJ3752" s="147"/>
    </row>
    <row r="3753" spans="61:62" s="92" customFormat="1" x14ac:dyDescent="0.2">
      <c r="BI3753" s="147"/>
      <c r="BJ3753" s="147"/>
    </row>
    <row r="3754" spans="61:62" s="92" customFormat="1" x14ac:dyDescent="0.2">
      <c r="BI3754" s="147"/>
      <c r="BJ3754" s="147"/>
    </row>
    <row r="3755" spans="61:62" s="92" customFormat="1" x14ac:dyDescent="0.2">
      <c r="BI3755" s="147"/>
      <c r="BJ3755" s="147"/>
    </row>
    <row r="3756" spans="61:62" s="92" customFormat="1" x14ac:dyDescent="0.2">
      <c r="BI3756" s="147"/>
      <c r="BJ3756" s="147"/>
    </row>
    <row r="3757" spans="61:62" s="92" customFormat="1" x14ac:dyDescent="0.2">
      <c r="BI3757" s="147"/>
      <c r="BJ3757" s="147"/>
    </row>
    <row r="3758" spans="61:62" s="92" customFormat="1" x14ac:dyDescent="0.2">
      <c r="BI3758" s="147"/>
      <c r="BJ3758" s="147"/>
    </row>
    <row r="3759" spans="61:62" s="92" customFormat="1" x14ac:dyDescent="0.2">
      <c r="BI3759" s="147"/>
      <c r="BJ3759" s="147"/>
    </row>
    <row r="3760" spans="61:62" s="92" customFormat="1" x14ac:dyDescent="0.2">
      <c r="BI3760" s="147"/>
      <c r="BJ3760" s="147"/>
    </row>
    <row r="3761" spans="61:62" s="92" customFormat="1" x14ac:dyDescent="0.2">
      <c r="BI3761" s="147"/>
      <c r="BJ3761" s="147"/>
    </row>
    <row r="3762" spans="61:62" s="92" customFormat="1" x14ac:dyDescent="0.2">
      <c r="BI3762" s="147"/>
      <c r="BJ3762" s="147"/>
    </row>
    <row r="3763" spans="61:62" s="92" customFormat="1" x14ac:dyDescent="0.2">
      <c r="BI3763" s="147"/>
      <c r="BJ3763" s="147"/>
    </row>
    <row r="3764" spans="61:62" s="92" customFormat="1" x14ac:dyDescent="0.2">
      <c r="BI3764" s="147"/>
      <c r="BJ3764" s="147"/>
    </row>
    <row r="3765" spans="61:62" s="92" customFormat="1" x14ac:dyDescent="0.2">
      <c r="BI3765" s="147"/>
      <c r="BJ3765" s="147"/>
    </row>
    <row r="3766" spans="61:62" s="92" customFormat="1" x14ac:dyDescent="0.2">
      <c r="BI3766" s="147"/>
      <c r="BJ3766" s="147"/>
    </row>
    <row r="3767" spans="61:62" s="92" customFormat="1" x14ac:dyDescent="0.2">
      <c r="BI3767" s="147"/>
      <c r="BJ3767" s="147"/>
    </row>
    <row r="3768" spans="61:62" s="92" customFormat="1" x14ac:dyDescent="0.2">
      <c r="BI3768" s="147"/>
      <c r="BJ3768" s="147"/>
    </row>
    <row r="3769" spans="61:62" s="92" customFormat="1" x14ac:dyDescent="0.2">
      <c r="BI3769" s="147"/>
      <c r="BJ3769" s="147"/>
    </row>
    <row r="3770" spans="61:62" s="92" customFormat="1" x14ac:dyDescent="0.2">
      <c r="BI3770" s="147"/>
      <c r="BJ3770" s="147"/>
    </row>
    <row r="3771" spans="61:62" s="92" customFormat="1" x14ac:dyDescent="0.2">
      <c r="BI3771" s="147"/>
      <c r="BJ3771" s="147"/>
    </row>
    <row r="3772" spans="61:62" s="92" customFormat="1" x14ac:dyDescent="0.2">
      <c r="BI3772" s="147"/>
      <c r="BJ3772" s="147"/>
    </row>
    <row r="3773" spans="61:62" s="92" customFormat="1" x14ac:dyDescent="0.2">
      <c r="BI3773" s="147"/>
      <c r="BJ3773" s="147"/>
    </row>
    <row r="3774" spans="61:62" s="92" customFormat="1" x14ac:dyDescent="0.2">
      <c r="BI3774" s="147"/>
      <c r="BJ3774" s="147"/>
    </row>
    <row r="3775" spans="61:62" s="92" customFormat="1" x14ac:dyDescent="0.2">
      <c r="BI3775" s="147"/>
      <c r="BJ3775" s="147"/>
    </row>
    <row r="3776" spans="61:62" s="92" customFormat="1" x14ac:dyDescent="0.2">
      <c r="BI3776" s="147"/>
      <c r="BJ3776" s="147"/>
    </row>
    <row r="3777" spans="61:62" s="92" customFormat="1" x14ac:dyDescent="0.2">
      <c r="BI3777" s="147"/>
      <c r="BJ3777" s="147"/>
    </row>
    <row r="3778" spans="61:62" s="92" customFormat="1" x14ac:dyDescent="0.2">
      <c r="BI3778" s="147"/>
      <c r="BJ3778" s="147"/>
    </row>
    <row r="3779" spans="61:62" s="92" customFormat="1" x14ac:dyDescent="0.2">
      <c r="BI3779" s="147"/>
      <c r="BJ3779" s="147"/>
    </row>
    <row r="3780" spans="61:62" s="92" customFormat="1" x14ac:dyDescent="0.2">
      <c r="BI3780" s="147"/>
      <c r="BJ3780" s="147"/>
    </row>
    <row r="3781" spans="61:62" s="92" customFormat="1" x14ac:dyDescent="0.2">
      <c r="BI3781" s="147"/>
      <c r="BJ3781" s="147"/>
    </row>
    <row r="3782" spans="61:62" s="92" customFormat="1" x14ac:dyDescent="0.2">
      <c r="BI3782" s="147"/>
      <c r="BJ3782" s="147"/>
    </row>
    <row r="3783" spans="61:62" s="92" customFormat="1" x14ac:dyDescent="0.2">
      <c r="BI3783" s="147"/>
      <c r="BJ3783" s="147"/>
    </row>
    <row r="3784" spans="61:62" s="92" customFormat="1" x14ac:dyDescent="0.2">
      <c r="BI3784" s="147"/>
      <c r="BJ3784" s="147"/>
    </row>
    <row r="3785" spans="61:62" s="92" customFormat="1" x14ac:dyDescent="0.2">
      <c r="BI3785" s="147"/>
      <c r="BJ3785" s="147"/>
    </row>
    <row r="3786" spans="61:62" s="92" customFormat="1" x14ac:dyDescent="0.2">
      <c r="BI3786" s="147"/>
      <c r="BJ3786" s="147"/>
    </row>
    <row r="3787" spans="61:62" s="92" customFormat="1" x14ac:dyDescent="0.2">
      <c r="BI3787" s="147"/>
      <c r="BJ3787" s="147"/>
    </row>
    <row r="3788" spans="61:62" s="92" customFormat="1" x14ac:dyDescent="0.2">
      <c r="BI3788" s="147"/>
      <c r="BJ3788" s="147"/>
    </row>
    <row r="3789" spans="61:62" s="92" customFormat="1" x14ac:dyDescent="0.2">
      <c r="BI3789" s="147"/>
      <c r="BJ3789" s="147"/>
    </row>
    <row r="3790" spans="61:62" s="92" customFormat="1" x14ac:dyDescent="0.2">
      <c r="BI3790" s="147"/>
      <c r="BJ3790" s="147"/>
    </row>
    <row r="3791" spans="61:62" s="92" customFormat="1" x14ac:dyDescent="0.2">
      <c r="BI3791" s="147"/>
      <c r="BJ3791" s="147"/>
    </row>
    <row r="3792" spans="61:62" s="92" customFormat="1" x14ac:dyDescent="0.2">
      <c r="BI3792" s="147"/>
      <c r="BJ3792" s="147"/>
    </row>
    <row r="3793" spans="61:62" s="92" customFormat="1" x14ac:dyDescent="0.2">
      <c r="BI3793" s="147"/>
      <c r="BJ3793" s="147"/>
    </row>
    <row r="3794" spans="61:62" s="92" customFormat="1" x14ac:dyDescent="0.2">
      <c r="BI3794" s="147"/>
      <c r="BJ3794" s="147"/>
    </row>
    <row r="3795" spans="61:62" s="92" customFormat="1" x14ac:dyDescent="0.2">
      <c r="BI3795" s="147"/>
      <c r="BJ3795" s="147"/>
    </row>
    <row r="3796" spans="61:62" s="92" customFormat="1" x14ac:dyDescent="0.2">
      <c r="BI3796" s="147"/>
      <c r="BJ3796" s="147"/>
    </row>
    <row r="3797" spans="61:62" s="92" customFormat="1" x14ac:dyDescent="0.2">
      <c r="BI3797" s="147"/>
      <c r="BJ3797" s="147"/>
    </row>
    <row r="3798" spans="61:62" s="92" customFormat="1" x14ac:dyDescent="0.2">
      <c r="BI3798" s="147"/>
      <c r="BJ3798" s="147"/>
    </row>
    <row r="3799" spans="61:62" s="92" customFormat="1" x14ac:dyDescent="0.2">
      <c r="BI3799" s="147"/>
      <c r="BJ3799" s="147"/>
    </row>
    <row r="3800" spans="61:62" s="92" customFormat="1" x14ac:dyDescent="0.2">
      <c r="BI3800" s="147"/>
      <c r="BJ3800" s="147"/>
    </row>
    <row r="3801" spans="61:62" s="92" customFormat="1" x14ac:dyDescent="0.2">
      <c r="BI3801" s="147"/>
      <c r="BJ3801" s="147"/>
    </row>
    <row r="3802" spans="61:62" s="92" customFormat="1" x14ac:dyDescent="0.2">
      <c r="BI3802" s="147"/>
      <c r="BJ3802" s="147"/>
    </row>
    <row r="3803" spans="61:62" s="92" customFormat="1" x14ac:dyDescent="0.2">
      <c r="BI3803" s="147"/>
      <c r="BJ3803" s="147"/>
    </row>
    <row r="3804" spans="61:62" s="92" customFormat="1" x14ac:dyDescent="0.2">
      <c r="BI3804" s="147"/>
      <c r="BJ3804" s="147"/>
    </row>
    <row r="3805" spans="61:62" s="92" customFormat="1" x14ac:dyDescent="0.2">
      <c r="BI3805" s="147"/>
      <c r="BJ3805" s="147"/>
    </row>
    <row r="3806" spans="61:62" s="92" customFormat="1" x14ac:dyDescent="0.2">
      <c r="BI3806" s="147"/>
      <c r="BJ3806" s="147"/>
    </row>
    <row r="3807" spans="61:62" s="92" customFormat="1" x14ac:dyDescent="0.2">
      <c r="BI3807" s="147"/>
      <c r="BJ3807" s="147"/>
    </row>
    <row r="3808" spans="61:62" s="92" customFormat="1" x14ac:dyDescent="0.2">
      <c r="BI3808" s="147"/>
      <c r="BJ3808" s="147"/>
    </row>
    <row r="3809" spans="61:62" s="92" customFormat="1" x14ac:dyDescent="0.2">
      <c r="BI3809" s="147"/>
      <c r="BJ3809" s="147"/>
    </row>
    <row r="3810" spans="61:62" s="92" customFormat="1" x14ac:dyDescent="0.2">
      <c r="BI3810" s="147"/>
      <c r="BJ3810" s="147"/>
    </row>
    <row r="3811" spans="61:62" s="92" customFormat="1" x14ac:dyDescent="0.2">
      <c r="BI3811" s="147"/>
      <c r="BJ3811" s="147"/>
    </row>
    <row r="3812" spans="61:62" s="92" customFormat="1" x14ac:dyDescent="0.2">
      <c r="BI3812" s="147"/>
      <c r="BJ3812" s="147"/>
    </row>
    <row r="3813" spans="61:62" s="92" customFormat="1" x14ac:dyDescent="0.2">
      <c r="BI3813" s="147"/>
      <c r="BJ3813" s="147"/>
    </row>
    <row r="3814" spans="61:62" s="92" customFormat="1" x14ac:dyDescent="0.2">
      <c r="BI3814" s="147"/>
      <c r="BJ3814" s="147"/>
    </row>
    <row r="3815" spans="61:62" s="92" customFormat="1" x14ac:dyDescent="0.2">
      <c r="BI3815" s="147"/>
      <c r="BJ3815" s="147"/>
    </row>
    <row r="3816" spans="61:62" s="92" customFormat="1" x14ac:dyDescent="0.2">
      <c r="BI3816" s="147"/>
      <c r="BJ3816" s="147"/>
    </row>
    <row r="3817" spans="61:62" s="92" customFormat="1" x14ac:dyDescent="0.2">
      <c r="BI3817" s="147"/>
      <c r="BJ3817" s="147"/>
    </row>
    <row r="3818" spans="61:62" s="92" customFormat="1" x14ac:dyDescent="0.2">
      <c r="BI3818" s="147"/>
      <c r="BJ3818" s="147"/>
    </row>
    <row r="3819" spans="61:62" s="92" customFormat="1" x14ac:dyDescent="0.2">
      <c r="BI3819" s="147"/>
      <c r="BJ3819" s="147"/>
    </row>
    <row r="3820" spans="61:62" s="92" customFormat="1" x14ac:dyDescent="0.2">
      <c r="BI3820" s="147"/>
      <c r="BJ3820" s="147"/>
    </row>
    <row r="3821" spans="61:62" s="92" customFormat="1" x14ac:dyDescent="0.2">
      <c r="BI3821" s="147"/>
      <c r="BJ3821" s="147"/>
    </row>
    <row r="3822" spans="61:62" s="92" customFormat="1" x14ac:dyDescent="0.2">
      <c r="BI3822" s="147"/>
      <c r="BJ3822" s="147"/>
    </row>
    <row r="3823" spans="61:62" s="92" customFormat="1" x14ac:dyDescent="0.2">
      <c r="BI3823" s="147"/>
      <c r="BJ3823" s="147"/>
    </row>
    <row r="3824" spans="61:62" s="92" customFormat="1" x14ac:dyDescent="0.2">
      <c r="BI3824" s="147"/>
      <c r="BJ3824" s="147"/>
    </row>
    <row r="3825" spans="61:62" s="92" customFormat="1" x14ac:dyDescent="0.2">
      <c r="BI3825" s="147"/>
      <c r="BJ3825" s="147"/>
    </row>
    <row r="3826" spans="61:62" s="92" customFormat="1" x14ac:dyDescent="0.2">
      <c r="BI3826" s="147"/>
      <c r="BJ3826" s="147"/>
    </row>
    <row r="3827" spans="61:62" s="92" customFormat="1" x14ac:dyDescent="0.2">
      <c r="BI3827" s="147"/>
      <c r="BJ3827" s="147"/>
    </row>
    <row r="3828" spans="61:62" s="92" customFormat="1" x14ac:dyDescent="0.2">
      <c r="BI3828" s="147"/>
      <c r="BJ3828" s="147"/>
    </row>
    <row r="3829" spans="61:62" s="92" customFormat="1" x14ac:dyDescent="0.2">
      <c r="BI3829" s="147"/>
      <c r="BJ3829" s="147"/>
    </row>
    <row r="3830" spans="61:62" s="92" customFormat="1" x14ac:dyDescent="0.2">
      <c r="BI3830" s="147"/>
      <c r="BJ3830" s="147"/>
    </row>
    <row r="3831" spans="61:62" s="92" customFormat="1" x14ac:dyDescent="0.2">
      <c r="BI3831" s="147"/>
      <c r="BJ3831" s="147"/>
    </row>
    <row r="3832" spans="61:62" s="92" customFormat="1" x14ac:dyDescent="0.2">
      <c r="BI3832" s="147"/>
      <c r="BJ3832" s="147"/>
    </row>
    <row r="3833" spans="61:62" s="92" customFormat="1" x14ac:dyDescent="0.2">
      <c r="BI3833" s="147"/>
      <c r="BJ3833" s="147"/>
    </row>
    <row r="3834" spans="61:62" s="92" customFormat="1" x14ac:dyDescent="0.2">
      <c r="BI3834" s="147"/>
      <c r="BJ3834" s="147"/>
    </row>
    <row r="3835" spans="61:62" s="92" customFormat="1" x14ac:dyDescent="0.2">
      <c r="BI3835" s="147"/>
      <c r="BJ3835" s="147"/>
    </row>
    <row r="3836" spans="61:62" s="92" customFormat="1" x14ac:dyDescent="0.2">
      <c r="BI3836" s="147"/>
      <c r="BJ3836" s="147"/>
    </row>
    <row r="3837" spans="61:62" s="92" customFormat="1" x14ac:dyDescent="0.2">
      <c r="BI3837" s="147"/>
      <c r="BJ3837" s="147"/>
    </row>
    <row r="3838" spans="61:62" s="92" customFormat="1" x14ac:dyDescent="0.2">
      <c r="BI3838" s="147"/>
      <c r="BJ3838" s="147"/>
    </row>
    <row r="3839" spans="61:62" s="92" customFormat="1" x14ac:dyDescent="0.2">
      <c r="BI3839" s="147"/>
      <c r="BJ3839" s="147"/>
    </row>
    <row r="3840" spans="61:62" s="92" customFormat="1" x14ac:dyDescent="0.2">
      <c r="BI3840" s="147"/>
      <c r="BJ3840" s="147"/>
    </row>
    <row r="3841" spans="61:62" s="92" customFormat="1" x14ac:dyDescent="0.2">
      <c r="BI3841" s="147"/>
      <c r="BJ3841" s="147"/>
    </row>
    <row r="3842" spans="61:62" s="92" customFormat="1" x14ac:dyDescent="0.2">
      <c r="BI3842" s="147"/>
      <c r="BJ3842" s="147"/>
    </row>
    <row r="3843" spans="61:62" s="92" customFormat="1" x14ac:dyDescent="0.2">
      <c r="BI3843" s="147"/>
      <c r="BJ3843" s="147"/>
    </row>
    <row r="3844" spans="61:62" s="92" customFormat="1" x14ac:dyDescent="0.2">
      <c r="BI3844" s="147"/>
      <c r="BJ3844" s="147"/>
    </row>
    <row r="3845" spans="61:62" s="92" customFormat="1" x14ac:dyDescent="0.2">
      <c r="BI3845" s="147"/>
      <c r="BJ3845" s="147"/>
    </row>
    <row r="3846" spans="61:62" s="92" customFormat="1" x14ac:dyDescent="0.2">
      <c r="BI3846" s="147"/>
      <c r="BJ3846" s="147"/>
    </row>
    <row r="3847" spans="61:62" s="92" customFormat="1" x14ac:dyDescent="0.2">
      <c r="BI3847" s="147"/>
      <c r="BJ3847" s="147"/>
    </row>
    <row r="3848" spans="61:62" s="92" customFormat="1" x14ac:dyDescent="0.2">
      <c r="BI3848" s="147"/>
      <c r="BJ3848" s="147"/>
    </row>
    <row r="3849" spans="61:62" s="92" customFormat="1" x14ac:dyDescent="0.2">
      <c r="BI3849" s="147"/>
      <c r="BJ3849" s="147"/>
    </row>
    <row r="3850" spans="61:62" s="92" customFormat="1" x14ac:dyDescent="0.2">
      <c r="BI3850" s="147"/>
      <c r="BJ3850" s="147"/>
    </row>
    <row r="3851" spans="61:62" s="92" customFormat="1" x14ac:dyDescent="0.2">
      <c r="BI3851" s="147"/>
      <c r="BJ3851" s="147"/>
    </row>
    <row r="3852" spans="61:62" s="92" customFormat="1" x14ac:dyDescent="0.2">
      <c r="BI3852" s="147"/>
      <c r="BJ3852" s="147"/>
    </row>
    <row r="3853" spans="61:62" s="92" customFormat="1" x14ac:dyDescent="0.2">
      <c r="BI3853" s="147"/>
      <c r="BJ3853" s="147"/>
    </row>
    <row r="3854" spans="61:62" s="92" customFormat="1" x14ac:dyDescent="0.2">
      <c r="BI3854" s="147"/>
      <c r="BJ3854" s="147"/>
    </row>
    <row r="3855" spans="61:62" s="92" customFormat="1" x14ac:dyDescent="0.2">
      <c r="BI3855" s="147"/>
      <c r="BJ3855" s="147"/>
    </row>
    <row r="3856" spans="61:62" s="92" customFormat="1" x14ac:dyDescent="0.2">
      <c r="BI3856" s="147"/>
      <c r="BJ3856" s="147"/>
    </row>
    <row r="3857" spans="61:62" s="92" customFormat="1" x14ac:dyDescent="0.2">
      <c r="BI3857" s="147"/>
      <c r="BJ3857" s="147"/>
    </row>
    <row r="3858" spans="61:62" s="92" customFormat="1" x14ac:dyDescent="0.2">
      <c r="BI3858" s="147"/>
      <c r="BJ3858" s="147"/>
    </row>
    <row r="3859" spans="61:62" s="92" customFormat="1" x14ac:dyDescent="0.2">
      <c r="BI3859" s="147"/>
      <c r="BJ3859" s="147"/>
    </row>
    <row r="3860" spans="61:62" s="92" customFormat="1" x14ac:dyDescent="0.2">
      <c r="BI3860" s="147"/>
      <c r="BJ3860" s="147"/>
    </row>
    <row r="3861" spans="61:62" s="92" customFormat="1" x14ac:dyDescent="0.2">
      <c r="BI3861" s="147"/>
      <c r="BJ3861" s="147"/>
    </row>
    <row r="3862" spans="61:62" s="92" customFormat="1" x14ac:dyDescent="0.2">
      <c r="BI3862" s="147"/>
      <c r="BJ3862" s="147"/>
    </row>
    <row r="3863" spans="61:62" s="92" customFormat="1" x14ac:dyDescent="0.2">
      <c r="BI3863" s="147"/>
      <c r="BJ3863" s="147"/>
    </row>
    <row r="3864" spans="61:62" s="92" customFormat="1" x14ac:dyDescent="0.2">
      <c r="BI3864" s="147"/>
      <c r="BJ3864" s="147"/>
    </row>
    <row r="3865" spans="61:62" s="92" customFormat="1" x14ac:dyDescent="0.2">
      <c r="BI3865" s="147"/>
      <c r="BJ3865" s="147"/>
    </row>
    <row r="3866" spans="61:62" s="92" customFormat="1" x14ac:dyDescent="0.2">
      <c r="BI3866" s="147"/>
      <c r="BJ3866" s="147"/>
    </row>
    <row r="3867" spans="61:62" s="92" customFormat="1" x14ac:dyDescent="0.2">
      <c r="BI3867" s="147"/>
      <c r="BJ3867" s="147"/>
    </row>
    <row r="3868" spans="61:62" s="92" customFormat="1" x14ac:dyDescent="0.2">
      <c r="BI3868" s="147"/>
      <c r="BJ3868" s="147"/>
    </row>
    <row r="3869" spans="61:62" s="92" customFormat="1" x14ac:dyDescent="0.2">
      <c r="BI3869" s="147"/>
      <c r="BJ3869" s="147"/>
    </row>
    <row r="3870" spans="61:62" s="92" customFormat="1" x14ac:dyDescent="0.2">
      <c r="BI3870" s="147"/>
      <c r="BJ3870" s="147"/>
    </row>
    <row r="3871" spans="61:62" s="92" customFormat="1" x14ac:dyDescent="0.2">
      <c r="BI3871" s="147"/>
      <c r="BJ3871" s="147"/>
    </row>
    <row r="3872" spans="61:62" s="92" customFormat="1" x14ac:dyDescent="0.2">
      <c r="BI3872" s="147"/>
      <c r="BJ3872" s="147"/>
    </row>
    <row r="3873" spans="61:62" s="92" customFormat="1" x14ac:dyDescent="0.2">
      <c r="BI3873" s="147"/>
      <c r="BJ3873" s="147"/>
    </row>
    <row r="3874" spans="61:62" s="92" customFormat="1" x14ac:dyDescent="0.2">
      <c r="BI3874" s="147"/>
      <c r="BJ3874" s="147"/>
    </row>
    <row r="3875" spans="61:62" s="92" customFormat="1" x14ac:dyDescent="0.2">
      <c r="BI3875" s="147"/>
      <c r="BJ3875" s="147"/>
    </row>
    <row r="3876" spans="61:62" s="92" customFormat="1" x14ac:dyDescent="0.2">
      <c r="BI3876" s="147"/>
      <c r="BJ3876" s="147"/>
    </row>
    <row r="3877" spans="61:62" s="92" customFormat="1" x14ac:dyDescent="0.2">
      <c r="BI3877" s="147"/>
      <c r="BJ3877" s="147"/>
    </row>
    <row r="3878" spans="61:62" s="92" customFormat="1" x14ac:dyDescent="0.2">
      <c r="BI3878" s="147"/>
      <c r="BJ3878" s="147"/>
    </row>
    <row r="3879" spans="61:62" s="92" customFormat="1" x14ac:dyDescent="0.2">
      <c r="BI3879" s="147"/>
      <c r="BJ3879" s="147"/>
    </row>
    <row r="3880" spans="61:62" s="92" customFormat="1" x14ac:dyDescent="0.2">
      <c r="BI3880" s="147"/>
      <c r="BJ3880" s="147"/>
    </row>
    <row r="3881" spans="61:62" s="92" customFormat="1" x14ac:dyDescent="0.2">
      <c r="BI3881" s="147"/>
      <c r="BJ3881" s="147"/>
    </row>
    <row r="3882" spans="61:62" s="92" customFormat="1" x14ac:dyDescent="0.2">
      <c r="BI3882" s="147"/>
      <c r="BJ3882" s="147"/>
    </row>
    <row r="3883" spans="61:62" s="92" customFormat="1" x14ac:dyDescent="0.2">
      <c r="BI3883" s="147"/>
      <c r="BJ3883" s="147"/>
    </row>
    <row r="3884" spans="61:62" s="92" customFormat="1" x14ac:dyDescent="0.2">
      <c r="BI3884" s="147"/>
      <c r="BJ3884" s="147"/>
    </row>
    <row r="3885" spans="61:62" s="92" customFormat="1" x14ac:dyDescent="0.2">
      <c r="BI3885" s="147"/>
      <c r="BJ3885" s="147"/>
    </row>
    <row r="3886" spans="61:62" s="92" customFormat="1" x14ac:dyDescent="0.2">
      <c r="BI3886" s="147"/>
      <c r="BJ3886" s="147"/>
    </row>
    <row r="3887" spans="61:62" s="92" customFormat="1" x14ac:dyDescent="0.2">
      <c r="BI3887" s="147"/>
      <c r="BJ3887" s="147"/>
    </row>
    <row r="3888" spans="61:62" s="92" customFormat="1" x14ac:dyDescent="0.2">
      <c r="BI3888" s="147"/>
      <c r="BJ3888" s="147"/>
    </row>
    <row r="3889" spans="61:62" s="92" customFormat="1" x14ac:dyDescent="0.2">
      <c r="BI3889" s="147"/>
      <c r="BJ3889" s="147"/>
    </row>
    <row r="3890" spans="61:62" s="92" customFormat="1" x14ac:dyDescent="0.2">
      <c r="BI3890" s="147"/>
      <c r="BJ3890" s="147"/>
    </row>
    <row r="3891" spans="61:62" s="92" customFormat="1" x14ac:dyDescent="0.2">
      <c r="BI3891" s="147"/>
      <c r="BJ3891" s="147"/>
    </row>
    <row r="3892" spans="61:62" s="92" customFormat="1" x14ac:dyDescent="0.2">
      <c r="BI3892" s="147"/>
      <c r="BJ3892" s="147"/>
    </row>
    <row r="3893" spans="61:62" s="92" customFormat="1" x14ac:dyDescent="0.2">
      <c r="BI3893" s="147"/>
      <c r="BJ3893" s="147"/>
    </row>
    <row r="3894" spans="61:62" s="92" customFormat="1" x14ac:dyDescent="0.2">
      <c r="BI3894" s="147"/>
      <c r="BJ3894" s="147"/>
    </row>
    <row r="3895" spans="61:62" s="92" customFormat="1" x14ac:dyDescent="0.2">
      <c r="BI3895" s="147"/>
      <c r="BJ3895" s="147"/>
    </row>
    <row r="3896" spans="61:62" s="92" customFormat="1" x14ac:dyDescent="0.2">
      <c r="BI3896" s="147"/>
      <c r="BJ3896" s="147"/>
    </row>
    <row r="3897" spans="61:62" s="92" customFormat="1" x14ac:dyDescent="0.2">
      <c r="BI3897" s="147"/>
      <c r="BJ3897" s="147"/>
    </row>
    <row r="3898" spans="61:62" s="92" customFormat="1" x14ac:dyDescent="0.2">
      <c r="BI3898" s="147"/>
      <c r="BJ3898" s="147"/>
    </row>
    <row r="3899" spans="61:62" s="92" customFormat="1" x14ac:dyDescent="0.2">
      <c r="BI3899" s="147"/>
      <c r="BJ3899" s="147"/>
    </row>
    <row r="3900" spans="61:62" s="92" customFormat="1" x14ac:dyDescent="0.2">
      <c r="BI3900" s="147"/>
      <c r="BJ3900" s="147"/>
    </row>
    <row r="3901" spans="61:62" s="92" customFormat="1" x14ac:dyDescent="0.2">
      <c r="BI3901" s="147"/>
      <c r="BJ3901" s="147"/>
    </row>
    <row r="3902" spans="61:62" s="92" customFormat="1" x14ac:dyDescent="0.2">
      <c r="BI3902" s="147"/>
      <c r="BJ3902" s="147"/>
    </row>
    <row r="3903" spans="61:62" s="92" customFormat="1" x14ac:dyDescent="0.2">
      <c r="BI3903" s="147"/>
      <c r="BJ3903" s="147"/>
    </row>
    <row r="3904" spans="61:62" s="92" customFormat="1" x14ac:dyDescent="0.2">
      <c r="BI3904" s="147"/>
      <c r="BJ3904" s="147"/>
    </row>
    <row r="3905" spans="61:62" s="92" customFormat="1" x14ac:dyDescent="0.2">
      <c r="BI3905" s="147"/>
      <c r="BJ3905" s="147"/>
    </row>
    <row r="3906" spans="61:62" s="92" customFormat="1" x14ac:dyDescent="0.2">
      <c r="BI3906" s="147"/>
      <c r="BJ3906" s="147"/>
    </row>
    <row r="3907" spans="61:62" s="92" customFormat="1" x14ac:dyDescent="0.2">
      <c r="BI3907" s="147"/>
      <c r="BJ3907" s="147"/>
    </row>
    <row r="3908" spans="61:62" s="92" customFormat="1" x14ac:dyDescent="0.2">
      <c r="BI3908" s="147"/>
      <c r="BJ3908" s="147"/>
    </row>
    <row r="3909" spans="61:62" s="92" customFormat="1" x14ac:dyDescent="0.2">
      <c r="BI3909" s="147"/>
      <c r="BJ3909" s="147"/>
    </row>
    <row r="3910" spans="61:62" s="92" customFormat="1" x14ac:dyDescent="0.2">
      <c r="BI3910" s="147"/>
      <c r="BJ3910" s="147"/>
    </row>
    <row r="3911" spans="61:62" s="92" customFormat="1" x14ac:dyDescent="0.2">
      <c r="BI3911" s="147"/>
      <c r="BJ3911" s="147"/>
    </row>
    <row r="3912" spans="61:62" s="92" customFormat="1" x14ac:dyDescent="0.2">
      <c r="BI3912" s="147"/>
      <c r="BJ3912" s="147"/>
    </row>
    <row r="3913" spans="61:62" s="92" customFormat="1" x14ac:dyDescent="0.2">
      <c r="BI3913" s="147"/>
      <c r="BJ3913" s="147"/>
    </row>
    <row r="3914" spans="61:62" s="92" customFormat="1" x14ac:dyDescent="0.2">
      <c r="BI3914" s="147"/>
      <c r="BJ3914" s="147"/>
    </row>
    <row r="3915" spans="61:62" s="92" customFormat="1" x14ac:dyDescent="0.2">
      <c r="BI3915" s="147"/>
      <c r="BJ3915" s="147"/>
    </row>
    <row r="3916" spans="61:62" s="92" customFormat="1" x14ac:dyDescent="0.2">
      <c r="BI3916" s="147"/>
      <c r="BJ3916" s="147"/>
    </row>
    <row r="3917" spans="61:62" s="92" customFormat="1" x14ac:dyDescent="0.2">
      <c r="BI3917" s="147"/>
      <c r="BJ3917" s="147"/>
    </row>
    <row r="3918" spans="61:62" s="92" customFormat="1" x14ac:dyDescent="0.2">
      <c r="BI3918" s="147"/>
      <c r="BJ3918" s="147"/>
    </row>
    <row r="3919" spans="61:62" s="92" customFormat="1" x14ac:dyDescent="0.2">
      <c r="BI3919" s="147"/>
      <c r="BJ3919" s="147"/>
    </row>
    <row r="3920" spans="61:62" s="92" customFormat="1" x14ac:dyDescent="0.2">
      <c r="BI3920" s="147"/>
      <c r="BJ3920" s="147"/>
    </row>
    <row r="3921" spans="61:62" s="92" customFormat="1" x14ac:dyDescent="0.2">
      <c r="BI3921" s="147"/>
      <c r="BJ3921" s="147"/>
    </row>
    <row r="3922" spans="61:62" s="92" customFormat="1" x14ac:dyDescent="0.2">
      <c r="BI3922" s="147"/>
      <c r="BJ3922" s="147"/>
    </row>
    <row r="3923" spans="61:62" s="92" customFormat="1" x14ac:dyDescent="0.2">
      <c r="BI3923" s="147"/>
      <c r="BJ3923" s="147"/>
    </row>
    <row r="3924" spans="61:62" s="92" customFormat="1" x14ac:dyDescent="0.2">
      <c r="BI3924" s="147"/>
      <c r="BJ3924" s="147"/>
    </row>
    <row r="3925" spans="61:62" s="92" customFormat="1" x14ac:dyDescent="0.2">
      <c r="BI3925" s="147"/>
      <c r="BJ3925" s="147"/>
    </row>
    <row r="3926" spans="61:62" s="92" customFormat="1" x14ac:dyDescent="0.2">
      <c r="BI3926" s="147"/>
      <c r="BJ3926" s="147"/>
    </row>
    <row r="3927" spans="61:62" s="92" customFormat="1" x14ac:dyDescent="0.2">
      <c r="BI3927" s="147"/>
      <c r="BJ3927" s="147"/>
    </row>
    <row r="3928" spans="61:62" s="92" customFormat="1" x14ac:dyDescent="0.2">
      <c r="BI3928" s="147"/>
      <c r="BJ3928" s="147"/>
    </row>
    <row r="3929" spans="61:62" s="92" customFormat="1" x14ac:dyDescent="0.2">
      <c r="BI3929" s="147"/>
      <c r="BJ3929" s="147"/>
    </row>
    <row r="3930" spans="61:62" s="92" customFormat="1" x14ac:dyDescent="0.2">
      <c r="BI3930" s="147"/>
      <c r="BJ3930" s="147"/>
    </row>
    <row r="3931" spans="61:62" s="92" customFormat="1" x14ac:dyDescent="0.2">
      <c r="BI3931" s="147"/>
      <c r="BJ3931" s="147"/>
    </row>
    <row r="3932" spans="61:62" s="92" customFormat="1" x14ac:dyDescent="0.2">
      <c r="BI3932" s="147"/>
      <c r="BJ3932" s="147"/>
    </row>
    <row r="3933" spans="61:62" s="92" customFormat="1" x14ac:dyDescent="0.2">
      <c r="BI3933" s="147"/>
      <c r="BJ3933" s="147"/>
    </row>
    <row r="3934" spans="61:62" s="92" customFormat="1" x14ac:dyDescent="0.2">
      <c r="BI3934" s="147"/>
      <c r="BJ3934" s="147"/>
    </row>
    <row r="3935" spans="61:62" s="92" customFormat="1" x14ac:dyDescent="0.2">
      <c r="BI3935" s="147"/>
      <c r="BJ3935" s="147"/>
    </row>
    <row r="3936" spans="61:62" s="92" customFormat="1" x14ac:dyDescent="0.2">
      <c r="BI3936" s="147"/>
      <c r="BJ3936" s="147"/>
    </row>
    <row r="3937" spans="61:62" s="92" customFormat="1" x14ac:dyDescent="0.2">
      <c r="BI3937" s="147"/>
      <c r="BJ3937" s="147"/>
    </row>
    <row r="3938" spans="61:62" s="92" customFormat="1" x14ac:dyDescent="0.2">
      <c r="BI3938" s="147"/>
      <c r="BJ3938" s="147"/>
    </row>
    <row r="3939" spans="61:62" s="92" customFormat="1" x14ac:dyDescent="0.2">
      <c r="BI3939" s="147"/>
      <c r="BJ3939" s="147"/>
    </row>
    <row r="3940" spans="61:62" s="92" customFormat="1" x14ac:dyDescent="0.2">
      <c r="BI3940" s="147"/>
      <c r="BJ3940" s="147"/>
    </row>
    <row r="3941" spans="61:62" s="92" customFormat="1" x14ac:dyDescent="0.2">
      <c r="BI3941" s="147"/>
      <c r="BJ3941" s="147"/>
    </row>
    <row r="3942" spans="61:62" s="92" customFormat="1" x14ac:dyDescent="0.2">
      <c r="BI3942" s="147"/>
      <c r="BJ3942" s="147"/>
    </row>
    <row r="3943" spans="61:62" s="92" customFormat="1" x14ac:dyDescent="0.2">
      <c r="BI3943" s="147"/>
      <c r="BJ3943" s="147"/>
    </row>
    <row r="3944" spans="61:62" s="92" customFormat="1" x14ac:dyDescent="0.2">
      <c r="BI3944" s="147"/>
      <c r="BJ3944" s="147"/>
    </row>
    <row r="3945" spans="61:62" s="92" customFormat="1" x14ac:dyDescent="0.2">
      <c r="BI3945" s="147"/>
      <c r="BJ3945" s="147"/>
    </row>
    <row r="3946" spans="61:62" s="92" customFormat="1" x14ac:dyDescent="0.2">
      <c r="BI3946" s="147"/>
      <c r="BJ3946" s="147"/>
    </row>
    <row r="3947" spans="61:62" s="92" customFormat="1" x14ac:dyDescent="0.2">
      <c r="BI3947" s="147"/>
      <c r="BJ3947" s="147"/>
    </row>
    <row r="3948" spans="61:62" s="92" customFormat="1" x14ac:dyDescent="0.2">
      <c r="BI3948" s="147"/>
      <c r="BJ3948" s="147"/>
    </row>
    <row r="3949" spans="61:62" s="92" customFormat="1" x14ac:dyDescent="0.2">
      <c r="BI3949" s="147"/>
      <c r="BJ3949" s="147"/>
    </row>
    <row r="3950" spans="61:62" s="92" customFormat="1" x14ac:dyDescent="0.2">
      <c r="BI3950" s="147"/>
      <c r="BJ3950" s="147"/>
    </row>
    <row r="3951" spans="61:62" s="92" customFormat="1" x14ac:dyDescent="0.2">
      <c r="BI3951" s="147"/>
      <c r="BJ3951" s="147"/>
    </row>
    <row r="3952" spans="61:62" s="92" customFormat="1" x14ac:dyDescent="0.2">
      <c r="BI3952" s="147"/>
      <c r="BJ3952" s="147"/>
    </row>
    <row r="3953" spans="61:62" s="92" customFormat="1" x14ac:dyDescent="0.2">
      <c r="BI3953" s="147"/>
      <c r="BJ3953" s="147"/>
    </row>
    <row r="3954" spans="61:62" s="92" customFormat="1" x14ac:dyDescent="0.2">
      <c r="BI3954" s="147"/>
      <c r="BJ3954" s="147"/>
    </row>
    <row r="3955" spans="61:62" s="92" customFormat="1" x14ac:dyDescent="0.2">
      <c r="BI3955" s="147"/>
      <c r="BJ3955" s="147"/>
    </row>
    <row r="3956" spans="61:62" s="92" customFormat="1" x14ac:dyDescent="0.2">
      <c r="BI3956" s="147"/>
      <c r="BJ3956" s="147"/>
    </row>
    <row r="3957" spans="61:62" s="92" customFormat="1" x14ac:dyDescent="0.2">
      <c r="BI3957" s="147"/>
      <c r="BJ3957" s="147"/>
    </row>
    <row r="3958" spans="61:62" s="92" customFormat="1" x14ac:dyDescent="0.2">
      <c r="BI3958" s="147"/>
      <c r="BJ3958" s="147"/>
    </row>
    <row r="3959" spans="61:62" s="92" customFormat="1" x14ac:dyDescent="0.2">
      <c r="BI3959" s="147"/>
      <c r="BJ3959" s="147"/>
    </row>
    <row r="3960" spans="61:62" s="92" customFormat="1" x14ac:dyDescent="0.2">
      <c r="BI3960" s="147"/>
      <c r="BJ3960" s="147"/>
    </row>
    <row r="3961" spans="61:62" s="92" customFormat="1" x14ac:dyDescent="0.2">
      <c r="BI3961" s="147"/>
      <c r="BJ3961" s="147"/>
    </row>
    <row r="3962" spans="61:62" s="92" customFormat="1" x14ac:dyDescent="0.2">
      <c r="BI3962" s="147"/>
      <c r="BJ3962" s="147"/>
    </row>
    <row r="3963" spans="61:62" s="92" customFormat="1" x14ac:dyDescent="0.2">
      <c r="BI3963" s="147"/>
      <c r="BJ3963" s="147"/>
    </row>
    <row r="3964" spans="61:62" s="92" customFormat="1" x14ac:dyDescent="0.2">
      <c r="BI3964" s="147"/>
      <c r="BJ3964" s="147"/>
    </row>
    <row r="3965" spans="61:62" s="92" customFormat="1" x14ac:dyDescent="0.2">
      <c r="BI3965" s="147"/>
      <c r="BJ3965" s="147"/>
    </row>
    <row r="3966" spans="61:62" s="92" customFormat="1" x14ac:dyDescent="0.2">
      <c r="BI3966" s="147"/>
      <c r="BJ3966" s="147"/>
    </row>
    <row r="3967" spans="61:62" s="92" customFormat="1" x14ac:dyDescent="0.2">
      <c r="BI3967" s="147"/>
      <c r="BJ3967" s="147"/>
    </row>
    <row r="3968" spans="61:62" s="92" customFormat="1" x14ac:dyDescent="0.2">
      <c r="BI3968" s="147"/>
      <c r="BJ3968" s="147"/>
    </row>
    <row r="3969" spans="61:62" s="92" customFormat="1" x14ac:dyDescent="0.2">
      <c r="BI3969" s="147"/>
      <c r="BJ3969" s="147"/>
    </row>
    <row r="3970" spans="61:62" s="92" customFormat="1" x14ac:dyDescent="0.2">
      <c r="BI3970" s="147"/>
      <c r="BJ3970" s="147"/>
    </row>
    <row r="3971" spans="61:62" s="92" customFormat="1" x14ac:dyDescent="0.2">
      <c r="BI3971" s="147"/>
      <c r="BJ3971" s="147"/>
    </row>
    <row r="3972" spans="61:62" s="92" customFormat="1" x14ac:dyDescent="0.2">
      <c r="BI3972" s="147"/>
      <c r="BJ3972" s="147"/>
    </row>
    <row r="3973" spans="61:62" s="92" customFormat="1" x14ac:dyDescent="0.2">
      <c r="BI3973" s="147"/>
      <c r="BJ3973" s="147"/>
    </row>
    <row r="3974" spans="61:62" s="92" customFormat="1" x14ac:dyDescent="0.2">
      <c r="BI3974" s="147"/>
      <c r="BJ3974" s="147"/>
    </row>
    <row r="3975" spans="61:62" s="92" customFormat="1" x14ac:dyDescent="0.2">
      <c r="BI3975" s="147"/>
      <c r="BJ3975" s="147"/>
    </row>
    <row r="3976" spans="61:62" s="92" customFormat="1" x14ac:dyDescent="0.2">
      <c r="BI3976" s="147"/>
      <c r="BJ3976" s="147"/>
    </row>
    <row r="3977" spans="61:62" s="92" customFormat="1" x14ac:dyDescent="0.2">
      <c r="BI3977" s="147"/>
      <c r="BJ3977" s="147"/>
    </row>
    <row r="3978" spans="61:62" s="92" customFormat="1" x14ac:dyDescent="0.2">
      <c r="BI3978" s="147"/>
      <c r="BJ3978" s="147"/>
    </row>
    <row r="3979" spans="61:62" s="92" customFormat="1" x14ac:dyDescent="0.2">
      <c r="BI3979" s="147"/>
      <c r="BJ3979" s="147"/>
    </row>
    <row r="3980" spans="61:62" s="92" customFormat="1" x14ac:dyDescent="0.2">
      <c r="BI3980" s="147"/>
      <c r="BJ3980" s="147"/>
    </row>
    <row r="3981" spans="61:62" s="92" customFormat="1" x14ac:dyDescent="0.2">
      <c r="BI3981" s="147"/>
      <c r="BJ3981" s="147"/>
    </row>
    <row r="3982" spans="61:62" s="92" customFormat="1" x14ac:dyDescent="0.2">
      <c r="BI3982" s="147"/>
      <c r="BJ3982" s="147"/>
    </row>
    <row r="3983" spans="61:62" s="92" customFormat="1" x14ac:dyDescent="0.2">
      <c r="BI3983" s="147"/>
      <c r="BJ3983" s="147"/>
    </row>
    <row r="3984" spans="61:62" s="92" customFormat="1" x14ac:dyDescent="0.2">
      <c r="BI3984" s="147"/>
      <c r="BJ3984" s="147"/>
    </row>
    <row r="3985" spans="61:62" s="92" customFormat="1" x14ac:dyDescent="0.2">
      <c r="BI3985" s="147"/>
      <c r="BJ3985" s="147"/>
    </row>
    <row r="3986" spans="61:62" s="92" customFormat="1" x14ac:dyDescent="0.2">
      <c r="BI3986" s="147"/>
      <c r="BJ3986" s="147"/>
    </row>
    <row r="3987" spans="61:62" s="92" customFormat="1" x14ac:dyDescent="0.2">
      <c r="BI3987" s="147"/>
      <c r="BJ3987" s="147"/>
    </row>
    <row r="3988" spans="61:62" s="92" customFormat="1" x14ac:dyDescent="0.2">
      <c r="BI3988" s="147"/>
      <c r="BJ3988" s="147"/>
    </row>
    <row r="3989" spans="61:62" s="92" customFormat="1" x14ac:dyDescent="0.2">
      <c r="BI3989" s="147"/>
      <c r="BJ3989" s="147"/>
    </row>
    <row r="3990" spans="61:62" s="92" customFormat="1" x14ac:dyDescent="0.2">
      <c r="BI3990" s="147"/>
      <c r="BJ3990" s="147"/>
    </row>
    <row r="3991" spans="61:62" s="92" customFormat="1" x14ac:dyDescent="0.2">
      <c r="BI3991" s="147"/>
      <c r="BJ3991" s="147"/>
    </row>
    <row r="3992" spans="61:62" s="92" customFormat="1" x14ac:dyDescent="0.2">
      <c r="BI3992" s="147"/>
      <c r="BJ3992" s="147"/>
    </row>
    <row r="3993" spans="61:62" s="92" customFormat="1" x14ac:dyDescent="0.2">
      <c r="BI3993" s="147"/>
      <c r="BJ3993" s="147"/>
    </row>
    <row r="3994" spans="61:62" s="92" customFormat="1" x14ac:dyDescent="0.2">
      <c r="BI3994" s="147"/>
      <c r="BJ3994" s="147"/>
    </row>
    <row r="3995" spans="61:62" s="92" customFormat="1" x14ac:dyDescent="0.2">
      <c r="BI3995" s="147"/>
      <c r="BJ3995" s="147"/>
    </row>
    <row r="3996" spans="61:62" s="92" customFormat="1" x14ac:dyDescent="0.2">
      <c r="BI3996" s="147"/>
      <c r="BJ3996" s="147"/>
    </row>
    <row r="3997" spans="61:62" s="92" customFormat="1" x14ac:dyDescent="0.2">
      <c r="BI3997" s="147"/>
      <c r="BJ3997" s="147"/>
    </row>
    <row r="3998" spans="61:62" s="92" customFormat="1" x14ac:dyDescent="0.2">
      <c r="BI3998" s="147"/>
      <c r="BJ3998" s="147"/>
    </row>
    <row r="3999" spans="61:62" s="92" customFormat="1" x14ac:dyDescent="0.2">
      <c r="BI3999" s="147"/>
      <c r="BJ3999" s="147"/>
    </row>
    <row r="4000" spans="61:62" s="92" customFormat="1" x14ac:dyDescent="0.2">
      <c r="BI4000" s="147"/>
      <c r="BJ4000" s="147"/>
    </row>
    <row r="4001" spans="61:62" s="92" customFormat="1" x14ac:dyDescent="0.2">
      <c r="BI4001" s="147"/>
      <c r="BJ4001" s="147"/>
    </row>
    <row r="4002" spans="61:62" s="92" customFormat="1" x14ac:dyDescent="0.2">
      <c r="BI4002" s="147"/>
      <c r="BJ4002" s="147"/>
    </row>
    <row r="4003" spans="61:62" s="92" customFormat="1" x14ac:dyDescent="0.2">
      <c r="BI4003" s="147"/>
      <c r="BJ4003" s="147"/>
    </row>
    <row r="4004" spans="61:62" s="92" customFormat="1" x14ac:dyDescent="0.2">
      <c r="BI4004" s="147"/>
      <c r="BJ4004" s="147"/>
    </row>
    <row r="4005" spans="61:62" s="92" customFormat="1" x14ac:dyDescent="0.2">
      <c r="BI4005" s="147"/>
      <c r="BJ4005" s="147"/>
    </row>
    <row r="4006" spans="61:62" s="92" customFormat="1" x14ac:dyDescent="0.2">
      <c r="BI4006" s="147"/>
      <c r="BJ4006" s="147"/>
    </row>
    <row r="4007" spans="61:62" s="92" customFormat="1" x14ac:dyDescent="0.2">
      <c r="BI4007" s="147"/>
      <c r="BJ4007" s="147"/>
    </row>
    <row r="4008" spans="61:62" s="92" customFormat="1" x14ac:dyDescent="0.2">
      <c r="BI4008" s="147"/>
      <c r="BJ4008" s="147"/>
    </row>
    <row r="4009" spans="61:62" s="92" customFormat="1" x14ac:dyDescent="0.2">
      <c r="BI4009" s="147"/>
      <c r="BJ4009" s="147"/>
    </row>
    <row r="4010" spans="61:62" s="92" customFormat="1" x14ac:dyDescent="0.2">
      <c r="BI4010" s="147"/>
      <c r="BJ4010" s="147"/>
    </row>
    <row r="4011" spans="61:62" s="92" customFormat="1" x14ac:dyDescent="0.2">
      <c r="BI4011" s="147"/>
      <c r="BJ4011" s="147"/>
    </row>
    <row r="4012" spans="61:62" s="92" customFormat="1" x14ac:dyDescent="0.2">
      <c r="BI4012" s="147"/>
      <c r="BJ4012" s="147"/>
    </row>
    <row r="4013" spans="61:62" s="92" customFormat="1" x14ac:dyDescent="0.2">
      <c r="BI4013" s="147"/>
      <c r="BJ4013" s="147"/>
    </row>
    <row r="4014" spans="61:62" s="92" customFormat="1" x14ac:dyDescent="0.2">
      <c r="BI4014" s="147"/>
      <c r="BJ4014" s="147"/>
    </row>
    <row r="4015" spans="61:62" s="92" customFormat="1" x14ac:dyDescent="0.2">
      <c r="BI4015" s="147"/>
      <c r="BJ4015" s="147"/>
    </row>
    <row r="4016" spans="61:62" s="92" customFormat="1" x14ac:dyDescent="0.2">
      <c r="BI4016" s="147"/>
      <c r="BJ4016" s="147"/>
    </row>
    <row r="4017" spans="61:62" s="92" customFormat="1" x14ac:dyDescent="0.2">
      <c r="BI4017" s="147"/>
      <c r="BJ4017" s="147"/>
    </row>
    <row r="4018" spans="61:62" s="92" customFormat="1" x14ac:dyDescent="0.2">
      <c r="BI4018" s="147"/>
      <c r="BJ4018" s="147"/>
    </row>
    <row r="4019" spans="61:62" s="92" customFormat="1" x14ac:dyDescent="0.2">
      <c r="BI4019" s="147"/>
      <c r="BJ4019" s="147"/>
    </row>
    <row r="4020" spans="61:62" s="92" customFormat="1" x14ac:dyDescent="0.2">
      <c r="BI4020" s="147"/>
      <c r="BJ4020" s="147"/>
    </row>
    <row r="4021" spans="61:62" s="92" customFormat="1" x14ac:dyDescent="0.2">
      <c r="BI4021" s="147"/>
      <c r="BJ4021" s="147"/>
    </row>
    <row r="4022" spans="61:62" s="92" customFormat="1" x14ac:dyDescent="0.2">
      <c r="BI4022" s="147"/>
      <c r="BJ4022" s="147"/>
    </row>
    <row r="4023" spans="61:62" s="92" customFormat="1" x14ac:dyDescent="0.2">
      <c r="BI4023" s="147"/>
      <c r="BJ4023" s="147"/>
    </row>
    <row r="4024" spans="61:62" s="92" customFormat="1" x14ac:dyDescent="0.2">
      <c r="BI4024" s="147"/>
      <c r="BJ4024" s="147"/>
    </row>
    <row r="4025" spans="61:62" s="92" customFormat="1" x14ac:dyDescent="0.2">
      <c r="BI4025" s="147"/>
      <c r="BJ4025" s="147"/>
    </row>
    <row r="4026" spans="61:62" s="92" customFormat="1" x14ac:dyDescent="0.2">
      <c r="BI4026" s="147"/>
      <c r="BJ4026" s="147"/>
    </row>
    <row r="4027" spans="61:62" s="92" customFormat="1" x14ac:dyDescent="0.2">
      <c r="BI4027" s="147"/>
      <c r="BJ4027" s="147"/>
    </row>
    <row r="4028" spans="61:62" s="92" customFormat="1" x14ac:dyDescent="0.2">
      <c r="BI4028" s="147"/>
      <c r="BJ4028" s="147"/>
    </row>
    <row r="4029" spans="61:62" s="92" customFormat="1" x14ac:dyDescent="0.2">
      <c r="BI4029" s="147"/>
      <c r="BJ4029" s="147"/>
    </row>
    <row r="4030" spans="61:62" s="92" customFormat="1" x14ac:dyDescent="0.2">
      <c r="BI4030" s="147"/>
      <c r="BJ4030" s="147"/>
    </row>
    <row r="4031" spans="61:62" s="92" customFormat="1" x14ac:dyDescent="0.2">
      <c r="BI4031" s="147"/>
      <c r="BJ4031" s="147"/>
    </row>
    <row r="4032" spans="61:62" s="92" customFormat="1" x14ac:dyDescent="0.2">
      <c r="BI4032" s="147"/>
      <c r="BJ4032" s="147"/>
    </row>
    <row r="4033" spans="61:62" s="92" customFormat="1" x14ac:dyDescent="0.2">
      <c r="BI4033" s="147"/>
      <c r="BJ4033" s="147"/>
    </row>
    <row r="4034" spans="61:62" s="92" customFormat="1" x14ac:dyDescent="0.2">
      <c r="BI4034" s="147"/>
      <c r="BJ4034" s="147"/>
    </row>
    <row r="4035" spans="61:62" s="92" customFormat="1" x14ac:dyDescent="0.2">
      <c r="BI4035" s="147"/>
      <c r="BJ4035" s="147"/>
    </row>
    <row r="4036" spans="61:62" s="92" customFormat="1" x14ac:dyDescent="0.2">
      <c r="BI4036" s="147"/>
      <c r="BJ4036" s="147"/>
    </row>
    <row r="4037" spans="61:62" s="92" customFormat="1" x14ac:dyDescent="0.2">
      <c r="BI4037" s="147"/>
      <c r="BJ4037" s="147"/>
    </row>
    <row r="4038" spans="61:62" s="92" customFormat="1" x14ac:dyDescent="0.2">
      <c r="BI4038" s="147"/>
      <c r="BJ4038" s="147"/>
    </row>
    <row r="4039" spans="61:62" s="92" customFormat="1" x14ac:dyDescent="0.2">
      <c r="BI4039" s="147"/>
      <c r="BJ4039" s="147"/>
    </row>
    <row r="4040" spans="61:62" s="92" customFormat="1" x14ac:dyDescent="0.2">
      <c r="BI4040" s="147"/>
      <c r="BJ4040" s="147"/>
    </row>
    <row r="4041" spans="61:62" s="92" customFormat="1" x14ac:dyDescent="0.2">
      <c r="BI4041" s="147"/>
      <c r="BJ4041" s="147"/>
    </row>
    <row r="4042" spans="61:62" s="92" customFormat="1" x14ac:dyDescent="0.2">
      <c r="BI4042" s="147"/>
      <c r="BJ4042" s="147"/>
    </row>
    <row r="4043" spans="61:62" s="92" customFormat="1" x14ac:dyDescent="0.2">
      <c r="BI4043" s="147"/>
      <c r="BJ4043" s="147"/>
    </row>
    <row r="4044" spans="61:62" s="92" customFormat="1" x14ac:dyDescent="0.2">
      <c r="BI4044" s="147"/>
      <c r="BJ4044" s="147"/>
    </row>
    <row r="4045" spans="61:62" s="92" customFormat="1" x14ac:dyDescent="0.2">
      <c r="BI4045" s="147"/>
      <c r="BJ4045" s="147"/>
    </row>
    <row r="4046" spans="61:62" s="92" customFormat="1" x14ac:dyDescent="0.2">
      <c r="BI4046" s="147"/>
      <c r="BJ4046" s="147"/>
    </row>
    <row r="4047" spans="61:62" s="92" customFormat="1" x14ac:dyDescent="0.2">
      <c r="BI4047" s="147"/>
      <c r="BJ4047" s="147"/>
    </row>
    <row r="4048" spans="61:62" s="92" customFormat="1" x14ac:dyDescent="0.2">
      <c r="BI4048" s="147"/>
      <c r="BJ4048" s="147"/>
    </row>
    <row r="4049" spans="61:62" s="92" customFormat="1" x14ac:dyDescent="0.2">
      <c r="BI4049" s="147"/>
      <c r="BJ4049" s="147"/>
    </row>
    <row r="4050" spans="61:62" s="92" customFormat="1" x14ac:dyDescent="0.2">
      <c r="BI4050" s="147"/>
      <c r="BJ4050" s="147"/>
    </row>
    <row r="4051" spans="61:62" s="92" customFormat="1" x14ac:dyDescent="0.2">
      <c r="BI4051" s="147"/>
      <c r="BJ4051" s="147"/>
    </row>
    <row r="4052" spans="61:62" s="92" customFormat="1" x14ac:dyDescent="0.2">
      <c r="BI4052" s="147"/>
      <c r="BJ4052" s="147"/>
    </row>
    <row r="4053" spans="61:62" s="92" customFormat="1" x14ac:dyDescent="0.2">
      <c r="BI4053" s="147"/>
      <c r="BJ4053" s="147"/>
    </row>
    <row r="4054" spans="61:62" s="92" customFormat="1" x14ac:dyDescent="0.2">
      <c r="BI4054" s="147"/>
      <c r="BJ4054" s="147"/>
    </row>
    <row r="4055" spans="61:62" s="92" customFormat="1" x14ac:dyDescent="0.2">
      <c r="BI4055" s="147"/>
      <c r="BJ4055" s="147"/>
    </row>
    <row r="4056" spans="61:62" s="92" customFormat="1" x14ac:dyDescent="0.2">
      <c r="BI4056" s="147"/>
      <c r="BJ4056" s="147"/>
    </row>
    <row r="4057" spans="61:62" s="92" customFormat="1" x14ac:dyDescent="0.2">
      <c r="BI4057" s="147"/>
      <c r="BJ4057" s="147"/>
    </row>
    <row r="4058" spans="61:62" s="92" customFormat="1" x14ac:dyDescent="0.2">
      <c r="BI4058" s="147"/>
      <c r="BJ4058" s="147"/>
    </row>
    <row r="4059" spans="61:62" s="92" customFormat="1" x14ac:dyDescent="0.2">
      <c r="BI4059" s="147"/>
      <c r="BJ4059" s="147"/>
    </row>
    <row r="4060" spans="61:62" s="92" customFormat="1" x14ac:dyDescent="0.2">
      <c r="BI4060" s="147"/>
      <c r="BJ4060" s="147"/>
    </row>
    <row r="4061" spans="61:62" s="92" customFormat="1" x14ac:dyDescent="0.2">
      <c r="BI4061" s="147"/>
      <c r="BJ4061" s="147"/>
    </row>
    <row r="4062" spans="61:62" s="92" customFormat="1" x14ac:dyDescent="0.2">
      <c r="BI4062" s="147"/>
      <c r="BJ4062" s="147"/>
    </row>
    <row r="4063" spans="61:62" s="92" customFormat="1" x14ac:dyDescent="0.2">
      <c r="BI4063" s="147"/>
      <c r="BJ4063" s="147"/>
    </row>
    <row r="4064" spans="61:62" s="92" customFormat="1" x14ac:dyDescent="0.2">
      <c r="BI4064" s="147"/>
      <c r="BJ4064" s="147"/>
    </row>
    <row r="4065" spans="61:62" s="92" customFormat="1" x14ac:dyDescent="0.2">
      <c r="BI4065" s="147"/>
      <c r="BJ4065" s="147"/>
    </row>
    <row r="4066" spans="61:62" s="92" customFormat="1" x14ac:dyDescent="0.2">
      <c r="BI4066" s="147"/>
      <c r="BJ4066" s="147"/>
    </row>
    <row r="4067" spans="61:62" s="92" customFormat="1" x14ac:dyDescent="0.2">
      <c r="BI4067" s="147"/>
      <c r="BJ4067" s="147"/>
    </row>
    <row r="4068" spans="61:62" s="92" customFormat="1" x14ac:dyDescent="0.2">
      <c r="BI4068" s="147"/>
      <c r="BJ4068" s="147"/>
    </row>
    <row r="4069" spans="61:62" s="92" customFormat="1" x14ac:dyDescent="0.2">
      <c r="BI4069" s="147"/>
      <c r="BJ4069" s="147"/>
    </row>
    <row r="4070" spans="61:62" s="92" customFormat="1" x14ac:dyDescent="0.2">
      <c r="BI4070" s="147"/>
      <c r="BJ4070" s="147"/>
    </row>
    <row r="4071" spans="61:62" s="92" customFormat="1" x14ac:dyDescent="0.2">
      <c r="BI4071" s="147"/>
      <c r="BJ4071" s="147"/>
    </row>
    <row r="4072" spans="61:62" s="92" customFormat="1" x14ac:dyDescent="0.2">
      <c r="BI4072" s="147"/>
      <c r="BJ4072" s="147"/>
    </row>
    <row r="4073" spans="61:62" s="92" customFormat="1" x14ac:dyDescent="0.2">
      <c r="BI4073" s="147"/>
      <c r="BJ4073" s="147"/>
    </row>
    <row r="4074" spans="61:62" s="92" customFormat="1" x14ac:dyDescent="0.2">
      <c r="BI4074" s="147"/>
      <c r="BJ4074" s="147"/>
    </row>
    <row r="4075" spans="61:62" s="92" customFormat="1" x14ac:dyDescent="0.2">
      <c r="BI4075" s="147"/>
      <c r="BJ4075" s="147"/>
    </row>
    <row r="4076" spans="61:62" s="92" customFormat="1" x14ac:dyDescent="0.2">
      <c r="BI4076" s="147"/>
      <c r="BJ4076" s="147"/>
    </row>
    <row r="4077" spans="61:62" s="92" customFormat="1" x14ac:dyDescent="0.2">
      <c r="BI4077" s="147"/>
      <c r="BJ4077" s="147"/>
    </row>
    <row r="4078" spans="61:62" s="92" customFormat="1" x14ac:dyDescent="0.2">
      <c r="BI4078" s="147"/>
      <c r="BJ4078" s="147"/>
    </row>
    <row r="4079" spans="61:62" s="92" customFormat="1" x14ac:dyDescent="0.2">
      <c r="BI4079" s="147"/>
      <c r="BJ4079" s="147"/>
    </row>
    <row r="4080" spans="61:62" s="92" customFormat="1" x14ac:dyDescent="0.2">
      <c r="BI4080" s="147"/>
      <c r="BJ4080" s="147"/>
    </row>
    <row r="4081" spans="61:62" s="92" customFormat="1" x14ac:dyDescent="0.2">
      <c r="BI4081" s="147"/>
      <c r="BJ4081" s="147"/>
    </row>
    <row r="4082" spans="61:62" s="92" customFormat="1" x14ac:dyDescent="0.2">
      <c r="BI4082" s="147"/>
      <c r="BJ4082" s="147"/>
    </row>
    <row r="4083" spans="61:62" s="92" customFormat="1" x14ac:dyDescent="0.2">
      <c r="BI4083" s="147"/>
      <c r="BJ4083" s="147"/>
    </row>
    <row r="4084" spans="61:62" s="92" customFormat="1" x14ac:dyDescent="0.2">
      <c r="BI4084" s="147"/>
      <c r="BJ4084" s="147"/>
    </row>
    <row r="4085" spans="61:62" s="92" customFormat="1" x14ac:dyDescent="0.2">
      <c r="BI4085" s="147"/>
      <c r="BJ4085" s="147"/>
    </row>
    <row r="4086" spans="61:62" s="92" customFormat="1" x14ac:dyDescent="0.2">
      <c r="BI4086" s="147"/>
      <c r="BJ4086" s="147"/>
    </row>
    <row r="4087" spans="61:62" s="92" customFormat="1" x14ac:dyDescent="0.2">
      <c r="BI4087" s="147"/>
      <c r="BJ4087" s="147"/>
    </row>
    <row r="4088" spans="61:62" s="92" customFormat="1" x14ac:dyDescent="0.2">
      <c r="BI4088" s="147"/>
      <c r="BJ4088" s="147"/>
    </row>
    <row r="4089" spans="61:62" s="92" customFormat="1" x14ac:dyDescent="0.2">
      <c r="BI4089" s="147"/>
      <c r="BJ4089" s="147"/>
    </row>
    <row r="4090" spans="61:62" s="92" customFormat="1" x14ac:dyDescent="0.2">
      <c r="BI4090" s="147"/>
      <c r="BJ4090" s="147"/>
    </row>
    <row r="4091" spans="61:62" s="92" customFormat="1" x14ac:dyDescent="0.2">
      <c r="BI4091" s="147"/>
      <c r="BJ4091" s="147"/>
    </row>
    <row r="4092" spans="61:62" s="92" customFormat="1" x14ac:dyDescent="0.2">
      <c r="BI4092" s="147"/>
      <c r="BJ4092" s="147"/>
    </row>
    <row r="4093" spans="61:62" s="92" customFormat="1" x14ac:dyDescent="0.2">
      <c r="BI4093" s="147"/>
      <c r="BJ4093" s="147"/>
    </row>
    <row r="4094" spans="61:62" s="92" customFormat="1" x14ac:dyDescent="0.2">
      <c r="BI4094" s="147"/>
      <c r="BJ4094" s="147"/>
    </row>
    <row r="4095" spans="61:62" s="92" customFormat="1" x14ac:dyDescent="0.2">
      <c r="BI4095" s="147"/>
      <c r="BJ4095" s="147"/>
    </row>
    <row r="4096" spans="61:62" s="92" customFormat="1" x14ac:dyDescent="0.2">
      <c r="BI4096" s="147"/>
      <c r="BJ4096" s="147"/>
    </row>
    <row r="4097" spans="61:62" s="92" customFormat="1" x14ac:dyDescent="0.2">
      <c r="BI4097" s="147"/>
      <c r="BJ4097" s="147"/>
    </row>
    <row r="4098" spans="61:62" s="92" customFormat="1" x14ac:dyDescent="0.2">
      <c r="BI4098" s="147"/>
      <c r="BJ4098" s="147"/>
    </row>
    <row r="4099" spans="61:62" s="92" customFormat="1" x14ac:dyDescent="0.2">
      <c r="BI4099" s="147"/>
      <c r="BJ4099" s="147"/>
    </row>
    <row r="4100" spans="61:62" s="92" customFormat="1" x14ac:dyDescent="0.2">
      <c r="BI4100" s="147"/>
      <c r="BJ4100" s="147"/>
    </row>
    <row r="4101" spans="61:62" s="92" customFormat="1" x14ac:dyDescent="0.2">
      <c r="BI4101" s="147"/>
      <c r="BJ4101" s="147"/>
    </row>
    <row r="4102" spans="61:62" s="92" customFormat="1" x14ac:dyDescent="0.2">
      <c r="BI4102" s="147"/>
      <c r="BJ4102" s="147"/>
    </row>
    <row r="4103" spans="61:62" s="92" customFormat="1" x14ac:dyDescent="0.2">
      <c r="BI4103" s="147"/>
      <c r="BJ4103" s="147"/>
    </row>
    <row r="4104" spans="61:62" s="92" customFormat="1" x14ac:dyDescent="0.2">
      <c r="BI4104" s="147"/>
      <c r="BJ4104" s="147"/>
    </row>
    <row r="4105" spans="61:62" s="92" customFormat="1" x14ac:dyDescent="0.2">
      <c r="BI4105" s="147"/>
      <c r="BJ4105" s="147"/>
    </row>
    <row r="4106" spans="61:62" s="92" customFormat="1" x14ac:dyDescent="0.2">
      <c r="BI4106" s="147"/>
      <c r="BJ4106" s="147"/>
    </row>
    <row r="4107" spans="61:62" s="92" customFormat="1" x14ac:dyDescent="0.2">
      <c r="BI4107" s="147"/>
      <c r="BJ4107" s="147"/>
    </row>
    <row r="4108" spans="61:62" s="92" customFormat="1" x14ac:dyDescent="0.2">
      <c r="BI4108" s="147"/>
      <c r="BJ4108" s="147"/>
    </row>
    <row r="4109" spans="61:62" s="92" customFormat="1" x14ac:dyDescent="0.2">
      <c r="BI4109" s="147"/>
      <c r="BJ4109" s="147"/>
    </row>
    <row r="4110" spans="61:62" s="92" customFormat="1" x14ac:dyDescent="0.2">
      <c r="BI4110" s="147"/>
      <c r="BJ4110" s="147"/>
    </row>
    <row r="4111" spans="61:62" s="92" customFormat="1" x14ac:dyDescent="0.2">
      <c r="BI4111" s="147"/>
      <c r="BJ4111" s="147"/>
    </row>
    <row r="4112" spans="61:62" s="92" customFormat="1" x14ac:dyDescent="0.2">
      <c r="BI4112" s="147"/>
      <c r="BJ4112" s="147"/>
    </row>
    <row r="4113" spans="61:62" s="92" customFormat="1" x14ac:dyDescent="0.2">
      <c r="BI4113" s="147"/>
      <c r="BJ4113" s="147"/>
    </row>
    <row r="4114" spans="61:62" s="92" customFormat="1" x14ac:dyDescent="0.2">
      <c r="BI4114" s="147"/>
      <c r="BJ4114" s="147"/>
    </row>
    <row r="4115" spans="61:62" s="92" customFormat="1" x14ac:dyDescent="0.2">
      <c r="BI4115" s="147"/>
      <c r="BJ4115" s="147"/>
    </row>
    <row r="4116" spans="61:62" s="92" customFormat="1" x14ac:dyDescent="0.2">
      <c r="BI4116" s="147"/>
      <c r="BJ4116" s="147"/>
    </row>
    <row r="4117" spans="61:62" s="92" customFormat="1" x14ac:dyDescent="0.2">
      <c r="BI4117" s="147"/>
      <c r="BJ4117" s="147"/>
    </row>
    <row r="4118" spans="61:62" s="92" customFormat="1" x14ac:dyDescent="0.2">
      <c r="BI4118" s="147"/>
      <c r="BJ4118" s="147"/>
    </row>
    <row r="4119" spans="61:62" s="92" customFormat="1" x14ac:dyDescent="0.2">
      <c r="BI4119" s="147"/>
      <c r="BJ4119" s="147"/>
    </row>
    <row r="4120" spans="61:62" s="92" customFormat="1" x14ac:dyDescent="0.2">
      <c r="BI4120" s="147"/>
      <c r="BJ4120" s="147"/>
    </row>
    <row r="4121" spans="61:62" s="92" customFormat="1" x14ac:dyDescent="0.2">
      <c r="BI4121" s="147"/>
      <c r="BJ4121" s="147"/>
    </row>
    <row r="4122" spans="61:62" s="92" customFormat="1" x14ac:dyDescent="0.2">
      <c r="BI4122" s="147"/>
      <c r="BJ4122" s="147"/>
    </row>
    <row r="4123" spans="61:62" s="92" customFormat="1" x14ac:dyDescent="0.2">
      <c r="BI4123" s="147"/>
      <c r="BJ4123" s="147"/>
    </row>
    <row r="4124" spans="61:62" s="92" customFormat="1" x14ac:dyDescent="0.2">
      <c r="BI4124" s="147"/>
      <c r="BJ4124" s="147"/>
    </row>
    <row r="4125" spans="61:62" s="92" customFormat="1" x14ac:dyDescent="0.2">
      <c r="BI4125" s="147"/>
      <c r="BJ4125" s="147"/>
    </row>
    <row r="4126" spans="61:62" s="92" customFormat="1" x14ac:dyDescent="0.2">
      <c r="BI4126" s="147"/>
      <c r="BJ4126" s="147"/>
    </row>
    <row r="4127" spans="61:62" s="92" customFormat="1" x14ac:dyDescent="0.2">
      <c r="BI4127" s="147"/>
      <c r="BJ4127" s="147"/>
    </row>
    <row r="4128" spans="61:62" s="92" customFormat="1" x14ac:dyDescent="0.2">
      <c r="BI4128" s="147"/>
      <c r="BJ4128" s="147"/>
    </row>
    <row r="4129" spans="61:62" s="92" customFormat="1" x14ac:dyDescent="0.2">
      <c r="BI4129" s="147"/>
      <c r="BJ4129" s="147"/>
    </row>
    <row r="4130" spans="61:62" s="92" customFormat="1" x14ac:dyDescent="0.2">
      <c r="BI4130" s="147"/>
      <c r="BJ4130" s="147"/>
    </row>
    <row r="4131" spans="61:62" s="92" customFormat="1" x14ac:dyDescent="0.2">
      <c r="BI4131" s="147"/>
      <c r="BJ4131" s="147"/>
    </row>
    <row r="4132" spans="61:62" s="92" customFormat="1" x14ac:dyDescent="0.2">
      <c r="BI4132" s="147"/>
      <c r="BJ4132" s="147"/>
    </row>
    <row r="4133" spans="61:62" s="92" customFormat="1" x14ac:dyDescent="0.2">
      <c r="BI4133" s="147"/>
      <c r="BJ4133" s="147"/>
    </row>
    <row r="4134" spans="61:62" s="92" customFormat="1" x14ac:dyDescent="0.2">
      <c r="BI4134" s="147"/>
      <c r="BJ4134" s="147"/>
    </row>
    <row r="4135" spans="61:62" s="92" customFormat="1" x14ac:dyDescent="0.2">
      <c r="BI4135" s="147"/>
      <c r="BJ4135" s="147"/>
    </row>
    <row r="4136" spans="61:62" s="92" customFormat="1" x14ac:dyDescent="0.2">
      <c r="BI4136" s="147"/>
      <c r="BJ4136" s="147"/>
    </row>
    <row r="4137" spans="61:62" s="92" customFormat="1" x14ac:dyDescent="0.2">
      <c r="BI4137" s="147"/>
      <c r="BJ4137" s="147"/>
    </row>
    <row r="4138" spans="61:62" s="92" customFormat="1" x14ac:dyDescent="0.2">
      <c r="BI4138" s="147"/>
      <c r="BJ4138" s="147"/>
    </row>
    <row r="4139" spans="61:62" s="92" customFormat="1" x14ac:dyDescent="0.2">
      <c r="BI4139" s="147"/>
      <c r="BJ4139" s="147"/>
    </row>
    <row r="4140" spans="61:62" s="92" customFormat="1" x14ac:dyDescent="0.2">
      <c r="BI4140" s="147"/>
      <c r="BJ4140" s="147"/>
    </row>
    <row r="4141" spans="61:62" s="92" customFormat="1" x14ac:dyDescent="0.2">
      <c r="BI4141" s="147"/>
      <c r="BJ4141" s="147"/>
    </row>
    <row r="4142" spans="61:62" s="92" customFormat="1" x14ac:dyDescent="0.2">
      <c r="BI4142" s="147"/>
      <c r="BJ4142" s="147"/>
    </row>
    <row r="4143" spans="61:62" s="92" customFormat="1" x14ac:dyDescent="0.2">
      <c r="BI4143" s="147"/>
      <c r="BJ4143" s="147"/>
    </row>
    <row r="4144" spans="61:62" s="92" customFormat="1" x14ac:dyDescent="0.2">
      <c r="BI4144" s="147"/>
      <c r="BJ4144" s="147"/>
    </row>
    <row r="4145" spans="61:62" s="92" customFormat="1" x14ac:dyDescent="0.2">
      <c r="BI4145" s="147"/>
      <c r="BJ4145" s="147"/>
    </row>
    <row r="4146" spans="61:62" s="92" customFormat="1" x14ac:dyDescent="0.2">
      <c r="BI4146" s="147"/>
      <c r="BJ4146" s="147"/>
    </row>
    <row r="4147" spans="61:62" s="92" customFormat="1" x14ac:dyDescent="0.2">
      <c r="BI4147" s="147"/>
      <c r="BJ4147" s="147"/>
    </row>
    <row r="4148" spans="61:62" s="92" customFormat="1" x14ac:dyDescent="0.2">
      <c r="BI4148" s="147"/>
      <c r="BJ4148" s="147"/>
    </row>
    <row r="4149" spans="61:62" s="92" customFormat="1" x14ac:dyDescent="0.2">
      <c r="BI4149" s="147"/>
      <c r="BJ4149" s="147"/>
    </row>
    <row r="4150" spans="61:62" s="92" customFormat="1" x14ac:dyDescent="0.2">
      <c r="BI4150" s="147"/>
      <c r="BJ4150" s="147"/>
    </row>
    <row r="4151" spans="61:62" s="92" customFormat="1" x14ac:dyDescent="0.2">
      <c r="BI4151" s="147"/>
      <c r="BJ4151" s="147"/>
    </row>
    <row r="4152" spans="61:62" s="92" customFormat="1" x14ac:dyDescent="0.2">
      <c r="BI4152" s="147"/>
      <c r="BJ4152" s="147"/>
    </row>
    <row r="4153" spans="61:62" s="92" customFormat="1" x14ac:dyDescent="0.2">
      <c r="BI4153" s="147"/>
      <c r="BJ4153" s="147"/>
    </row>
    <row r="4154" spans="61:62" s="92" customFormat="1" x14ac:dyDescent="0.2">
      <c r="BI4154" s="147"/>
      <c r="BJ4154" s="147"/>
    </row>
    <row r="4155" spans="61:62" s="92" customFormat="1" x14ac:dyDescent="0.2">
      <c r="BI4155" s="147"/>
      <c r="BJ4155" s="147"/>
    </row>
    <row r="4156" spans="61:62" s="92" customFormat="1" x14ac:dyDescent="0.2">
      <c r="BI4156" s="147"/>
      <c r="BJ4156" s="147"/>
    </row>
    <row r="4157" spans="61:62" s="92" customFormat="1" x14ac:dyDescent="0.2">
      <c r="BI4157" s="147"/>
      <c r="BJ4157" s="147"/>
    </row>
    <row r="4158" spans="61:62" s="92" customFormat="1" x14ac:dyDescent="0.2">
      <c r="BI4158" s="147"/>
      <c r="BJ4158" s="147"/>
    </row>
    <row r="4159" spans="61:62" s="92" customFormat="1" x14ac:dyDescent="0.2">
      <c r="BI4159" s="147"/>
      <c r="BJ4159" s="147"/>
    </row>
    <row r="4160" spans="61:62" s="92" customFormat="1" x14ac:dyDescent="0.2">
      <c r="BI4160" s="147"/>
      <c r="BJ4160" s="147"/>
    </row>
    <row r="4161" spans="61:62" s="92" customFormat="1" x14ac:dyDescent="0.2">
      <c r="BI4161" s="147"/>
      <c r="BJ4161" s="147"/>
    </row>
    <row r="4162" spans="61:62" s="92" customFormat="1" x14ac:dyDescent="0.2">
      <c r="BI4162" s="147"/>
      <c r="BJ4162" s="147"/>
    </row>
    <row r="4163" spans="61:62" s="92" customFormat="1" x14ac:dyDescent="0.2">
      <c r="BI4163" s="147"/>
      <c r="BJ4163" s="147"/>
    </row>
    <row r="4164" spans="61:62" s="92" customFormat="1" x14ac:dyDescent="0.2">
      <c r="BI4164" s="147"/>
      <c r="BJ4164" s="147"/>
    </row>
    <row r="4165" spans="61:62" s="92" customFormat="1" x14ac:dyDescent="0.2">
      <c r="BI4165" s="147"/>
      <c r="BJ4165" s="147"/>
    </row>
    <row r="4166" spans="61:62" s="92" customFormat="1" x14ac:dyDescent="0.2">
      <c r="BI4166" s="147"/>
      <c r="BJ4166" s="147"/>
    </row>
    <row r="4167" spans="61:62" s="92" customFormat="1" x14ac:dyDescent="0.2">
      <c r="BI4167" s="147"/>
      <c r="BJ4167" s="147"/>
    </row>
    <row r="4168" spans="61:62" s="92" customFormat="1" x14ac:dyDescent="0.2">
      <c r="BI4168" s="147"/>
      <c r="BJ4168" s="147"/>
    </row>
    <row r="4169" spans="61:62" s="92" customFormat="1" x14ac:dyDescent="0.2">
      <c r="BI4169" s="147"/>
      <c r="BJ4169" s="147"/>
    </row>
    <row r="4170" spans="61:62" s="92" customFormat="1" x14ac:dyDescent="0.2">
      <c r="BI4170" s="147"/>
      <c r="BJ4170" s="147"/>
    </row>
    <row r="4171" spans="61:62" s="92" customFormat="1" x14ac:dyDescent="0.2">
      <c r="BI4171" s="147"/>
      <c r="BJ4171" s="147"/>
    </row>
    <row r="4172" spans="61:62" s="92" customFormat="1" x14ac:dyDescent="0.2">
      <c r="BI4172" s="147"/>
      <c r="BJ4172" s="147"/>
    </row>
    <row r="4173" spans="61:62" s="92" customFormat="1" x14ac:dyDescent="0.2">
      <c r="BI4173" s="147"/>
      <c r="BJ4173" s="147"/>
    </row>
    <row r="4174" spans="61:62" s="92" customFormat="1" x14ac:dyDescent="0.2">
      <c r="BI4174" s="147"/>
      <c r="BJ4174" s="147"/>
    </row>
    <row r="4175" spans="61:62" s="92" customFormat="1" x14ac:dyDescent="0.2">
      <c r="BI4175" s="147"/>
      <c r="BJ4175" s="147"/>
    </row>
    <row r="4176" spans="61:62" s="92" customFormat="1" x14ac:dyDescent="0.2">
      <c r="BI4176" s="147"/>
      <c r="BJ4176" s="147"/>
    </row>
    <row r="4177" spans="61:62" s="92" customFormat="1" x14ac:dyDescent="0.2">
      <c r="BI4177" s="147"/>
      <c r="BJ4177" s="147"/>
    </row>
    <row r="4178" spans="61:62" s="92" customFormat="1" x14ac:dyDescent="0.2">
      <c r="BI4178" s="147"/>
      <c r="BJ4178" s="147"/>
    </row>
    <row r="4179" spans="61:62" s="92" customFormat="1" x14ac:dyDescent="0.2">
      <c r="BI4179" s="147"/>
      <c r="BJ4179" s="147"/>
    </row>
    <row r="4180" spans="61:62" s="92" customFormat="1" x14ac:dyDescent="0.2">
      <c r="BI4180" s="147"/>
      <c r="BJ4180" s="147"/>
    </row>
    <row r="4181" spans="61:62" s="92" customFormat="1" x14ac:dyDescent="0.2">
      <c r="BI4181" s="147"/>
      <c r="BJ4181" s="147"/>
    </row>
    <row r="4182" spans="61:62" s="92" customFormat="1" x14ac:dyDescent="0.2">
      <c r="BI4182" s="147"/>
      <c r="BJ4182" s="147"/>
    </row>
    <row r="4183" spans="61:62" s="92" customFormat="1" x14ac:dyDescent="0.2">
      <c r="BI4183" s="147"/>
      <c r="BJ4183" s="147"/>
    </row>
    <row r="4184" spans="61:62" s="92" customFormat="1" x14ac:dyDescent="0.2">
      <c r="BI4184" s="147"/>
      <c r="BJ4184" s="147"/>
    </row>
    <row r="4185" spans="61:62" s="92" customFormat="1" x14ac:dyDescent="0.2">
      <c r="BI4185" s="147"/>
      <c r="BJ4185" s="147"/>
    </row>
    <row r="4186" spans="61:62" s="92" customFormat="1" x14ac:dyDescent="0.2">
      <c r="BI4186" s="147"/>
      <c r="BJ4186" s="147"/>
    </row>
    <row r="4187" spans="61:62" s="92" customFormat="1" x14ac:dyDescent="0.2">
      <c r="BI4187" s="147"/>
      <c r="BJ4187" s="147"/>
    </row>
    <row r="4188" spans="61:62" s="92" customFormat="1" x14ac:dyDescent="0.2">
      <c r="BI4188" s="147"/>
      <c r="BJ4188" s="147"/>
    </row>
    <row r="4189" spans="61:62" s="92" customFormat="1" x14ac:dyDescent="0.2">
      <c r="BI4189" s="147"/>
      <c r="BJ4189" s="147"/>
    </row>
    <row r="4190" spans="61:62" s="92" customFormat="1" x14ac:dyDescent="0.2">
      <c r="BI4190" s="147"/>
      <c r="BJ4190" s="147"/>
    </row>
    <row r="4191" spans="61:62" s="92" customFormat="1" x14ac:dyDescent="0.2">
      <c r="BI4191" s="147"/>
      <c r="BJ4191" s="147"/>
    </row>
    <row r="4192" spans="61:62" s="92" customFormat="1" x14ac:dyDescent="0.2">
      <c r="BI4192" s="147"/>
      <c r="BJ4192" s="147"/>
    </row>
    <row r="4193" spans="61:62" s="92" customFormat="1" x14ac:dyDescent="0.2">
      <c r="BI4193" s="147"/>
      <c r="BJ4193" s="147"/>
    </row>
    <row r="4194" spans="61:62" s="92" customFormat="1" x14ac:dyDescent="0.2">
      <c r="BI4194" s="147"/>
      <c r="BJ4194" s="147"/>
    </row>
    <row r="4195" spans="61:62" s="92" customFormat="1" x14ac:dyDescent="0.2">
      <c r="BI4195" s="147"/>
      <c r="BJ4195" s="147"/>
    </row>
    <row r="4196" spans="61:62" s="92" customFormat="1" x14ac:dyDescent="0.2">
      <c r="BI4196" s="147"/>
      <c r="BJ4196" s="147"/>
    </row>
    <row r="4197" spans="61:62" s="92" customFormat="1" x14ac:dyDescent="0.2">
      <c r="BI4197" s="147"/>
      <c r="BJ4197" s="147"/>
    </row>
    <row r="4198" spans="61:62" s="92" customFormat="1" x14ac:dyDescent="0.2">
      <c r="BI4198" s="147"/>
      <c r="BJ4198" s="147"/>
    </row>
    <row r="4199" spans="61:62" s="92" customFormat="1" x14ac:dyDescent="0.2">
      <c r="BI4199" s="147"/>
      <c r="BJ4199" s="147"/>
    </row>
    <row r="4200" spans="61:62" s="92" customFormat="1" x14ac:dyDescent="0.2">
      <c r="BI4200" s="147"/>
      <c r="BJ4200" s="147"/>
    </row>
    <row r="4201" spans="61:62" s="92" customFormat="1" x14ac:dyDescent="0.2">
      <c r="BI4201" s="147"/>
      <c r="BJ4201" s="147"/>
    </row>
    <row r="4202" spans="61:62" s="92" customFormat="1" x14ac:dyDescent="0.2">
      <c r="BI4202" s="147"/>
      <c r="BJ4202" s="147"/>
    </row>
    <row r="4203" spans="61:62" s="92" customFormat="1" x14ac:dyDescent="0.2">
      <c r="BI4203" s="147"/>
      <c r="BJ4203" s="147"/>
    </row>
    <row r="4204" spans="61:62" s="92" customFormat="1" x14ac:dyDescent="0.2">
      <c r="BI4204" s="147"/>
      <c r="BJ4204" s="147"/>
    </row>
    <row r="4205" spans="61:62" s="92" customFormat="1" x14ac:dyDescent="0.2">
      <c r="BI4205" s="147"/>
      <c r="BJ4205" s="147"/>
    </row>
    <row r="4206" spans="61:62" s="92" customFormat="1" x14ac:dyDescent="0.2">
      <c r="BI4206" s="147"/>
      <c r="BJ4206" s="147"/>
    </row>
    <row r="4207" spans="61:62" s="92" customFormat="1" x14ac:dyDescent="0.2">
      <c r="BI4207" s="147"/>
      <c r="BJ4207" s="147"/>
    </row>
    <row r="4208" spans="61:62" s="92" customFormat="1" x14ac:dyDescent="0.2">
      <c r="BI4208" s="147"/>
      <c r="BJ4208" s="147"/>
    </row>
    <row r="4209" spans="61:62" s="92" customFormat="1" x14ac:dyDescent="0.2">
      <c r="BI4209" s="147"/>
      <c r="BJ4209" s="147"/>
    </row>
    <row r="4210" spans="61:62" s="92" customFormat="1" x14ac:dyDescent="0.2">
      <c r="BI4210" s="147"/>
      <c r="BJ4210" s="147"/>
    </row>
    <row r="4211" spans="61:62" s="92" customFormat="1" x14ac:dyDescent="0.2">
      <c r="BI4211" s="147"/>
      <c r="BJ4211" s="147"/>
    </row>
    <row r="4212" spans="61:62" s="92" customFormat="1" x14ac:dyDescent="0.2">
      <c r="BI4212" s="147"/>
      <c r="BJ4212" s="147"/>
    </row>
    <row r="4213" spans="61:62" s="92" customFormat="1" x14ac:dyDescent="0.2">
      <c r="BI4213" s="147"/>
      <c r="BJ4213" s="147"/>
    </row>
    <row r="4214" spans="61:62" s="92" customFormat="1" x14ac:dyDescent="0.2">
      <c r="BI4214" s="147"/>
      <c r="BJ4214" s="147"/>
    </row>
    <row r="4215" spans="61:62" s="92" customFormat="1" x14ac:dyDescent="0.2">
      <c r="BI4215" s="147"/>
      <c r="BJ4215" s="147"/>
    </row>
    <row r="4216" spans="61:62" s="92" customFormat="1" x14ac:dyDescent="0.2">
      <c r="BI4216" s="147"/>
      <c r="BJ4216" s="147"/>
    </row>
    <row r="4217" spans="61:62" s="92" customFormat="1" x14ac:dyDescent="0.2">
      <c r="BI4217" s="147"/>
      <c r="BJ4217" s="147"/>
    </row>
    <row r="4218" spans="61:62" s="92" customFormat="1" x14ac:dyDescent="0.2">
      <c r="BI4218" s="147"/>
      <c r="BJ4218" s="147"/>
    </row>
    <row r="4219" spans="61:62" s="92" customFormat="1" x14ac:dyDescent="0.2">
      <c r="BI4219" s="147"/>
      <c r="BJ4219" s="147"/>
    </row>
    <row r="4220" spans="61:62" s="92" customFormat="1" x14ac:dyDescent="0.2">
      <c r="BI4220" s="147"/>
      <c r="BJ4220" s="147"/>
    </row>
    <row r="4221" spans="61:62" s="92" customFormat="1" x14ac:dyDescent="0.2">
      <c r="BI4221" s="147"/>
      <c r="BJ4221" s="147"/>
    </row>
    <row r="4222" spans="61:62" s="92" customFormat="1" x14ac:dyDescent="0.2">
      <c r="BI4222" s="147"/>
      <c r="BJ4222" s="147"/>
    </row>
    <row r="4223" spans="61:62" s="92" customFormat="1" x14ac:dyDescent="0.2">
      <c r="BI4223" s="147"/>
      <c r="BJ4223" s="147"/>
    </row>
    <row r="4224" spans="61:62" s="92" customFormat="1" x14ac:dyDescent="0.2">
      <c r="BI4224" s="147"/>
      <c r="BJ4224" s="147"/>
    </row>
    <row r="4225" spans="61:62" s="92" customFormat="1" x14ac:dyDescent="0.2">
      <c r="BI4225" s="147"/>
      <c r="BJ4225" s="147"/>
    </row>
    <row r="4226" spans="61:62" s="92" customFormat="1" x14ac:dyDescent="0.2">
      <c r="BI4226" s="147"/>
      <c r="BJ4226" s="147"/>
    </row>
    <row r="4227" spans="61:62" s="92" customFormat="1" x14ac:dyDescent="0.2">
      <c r="BI4227" s="147"/>
      <c r="BJ4227" s="147"/>
    </row>
    <row r="4228" spans="61:62" s="92" customFormat="1" x14ac:dyDescent="0.2">
      <c r="BI4228" s="147"/>
      <c r="BJ4228" s="147"/>
    </row>
    <row r="4229" spans="61:62" s="92" customFormat="1" x14ac:dyDescent="0.2">
      <c r="BI4229" s="147"/>
      <c r="BJ4229" s="147"/>
    </row>
    <row r="4230" spans="61:62" s="92" customFormat="1" x14ac:dyDescent="0.2">
      <c r="BI4230" s="147"/>
      <c r="BJ4230" s="147"/>
    </row>
    <row r="4231" spans="61:62" s="92" customFormat="1" x14ac:dyDescent="0.2">
      <c r="BI4231" s="147"/>
      <c r="BJ4231" s="147"/>
    </row>
    <row r="4232" spans="61:62" s="92" customFormat="1" x14ac:dyDescent="0.2">
      <c r="BI4232" s="147"/>
      <c r="BJ4232" s="147"/>
    </row>
    <row r="4233" spans="61:62" s="92" customFormat="1" x14ac:dyDescent="0.2">
      <c r="BI4233" s="147"/>
      <c r="BJ4233" s="147"/>
    </row>
    <row r="4234" spans="61:62" s="92" customFormat="1" x14ac:dyDescent="0.2">
      <c r="BI4234" s="147"/>
      <c r="BJ4234" s="147"/>
    </row>
    <row r="4235" spans="61:62" s="92" customFormat="1" x14ac:dyDescent="0.2">
      <c r="BI4235" s="147"/>
      <c r="BJ4235" s="147"/>
    </row>
    <row r="4236" spans="61:62" s="92" customFormat="1" x14ac:dyDescent="0.2">
      <c r="BI4236" s="147"/>
      <c r="BJ4236" s="147"/>
    </row>
    <row r="4237" spans="61:62" s="92" customFormat="1" x14ac:dyDescent="0.2">
      <c r="BI4237" s="147"/>
      <c r="BJ4237" s="147"/>
    </row>
    <row r="4238" spans="61:62" s="92" customFormat="1" x14ac:dyDescent="0.2">
      <c r="BI4238" s="147"/>
      <c r="BJ4238" s="147"/>
    </row>
    <row r="4239" spans="61:62" s="92" customFormat="1" x14ac:dyDescent="0.2">
      <c r="BI4239" s="147"/>
      <c r="BJ4239" s="147"/>
    </row>
    <row r="4240" spans="61:62" s="92" customFormat="1" x14ac:dyDescent="0.2">
      <c r="BI4240" s="147"/>
      <c r="BJ4240" s="147"/>
    </row>
    <row r="4241" spans="61:62" s="92" customFormat="1" x14ac:dyDescent="0.2">
      <c r="BI4241" s="147"/>
      <c r="BJ4241" s="147"/>
    </row>
    <row r="4242" spans="61:62" s="92" customFormat="1" x14ac:dyDescent="0.2">
      <c r="BI4242" s="147"/>
      <c r="BJ4242" s="147"/>
    </row>
    <row r="4243" spans="61:62" s="92" customFormat="1" x14ac:dyDescent="0.2">
      <c r="BI4243" s="147"/>
      <c r="BJ4243" s="147"/>
    </row>
    <row r="4244" spans="61:62" s="92" customFormat="1" x14ac:dyDescent="0.2">
      <c r="BI4244" s="147"/>
      <c r="BJ4244" s="147"/>
    </row>
    <row r="4245" spans="61:62" s="92" customFormat="1" x14ac:dyDescent="0.2">
      <c r="BI4245" s="147"/>
      <c r="BJ4245" s="147"/>
    </row>
    <row r="4246" spans="61:62" s="92" customFormat="1" x14ac:dyDescent="0.2">
      <c r="BI4246" s="147"/>
      <c r="BJ4246" s="147"/>
    </row>
    <row r="4247" spans="61:62" s="92" customFormat="1" x14ac:dyDescent="0.2">
      <c r="BI4247" s="147"/>
      <c r="BJ4247" s="147"/>
    </row>
    <row r="4248" spans="61:62" s="92" customFormat="1" x14ac:dyDescent="0.2">
      <c r="BI4248" s="147"/>
      <c r="BJ4248" s="147"/>
    </row>
    <row r="4249" spans="61:62" s="92" customFormat="1" x14ac:dyDescent="0.2">
      <c r="BI4249" s="147"/>
      <c r="BJ4249" s="147"/>
    </row>
    <row r="4250" spans="61:62" s="92" customFormat="1" x14ac:dyDescent="0.2">
      <c r="BI4250" s="147"/>
      <c r="BJ4250" s="147"/>
    </row>
    <row r="4251" spans="61:62" s="92" customFormat="1" x14ac:dyDescent="0.2">
      <c r="BI4251" s="147"/>
      <c r="BJ4251" s="147"/>
    </row>
    <row r="4252" spans="61:62" s="92" customFormat="1" x14ac:dyDescent="0.2">
      <c r="BI4252" s="147"/>
      <c r="BJ4252" s="147"/>
    </row>
    <row r="4253" spans="61:62" s="92" customFormat="1" x14ac:dyDescent="0.2">
      <c r="BI4253" s="147"/>
      <c r="BJ4253" s="147"/>
    </row>
    <row r="4254" spans="61:62" s="92" customFormat="1" x14ac:dyDescent="0.2">
      <c r="BI4254" s="147"/>
      <c r="BJ4254" s="147"/>
    </row>
    <row r="4255" spans="61:62" s="92" customFormat="1" x14ac:dyDescent="0.2">
      <c r="BI4255" s="147"/>
      <c r="BJ4255" s="147"/>
    </row>
    <row r="4256" spans="61:62" s="92" customFormat="1" x14ac:dyDescent="0.2">
      <c r="BI4256" s="147"/>
      <c r="BJ4256" s="147"/>
    </row>
    <row r="4257" spans="61:62" s="92" customFormat="1" x14ac:dyDescent="0.2">
      <c r="BI4257" s="147"/>
      <c r="BJ4257" s="147"/>
    </row>
    <row r="4258" spans="61:62" s="92" customFormat="1" x14ac:dyDescent="0.2">
      <c r="BI4258" s="147"/>
      <c r="BJ4258" s="147"/>
    </row>
    <row r="4259" spans="61:62" s="92" customFormat="1" x14ac:dyDescent="0.2">
      <c r="BI4259" s="147"/>
      <c r="BJ4259" s="147"/>
    </row>
    <row r="4260" spans="61:62" s="92" customFormat="1" x14ac:dyDescent="0.2">
      <c r="BI4260" s="147"/>
      <c r="BJ4260" s="147"/>
    </row>
    <row r="4261" spans="61:62" s="92" customFormat="1" x14ac:dyDescent="0.2">
      <c r="BI4261" s="147"/>
      <c r="BJ4261" s="147"/>
    </row>
    <row r="4262" spans="61:62" s="92" customFormat="1" x14ac:dyDescent="0.2">
      <c r="BI4262" s="147"/>
      <c r="BJ4262" s="147"/>
    </row>
    <row r="4263" spans="61:62" s="92" customFormat="1" x14ac:dyDescent="0.2">
      <c r="BI4263" s="147"/>
      <c r="BJ4263" s="147"/>
    </row>
    <row r="4264" spans="61:62" s="92" customFormat="1" x14ac:dyDescent="0.2">
      <c r="BI4264" s="147"/>
      <c r="BJ4264" s="147"/>
    </row>
    <row r="4265" spans="61:62" s="92" customFormat="1" x14ac:dyDescent="0.2">
      <c r="BI4265" s="147"/>
      <c r="BJ4265" s="147"/>
    </row>
    <row r="4266" spans="61:62" s="92" customFormat="1" x14ac:dyDescent="0.2">
      <c r="BI4266" s="147"/>
      <c r="BJ4266" s="147"/>
    </row>
    <row r="4267" spans="61:62" s="92" customFormat="1" x14ac:dyDescent="0.2">
      <c r="BI4267" s="147"/>
      <c r="BJ4267" s="147"/>
    </row>
    <row r="4268" spans="61:62" s="92" customFormat="1" x14ac:dyDescent="0.2">
      <c r="BI4268" s="147"/>
      <c r="BJ4268" s="147"/>
    </row>
    <row r="4269" spans="61:62" s="92" customFormat="1" x14ac:dyDescent="0.2">
      <c r="BI4269" s="147"/>
      <c r="BJ4269" s="147"/>
    </row>
    <row r="4270" spans="61:62" s="92" customFormat="1" x14ac:dyDescent="0.2">
      <c r="BI4270" s="147"/>
      <c r="BJ4270" s="147"/>
    </row>
    <row r="4271" spans="61:62" s="92" customFormat="1" x14ac:dyDescent="0.2">
      <c r="BI4271" s="147"/>
      <c r="BJ4271" s="147"/>
    </row>
    <row r="4272" spans="61:62" s="92" customFormat="1" x14ac:dyDescent="0.2">
      <c r="BI4272" s="147"/>
      <c r="BJ4272" s="147"/>
    </row>
    <row r="4273" spans="61:62" s="92" customFormat="1" x14ac:dyDescent="0.2">
      <c r="BI4273" s="147"/>
      <c r="BJ4273" s="147"/>
    </row>
    <row r="4274" spans="61:62" s="92" customFormat="1" x14ac:dyDescent="0.2">
      <c r="BI4274" s="147"/>
      <c r="BJ4274" s="147"/>
    </row>
    <row r="4275" spans="61:62" s="92" customFormat="1" x14ac:dyDescent="0.2">
      <c r="BI4275" s="147"/>
      <c r="BJ4275" s="147"/>
    </row>
    <row r="4276" spans="61:62" s="92" customFormat="1" x14ac:dyDescent="0.2">
      <c r="BI4276" s="147"/>
      <c r="BJ4276" s="147"/>
    </row>
    <row r="4277" spans="61:62" s="92" customFormat="1" x14ac:dyDescent="0.2">
      <c r="BI4277" s="147"/>
      <c r="BJ4277" s="147"/>
    </row>
    <row r="4278" spans="61:62" s="92" customFormat="1" x14ac:dyDescent="0.2">
      <c r="BI4278" s="147"/>
      <c r="BJ4278" s="147"/>
    </row>
    <row r="4279" spans="61:62" s="92" customFormat="1" x14ac:dyDescent="0.2">
      <c r="BI4279" s="147"/>
      <c r="BJ4279" s="147"/>
    </row>
    <row r="4280" spans="61:62" s="92" customFormat="1" x14ac:dyDescent="0.2">
      <c r="BI4280" s="147"/>
      <c r="BJ4280" s="147"/>
    </row>
    <row r="4281" spans="61:62" s="92" customFormat="1" x14ac:dyDescent="0.2">
      <c r="BI4281" s="147"/>
      <c r="BJ4281" s="147"/>
    </row>
    <row r="4282" spans="61:62" s="92" customFormat="1" x14ac:dyDescent="0.2">
      <c r="BI4282" s="147"/>
      <c r="BJ4282" s="147"/>
    </row>
    <row r="4283" spans="61:62" s="92" customFormat="1" x14ac:dyDescent="0.2">
      <c r="BI4283" s="147"/>
      <c r="BJ4283" s="147"/>
    </row>
    <row r="4284" spans="61:62" s="92" customFormat="1" x14ac:dyDescent="0.2">
      <c r="BI4284" s="147"/>
      <c r="BJ4284" s="147"/>
    </row>
    <row r="4285" spans="61:62" s="92" customFormat="1" x14ac:dyDescent="0.2">
      <c r="BI4285" s="147"/>
      <c r="BJ4285" s="147"/>
    </row>
    <row r="4286" spans="61:62" s="92" customFormat="1" x14ac:dyDescent="0.2">
      <c r="BI4286" s="147"/>
      <c r="BJ4286" s="147"/>
    </row>
    <row r="4287" spans="61:62" s="92" customFormat="1" x14ac:dyDescent="0.2">
      <c r="BI4287" s="147"/>
      <c r="BJ4287" s="147"/>
    </row>
    <row r="4288" spans="61:62" s="92" customFormat="1" x14ac:dyDescent="0.2">
      <c r="BI4288" s="147"/>
      <c r="BJ4288" s="147"/>
    </row>
    <row r="4289" spans="61:62" s="92" customFormat="1" x14ac:dyDescent="0.2">
      <c r="BI4289" s="147"/>
      <c r="BJ4289" s="147"/>
    </row>
    <row r="4290" spans="61:62" s="92" customFormat="1" x14ac:dyDescent="0.2">
      <c r="BI4290" s="147"/>
      <c r="BJ4290" s="147"/>
    </row>
    <row r="4291" spans="61:62" s="92" customFormat="1" x14ac:dyDescent="0.2">
      <c r="BI4291" s="147"/>
      <c r="BJ4291" s="147"/>
    </row>
    <row r="4292" spans="61:62" s="92" customFormat="1" x14ac:dyDescent="0.2">
      <c r="BI4292" s="147"/>
      <c r="BJ4292" s="147"/>
    </row>
    <row r="4293" spans="61:62" s="92" customFormat="1" x14ac:dyDescent="0.2">
      <c r="BI4293" s="147"/>
      <c r="BJ4293" s="147"/>
    </row>
    <row r="4294" spans="61:62" s="92" customFormat="1" x14ac:dyDescent="0.2">
      <c r="BI4294" s="147"/>
      <c r="BJ4294" s="147"/>
    </row>
    <row r="4295" spans="61:62" s="92" customFormat="1" x14ac:dyDescent="0.2">
      <c r="BI4295" s="147"/>
      <c r="BJ4295" s="147"/>
    </row>
    <row r="4296" spans="61:62" s="92" customFormat="1" x14ac:dyDescent="0.2">
      <c r="BI4296" s="147"/>
      <c r="BJ4296" s="147"/>
    </row>
    <row r="4297" spans="61:62" s="92" customFormat="1" x14ac:dyDescent="0.2">
      <c r="BI4297" s="147"/>
      <c r="BJ4297" s="147"/>
    </row>
    <row r="4298" spans="61:62" s="92" customFormat="1" x14ac:dyDescent="0.2">
      <c r="BI4298" s="147"/>
      <c r="BJ4298" s="147"/>
    </row>
    <row r="4299" spans="61:62" s="92" customFormat="1" x14ac:dyDescent="0.2">
      <c r="BI4299" s="147"/>
      <c r="BJ4299" s="147"/>
    </row>
    <row r="4300" spans="61:62" s="92" customFormat="1" x14ac:dyDescent="0.2">
      <c r="BI4300" s="147"/>
      <c r="BJ4300" s="147"/>
    </row>
    <row r="4301" spans="61:62" s="92" customFormat="1" x14ac:dyDescent="0.2">
      <c r="BI4301" s="147"/>
      <c r="BJ4301" s="147"/>
    </row>
    <row r="4302" spans="61:62" s="92" customFormat="1" x14ac:dyDescent="0.2">
      <c r="BI4302" s="147"/>
      <c r="BJ4302" s="147"/>
    </row>
    <row r="4303" spans="61:62" s="92" customFormat="1" x14ac:dyDescent="0.2">
      <c r="BI4303" s="147"/>
      <c r="BJ4303" s="147"/>
    </row>
    <row r="4304" spans="61:62" s="92" customFormat="1" x14ac:dyDescent="0.2">
      <c r="BI4304" s="147"/>
      <c r="BJ4304" s="147"/>
    </row>
    <row r="4305" spans="61:62" s="92" customFormat="1" x14ac:dyDescent="0.2">
      <c r="BI4305" s="147"/>
      <c r="BJ4305" s="147"/>
    </row>
    <row r="4306" spans="61:62" s="92" customFormat="1" x14ac:dyDescent="0.2">
      <c r="BI4306" s="147"/>
      <c r="BJ4306" s="147"/>
    </row>
    <row r="4307" spans="61:62" s="92" customFormat="1" x14ac:dyDescent="0.2">
      <c r="BI4307" s="147"/>
      <c r="BJ4307" s="147"/>
    </row>
    <row r="4308" spans="61:62" s="92" customFormat="1" x14ac:dyDescent="0.2">
      <c r="BI4308" s="147"/>
      <c r="BJ4308" s="147"/>
    </row>
    <row r="4309" spans="61:62" s="92" customFormat="1" x14ac:dyDescent="0.2">
      <c r="BI4309" s="147"/>
      <c r="BJ4309" s="147"/>
    </row>
    <row r="4310" spans="61:62" s="92" customFormat="1" x14ac:dyDescent="0.2">
      <c r="BI4310" s="147"/>
      <c r="BJ4310" s="147"/>
    </row>
    <row r="4311" spans="61:62" s="92" customFormat="1" x14ac:dyDescent="0.2">
      <c r="BI4311" s="147"/>
      <c r="BJ4311" s="147"/>
    </row>
    <row r="4312" spans="61:62" s="92" customFormat="1" x14ac:dyDescent="0.2">
      <c r="BI4312" s="147"/>
      <c r="BJ4312" s="147"/>
    </row>
    <row r="4313" spans="61:62" s="92" customFormat="1" x14ac:dyDescent="0.2">
      <c r="BI4313" s="147"/>
      <c r="BJ4313" s="147"/>
    </row>
    <row r="4314" spans="61:62" s="92" customFormat="1" x14ac:dyDescent="0.2">
      <c r="BI4314" s="147"/>
      <c r="BJ4314" s="147"/>
    </row>
    <row r="4315" spans="61:62" s="92" customFormat="1" x14ac:dyDescent="0.2">
      <c r="BI4315" s="147"/>
      <c r="BJ4315" s="147"/>
    </row>
    <row r="4316" spans="61:62" s="92" customFormat="1" x14ac:dyDescent="0.2">
      <c r="BI4316" s="147"/>
      <c r="BJ4316" s="147"/>
    </row>
    <row r="4317" spans="61:62" s="92" customFormat="1" x14ac:dyDescent="0.2">
      <c r="BI4317" s="147"/>
      <c r="BJ4317" s="147"/>
    </row>
    <row r="4318" spans="61:62" s="92" customFormat="1" x14ac:dyDescent="0.2">
      <c r="BI4318" s="147"/>
      <c r="BJ4318" s="147"/>
    </row>
    <row r="4319" spans="61:62" s="92" customFormat="1" x14ac:dyDescent="0.2">
      <c r="BI4319" s="147"/>
      <c r="BJ4319" s="147"/>
    </row>
    <row r="4320" spans="61:62" s="92" customFormat="1" x14ac:dyDescent="0.2">
      <c r="BI4320" s="147"/>
      <c r="BJ4320" s="147"/>
    </row>
    <row r="4321" spans="61:62" s="92" customFormat="1" x14ac:dyDescent="0.2">
      <c r="BI4321" s="147"/>
      <c r="BJ4321" s="147"/>
    </row>
    <row r="4322" spans="61:62" s="92" customFormat="1" x14ac:dyDescent="0.2">
      <c r="BI4322" s="147"/>
      <c r="BJ4322" s="147"/>
    </row>
    <row r="4323" spans="61:62" s="92" customFormat="1" x14ac:dyDescent="0.2">
      <c r="BI4323" s="147"/>
      <c r="BJ4323" s="147"/>
    </row>
    <row r="4324" spans="61:62" s="92" customFormat="1" x14ac:dyDescent="0.2">
      <c r="BI4324" s="147"/>
      <c r="BJ4324" s="147"/>
    </row>
    <row r="4325" spans="61:62" s="92" customFormat="1" x14ac:dyDescent="0.2">
      <c r="BI4325" s="147"/>
      <c r="BJ4325" s="147"/>
    </row>
    <row r="4326" spans="61:62" s="92" customFormat="1" x14ac:dyDescent="0.2">
      <c r="BI4326" s="147"/>
      <c r="BJ4326" s="147"/>
    </row>
    <row r="4327" spans="61:62" s="92" customFormat="1" x14ac:dyDescent="0.2">
      <c r="BI4327" s="147"/>
      <c r="BJ4327" s="147"/>
    </row>
    <row r="4328" spans="61:62" s="92" customFormat="1" x14ac:dyDescent="0.2">
      <c r="BI4328" s="147"/>
      <c r="BJ4328" s="147"/>
    </row>
    <row r="4329" spans="61:62" s="92" customFormat="1" x14ac:dyDescent="0.2">
      <c r="BI4329" s="147"/>
      <c r="BJ4329" s="147"/>
    </row>
    <row r="4330" spans="61:62" s="92" customFormat="1" x14ac:dyDescent="0.2">
      <c r="BI4330" s="147"/>
      <c r="BJ4330" s="147"/>
    </row>
    <row r="4331" spans="61:62" s="92" customFormat="1" x14ac:dyDescent="0.2">
      <c r="BI4331" s="147"/>
      <c r="BJ4331" s="147"/>
    </row>
    <row r="4332" spans="61:62" s="92" customFormat="1" x14ac:dyDescent="0.2">
      <c r="BI4332" s="147"/>
      <c r="BJ4332" s="147"/>
    </row>
    <row r="4333" spans="61:62" s="92" customFormat="1" x14ac:dyDescent="0.2">
      <c r="BI4333" s="147"/>
      <c r="BJ4333" s="147"/>
    </row>
    <row r="4334" spans="61:62" s="92" customFormat="1" x14ac:dyDescent="0.2">
      <c r="BI4334" s="147"/>
      <c r="BJ4334" s="147"/>
    </row>
    <row r="4335" spans="61:62" s="92" customFormat="1" x14ac:dyDescent="0.2">
      <c r="BI4335" s="147"/>
      <c r="BJ4335" s="147"/>
    </row>
    <row r="4336" spans="61:62" s="92" customFormat="1" x14ac:dyDescent="0.2">
      <c r="BI4336" s="147"/>
      <c r="BJ4336" s="147"/>
    </row>
    <row r="4337" spans="61:62" s="92" customFormat="1" x14ac:dyDescent="0.2">
      <c r="BI4337" s="147"/>
      <c r="BJ4337" s="147"/>
    </row>
    <row r="4338" spans="61:62" s="92" customFormat="1" x14ac:dyDescent="0.2">
      <c r="BI4338" s="147"/>
      <c r="BJ4338" s="147"/>
    </row>
    <row r="4339" spans="61:62" s="92" customFormat="1" x14ac:dyDescent="0.2">
      <c r="BI4339" s="147"/>
      <c r="BJ4339" s="147"/>
    </row>
    <row r="4340" spans="61:62" s="92" customFormat="1" x14ac:dyDescent="0.2">
      <c r="BI4340" s="147"/>
      <c r="BJ4340" s="147"/>
    </row>
    <row r="4341" spans="61:62" s="92" customFormat="1" x14ac:dyDescent="0.2">
      <c r="BI4341" s="147"/>
      <c r="BJ4341" s="147"/>
    </row>
    <row r="4342" spans="61:62" s="92" customFormat="1" x14ac:dyDescent="0.2">
      <c r="BI4342" s="147"/>
      <c r="BJ4342" s="147"/>
    </row>
    <row r="4343" spans="61:62" s="92" customFormat="1" x14ac:dyDescent="0.2">
      <c r="BI4343" s="147"/>
      <c r="BJ4343" s="147"/>
    </row>
    <row r="4344" spans="61:62" s="92" customFormat="1" x14ac:dyDescent="0.2">
      <c r="BI4344" s="147"/>
      <c r="BJ4344" s="147"/>
    </row>
    <row r="4345" spans="61:62" s="92" customFormat="1" x14ac:dyDescent="0.2">
      <c r="BI4345" s="147"/>
      <c r="BJ4345" s="147"/>
    </row>
    <row r="4346" spans="61:62" s="92" customFormat="1" x14ac:dyDescent="0.2">
      <c r="BI4346" s="147"/>
      <c r="BJ4346" s="147"/>
    </row>
    <row r="4347" spans="61:62" s="92" customFormat="1" x14ac:dyDescent="0.2">
      <c r="BI4347" s="147"/>
      <c r="BJ4347" s="147"/>
    </row>
    <row r="4348" spans="61:62" s="92" customFormat="1" x14ac:dyDescent="0.2">
      <c r="BI4348" s="147"/>
      <c r="BJ4348" s="147"/>
    </row>
    <row r="4349" spans="61:62" s="92" customFormat="1" x14ac:dyDescent="0.2">
      <c r="BI4349" s="147"/>
      <c r="BJ4349" s="147"/>
    </row>
    <row r="4350" spans="61:62" s="92" customFormat="1" x14ac:dyDescent="0.2">
      <c r="BI4350" s="147"/>
      <c r="BJ4350" s="147"/>
    </row>
    <row r="4351" spans="61:62" s="92" customFormat="1" x14ac:dyDescent="0.2">
      <c r="BI4351" s="147"/>
      <c r="BJ4351" s="147"/>
    </row>
    <row r="4352" spans="61:62" s="92" customFormat="1" x14ac:dyDescent="0.2">
      <c r="BI4352" s="147"/>
      <c r="BJ4352" s="147"/>
    </row>
    <row r="4353" spans="61:62" s="92" customFormat="1" x14ac:dyDescent="0.2">
      <c r="BI4353" s="147"/>
      <c r="BJ4353" s="147"/>
    </row>
    <row r="4354" spans="61:62" s="92" customFormat="1" x14ac:dyDescent="0.2">
      <c r="BI4354" s="147"/>
      <c r="BJ4354" s="147"/>
    </row>
    <row r="4355" spans="61:62" s="92" customFormat="1" x14ac:dyDescent="0.2">
      <c r="BI4355" s="147"/>
      <c r="BJ4355" s="147"/>
    </row>
    <row r="4356" spans="61:62" s="92" customFormat="1" x14ac:dyDescent="0.2">
      <c r="BI4356" s="147"/>
      <c r="BJ4356" s="147"/>
    </row>
    <row r="4357" spans="61:62" s="92" customFormat="1" x14ac:dyDescent="0.2">
      <c r="BI4357" s="147"/>
      <c r="BJ4357" s="147"/>
    </row>
    <row r="4358" spans="61:62" s="92" customFormat="1" x14ac:dyDescent="0.2">
      <c r="BI4358" s="147"/>
      <c r="BJ4358" s="147"/>
    </row>
    <row r="4359" spans="61:62" s="92" customFormat="1" x14ac:dyDescent="0.2">
      <c r="BI4359" s="147"/>
      <c r="BJ4359" s="147"/>
    </row>
    <row r="4360" spans="61:62" s="92" customFormat="1" x14ac:dyDescent="0.2">
      <c r="BI4360" s="147"/>
      <c r="BJ4360" s="147"/>
    </row>
    <row r="4361" spans="61:62" s="92" customFormat="1" x14ac:dyDescent="0.2">
      <c r="BI4361" s="147"/>
      <c r="BJ4361" s="147"/>
    </row>
    <row r="4362" spans="61:62" s="92" customFormat="1" x14ac:dyDescent="0.2">
      <c r="BI4362" s="147"/>
      <c r="BJ4362" s="147"/>
    </row>
    <row r="4363" spans="61:62" s="92" customFormat="1" x14ac:dyDescent="0.2">
      <c r="BI4363" s="147"/>
      <c r="BJ4363" s="147"/>
    </row>
    <row r="4364" spans="61:62" s="92" customFormat="1" x14ac:dyDescent="0.2">
      <c r="BI4364" s="147"/>
      <c r="BJ4364" s="147"/>
    </row>
    <row r="4365" spans="61:62" s="92" customFormat="1" x14ac:dyDescent="0.2">
      <c r="BI4365" s="147"/>
      <c r="BJ4365" s="147"/>
    </row>
    <row r="4366" spans="61:62" s="92" customFormat="1" x14ac:dyDescent="0.2">
      <c r="BI4366" s="147"/>
      <c r="BJ4366" s="147"/>
    </row>
    <row r="4367" spans="61:62" s="92" customFormat="1" x14ac:dyDescent="0.2">
      <c r="BI4367" s="147"/>
      <c r="BJ4367" s="147"/>
    </row>
    <row r="4368" spans="61:62" s="92" customFormat="1" x14ac:dyDescent="0.2">
      <c r="BI4368" s="147"/>
      <c r="BJ4368" s="147"/>
    </row>
    <row r="4369" spans="61:62" s="92" customFormat="1" x14ac:dyDescent="0.2">
      <c r="BI4369" s="147"/>
      <c r="BJ4369" s="147"/>
    </row>
    <row r="4370" spans="61:62" s="92" customFormat="1" x14ac:dyDescent="0.2">
      <c r="BI4370" s="147"/>
      <c r="BJ4370" s="147"/>
    </row>
    <row r="4371" spans="61:62" s="92" customFormat="1" x14ac:dyDescent="0.2">
      <c r="BI4371" s="147"/>
      <c r="BJ4371" s="147"/>
    </row>
    <row r="4372" spans="61:62" s="92" customFormat="1" x14ac:dyDescent="0.2">
      <c r="BI4372" s="147"/>
      <c r="BJ4372" s="147"/>
    </row>
    <row r="4373" spans="61:62" s="92" customFormat="1" x14ac:dyDescent="0.2">
      <c r="BI4373" s="147"/>
      <c r="BJ4373" s="147"/>
    </row>
    <row r="4374" spans="61:62" s="92" customFormat="1" x14ac:dyDescent="0.2">
      <c r="BI4374" s="147"/>
      <c r="BJ4374" s="147"/>
    </row>
    <row r="4375" spans="61:62" s="92" customFormat="1" x14ac:dyDescent="0.2">
      <c r="BI4375" s="147"/>
      <c r="BJ4375" s="147"/>
    </row>
    <row r="4376" spans="61:62" s="92" customFormat="1" x14ac:dyDescent="0.2">
      <c r="BI4376" s="147"/>
      <c r="BJ4376" s="147"/>
    </row>
    <row r="4377" spans="61:62" s="92" customFormat="1" x14ac:dyDescent="0.2">
      <c r="BI4377" s="147"/>
      <c r="BJ4377" s="147"/>
    </row>
    <row r="4378" spans="61:62" s="92" customFormat="1" x14ac:dyDescent="0.2">
      <c r="BI4378" s="147"/>
      <c r="BJ4378" s="147"/>
    </row>
    <row r="4379" spans="61:62" s="92" customFormat="1" x14ac:dyDescent="0.2">
      <c r="BI4379" s="147"/>
      <c r="BJ4379" s="147"/>
    </row>
    <row r="4380" spans="61:62" s="92" customFormat="1" x14ac:dyDescent="0.2">
      <c r="BI4380" s="147"/>
      <c r="BJ4380" s="147"/>
    </row>
    <row r="4381" spans="61:62" s="92" customFormat="1" x14ac:dyDescent="0.2">
      <c r="BI4381" s="147"/>
      <c r="BJ4381" s="147"/>
    </row>
    <row r="4382" spans="61:62" s="92" customFormat="1" x14ac:dyDescent="0.2">
      <c r="BI4382" s="147"/>
      <c r="BJ4382" s="147"/>
    </row>
    <row r="4383" spans="61:62" s="92" customFormat="1" x14ac:dyDescent="0.2">
      <c r="BI4383" s="147"/>
      <c r="BJ4383" s="147"/>
    </row>
    <row r="4384" spans="61:62" s="92" customFormat="1" x14ac:dyDescent="0.2">
      <c r="BI4384" s="147"/>
      <c r="BJ4384" s="147"/>
    </row>
    <row r="4385" spans="61:62" s="92" customFormat="1" x14ac:dyDescent="0.2">
      <c r="BI4385" s="147"/>
      <c r="BJ4385" s="147"/>
    </row>
    <row r="4386" spans="61:62" s="92" customFormat="1" x14ac:dyDescent="0.2">
      <c r="BI4386" s="147"/>
      <c r="BJ4386" s="147"/>
    </row>
    <row r="4387" spans="61:62" s="92" customFormat="1" x14ac:dyDescent="0.2">
      <c r="BI4387" s="147"/>
      <c r="BJ4387" s="147"/>
    </row>
    <row r="4388" spans="61:62" s="92" customFormat="1" x14ac:dyDescent="0.2">
      <c r="BI4388" s="147"/>
      <c r="BJ4388" s="147"/>
    </row>
    <row r="4389" spans="61:62" s="92" customFormat="1" x14ac:dyDescent="0.2">
      <c r="BI4389" s="147"/>
      <c r="BJ4389" s="147"/>
    </row>
    <row r="4390" spans="61:62" s="92" customFormat="1" x14ac:dyDescent="0.2">
      <c r="BI4390" s="147"/>
      <c r="BJ4390" s="147"/>
    </row>
    <row r="4391" spans="61:62" s="92" customFormat="1" x14ac:dyDescent="0.2">
      <c r="BI4391" s="147"/>
      <c r="BJ4391" s="147"/>
    </row>
    <row r="4392" spans="61:62" s="92" customFormat="1" x14ac:dyDescent="0.2">
      <c r="BI4392" s="147"/>
      <c r="BJ4392" s="147"/>
    </row>
    <row r="4393" spans="61:62" s="92" customFormat="1" x14ac:dyDescent="0.2">
      <c r="BI4393" s="147"/>
      <c r="BJ4393" s="147"/>
    </row>
    <row r="4394" spans="61:62" s="92" customFormat="1" x14ac:dyDescent="0.2">
      <c r="BI4394" s="147"/>
      <c r="BJ4394" s="147"/>
    </row>
    <row r="4395" spans="61:62" s="92" customFormat="1" x14ac:dyDescent="0.2">
      <c r="BI4395" s="147"/>
      <c r="BJ4395" s="147"/>
    </row>
    <row r="4396" spans="61:62" s="92" customFormat="1" x14ac:dyDescent="0.2">
      <c r="BI4396" s="147"/>
      <c r="BJ4396" s="147"/>
    </row>
    <row r="4397" spans="61:62" s="92" customFormat="1" x14ac:dyDescent="0.2">
      <c r="BI4397" s="147"/>
      <c r="BJ4397" s="147"/>
    </row>
    <row r="4398" spans="61:62" s="92" customFormat="1" x14ac:dyDescent="0.2">
      <c r="BI4398" s="147"/>
      <c r="BJ4398" s="147"/>
    </row>
    <row r="4399" spans="61:62" s="92" customFormat="1" x14ac:dyDescent="0.2">
      <c r="BI4399" s="147"/>
      <c r="BJ4399" s="147"/>
    </row>
    <row r="4400" spans="61:62" s="92" customFormat="1" x14ac:dyDescent="0.2">
      <c r="BI4400" s="147"/>
      <c r="BJ4400" s="147"/>
    </row>
    <row r="4401" spans="61:62" s="92" customFormat="1" x14ac:dyDescent="0.2">
      <c r="BI4401" s="147"/>
      <c r="BJ4401" s="147"/>
    </row>
    <row r="4402" spans="61:62" s="92" customFormat="1" x14ac:dyDescent="0.2">
      <c r="BI4402" s="147"/>
      <c r="BJ4402" s="147"/>
    </row>
    <row r="4403" spans="61:62" s="92" customFormat="1" x14ac:dyDescent="0.2">
      <c r="BI4403" s="147"/>
      <c r="BJ4403" s="147"/>
    </row>
    <row r="4404" spans="61:62" s="92" customFormat="1" x14ac:dyDescent="0.2">
      <c r="BI4404" s="147"/>
      <c r="BJ4404" s="147"/>
    </row>
    <row r="4405" spans="61:62" s="92" customFormat="1" x14ac:dyDescent="0.2">
      <c r="BI4405" s="147"/>
      <c r="BJ4405" s="147"/>
    </row>
    <row r="4406" spans="61:62" s="92" customFormat="1" x14ac:dyDescent="0.2">
      <c r="BI4406" s="147"/>
      <c r="BJ4406" s="147"/>
    </row>
    <row r="4407" spans="61:62" s="92" customFormat="1" x14ac:dyDescent="0.2">
      <c r="BI4407" s="147"/>
      <c r="BJ4407" s="147"/>
    </row>
    <row r="4408" spans="61:62" s="92" customFormat="1" x14ac:dyDescent="0.2">
      <c r="BI4408" s="147"/>
      <c r="BJ4408" s="147"/>
    </row>
    <row r="4409" spans="61:62" s="92" customFormat="1" x14ac:dyDescent="0.2">
      <c r="BI4409" s="147"/>
      <c r="BJ4409" s="147"/>
    </row>
    <row r="4410" spans="61:62" s="92" customFormat="1" x14ac:dyDescent="0.2">
      <c r="BI4410" s="147"/>
      <c r="BJ4410" s="147"/>
    </row>
    <row r="4411" spans="61:62" s="92" customFormat="1" x14ac:dyDescent="0.2">
      <c r="BI4411" s="147"/>
      <c r="BJ4411" s="147"/>
    </row>
    <row r="4412" spans="61:62" s="92" customFormat="1" x14ac:dyDescent="0.2">
      <c r="BI4412" s="147"/>
      <c r="BJ4412" s="147"/>
    </row>
    <row r="4413" spans="61:62" s="92" customFormat="1" x14ac:dyDescent="0.2">
      <c r="BI4413" s="147"/>
      <c r="BJ4413" s="147"/>
    </row>
    <row r="4414" spans="61:62" s="92" customFormat="1" x14ac:dyDescent="0.2">
      <c r="BI4414" s="147"/>
      <c r="BJ4414" s="147"/>
    </row>
    <row r="4415" spans="61:62" s="92" customFormat="1" x14ac:dyDescent="0.2">
      <c r="BI4415" s="147"/>
      <c r="BJ4415" s="147"/>
    </row>
    <row r="4416" spans="61:62" s="92" customFormat="1" x14ac:dyDescent="0.2">
      <c r="BI4416" s="147"/>
      <c r="BJ4416" s="147"/>
    </row>
    <row r="4417" spans="61:62" s="92" customFormat="1" x14ac:dyDescent="0.2">
      <c r="BI4417" s="147"/>
      <c r="BJ4417" s="147"/>
    </row>
    <row r="4418" spans="61:62" s="92" customFormat="1" x14ac:dyDescent="0.2">
      <c r="BI4418" s="147"/>
      <c r="BJ4418" s="147"/>
    </row>
    <row r="4419" spans="61:62" s="92" customFormat="1" x14ac:dyDescent="0.2">
      <c r="BI4419" s="147"/>
      <c r="BJ4419" s="147"/>
    </row>
    <row r="4420" spans="61:62" s="92" customFormat="1" x14ac:dyDescent="0.2">
      <c r="BI4420" s="147"/>
      <c r="BJ4420" s="147"/>
    </row>
    <row r="4421" spans="61:62" s="92" customFormat="1" x14ac:dyDescent="0.2">
      <c r="BI4421" s="147"/>
      <c r="BJ4421" s="147"/>
    </row>
    <row r="4422" spans="61:62" s="92" customFormat="1" x14ac:dyDescent="0.2">
      <c r="BI4422" s="147"/>
      <c r="BJ4422" s="147"/>
    </row>
    <row r="4423" spans="61:62" s="92" customFormat="1" x14ac:dyDescent="0.2">
      <c r="BI4423" s="147"/>
      <c r="BJ4423" s="147"/>
    </row>
    <row r="4424" spans="61:62" s="92" customFormat="1" x14ac:dyDescent="0.2">
      <c r="BI4424" s="147"/>
      <c r="BJ4424" s="147"/>
    </row>
    <row r="4425" spans="61:62" s="92" customFormat="1" x14ac:dyDescent="0.2">
      <c r="BI4425" s="147"/>
      <c r="BJ4425" s="147"/>
    </row>
    <row r="4426" spans="61:62" s="92" customFormat="1" x14ac:dyDescent="0.2">
      <c r="BI4426" s="147"/>
      <c r="BJ4426" s="147"/>
    </row>
    <row r="4427" spans="61:62" s="92" customFormat="1" x14ac:dyDescent="0.2">
      <c r="BI4427" s="147"/>
      <c r="BJ4427" s="147"/>
    </row>
    <row r="4428" spans="61:62" s="92" customFormat="1" x14ac:dyDescent="0.2">
      <c r="BI4428" s="147"/>
      <c r="BJ4428" s="147"/>
    </row>
    <row r="4429" spans="61:62" s="92" customFormat="1" x14ac:dyDescent="0.2">
      <c r="BI4429" s="147"/>
      <c r="BJ4429" s="147"/>
    </row>
    <row r="4430" spans="61:62" s="92" customFormat="1" x14ac:dyDescent="0.2">
      <c r="BI4430" s="147"/>
      <c r="BJ4430" s="147"/>
    </row>
    <row r="4431" spans="61:62" s="92" customFormat="1" x14ac:dyDescent="0.2">
      <c r="BI4431" s="147"/>
      <c r="BJ4431" s="147"/>
    </row>
    <row r="4432" spans="61:62" s="92" customFormat="1" x14ac:dyDescent="0.2">
      <c r="BI4432" s="147"/>
      <c r="BJ4432" s="147"/>
    </row>
    <row r="4433" spans="61:62" s="92" customFormat="1" x14ac:dyDescent="0.2">
      <c r="BI4433" s="147"/>
      <c r="BJ4433" s="147"/>
    </row>
    <row r="4434" spans="61:62" s="92" customFormat="1" x14ac:dyDescent="0.2">
      <c r="BI4434" s="147"/>
      <c r="BJ4434" s="147"/>
    </row>
    <row r="4435" spans="61:62" s="92" customFormat="1" x14ac:dyDescent="0.2">
      <c r="BI4435" s="147"/>
      <c r="BJ4435" s="147"/>
    </row>
    <row r="4436" spans="61:62" s="92" customFormat="1" x14ac:dyDescent="0.2">
      <c r="BI4436" s="147"/>
      <c r="BJ4436" s="147"/>
    </row>
    <row r="4437" spans="61:62" s="92" customFormat="1" x14ac:dyDescent="0.2">
      <c r="BI4437" s="147"/>
      <c r="BJ4437" s="147"/>
    </row>
    <row r="4438" spans="61:62" s="92" customFormat="1" x14ac:dyDescent="0.2">
      <c r="BI4438" s="147"/>
      <c r="BJ4438" s="147"/>
    </row>
    <row r="4439" spans="61:62" s="92" customFormat="1" x14ac:dyDescent="0.2">
      <c r="BI4439" s="147"/>
      <c r="BJ4439" s="147"/>
    </row>
    <row r="4440" spans="61:62" s="92" customFormat="1" x14ac:dyDescent="0.2">
      <c r="BI4440" s="147"/>
      <c r="BJ4440" s="147"/>
    </row>
    <row r="4441" spans="61:62" s="92" customFormat="1" x14ac:dyDescent="0.2">
      <c r="BI4441" s="147"/>
      <c r="BJ4441" s="147"/>
    </row>
    <row r="4442" spans="61:62" s="92" customFormat="1" x14ac:dyDescent="0.2">
      <c r="BI4442" s="147"/>
      <c r="BJ4442" s="147"/>
    </row>
    <row r="4443" spans="61:62" s="92" customFormat="1" x14ac:dyDescent="0.2">
      <c r="BI4443" s="147"/>
      <c r="BJ4443" s="147"/>
    </row>
    <row r="4444" spans="61:62" s="92" customFormat="1" x14ac:dyDescent="0.2">
      <c r="BI4444" s="147"/>
      <c r="BJ4444" s="147"/>
    </row>
    <row r="4445" spans="61:62" s="92" customFormat="1" x14ac:dyDescent="0.2">
      <c r="BI4445" s="147"/>
      <c r="BJ4445" s="147"/>
    </row>
    <row r="4446" spans="61:62" s="92" customFormat="1" x14ac:dyDescent="0.2">
      <c r="BI4446" s="147"/>
      <c r="BJ4446" s="147"/>
    </row>
    <row r="4447" spans="61:62" s="92" customFormat="1" x14ac:dyDescent="0.2">
      <c r="BI4447" s="147"/>
      <c r="BJ4447" s="147"/>
    </row>
    <row r="4448" spans="61:62" s="92" customFormat="1" x14ac:dyDescent="0.2">
      <c r="BI4448" s="147"/>
      <c r="BJ4448" s="147"/>
    </row>
    <row r="4449" spans="61:62" s="92" customFormat="1" x14ac:dyDescent="0.2">
      <c r="BI4449" s="147"/>
      <c r="BJ4449" s="147"/>
    </row>
    <row r="4450" spans="61:62" s="92" customFormat="1" x14ac:dyDescent="0.2">
      <c r="BI4450" s="147"/>
      <c r="BJ4450" s="147"/>
    </row>
    <row r="4451" spans="61:62" s="92" customFormat="1" x14ac:dyDescent="0.2">
      <c r="BI4451" s="147"/>
      <c r="BJ4451" s="147"/>
    </row>
    <row r="4452" spans="61:62" s="92" customFormat="1" x14ac:dyDescent="0.2">
      <c r="BI4452" s="147"/>
      <c r="BJ4452" s="147"/>
    </row>
    <row r="4453" spans="61:62" s="92" customFormat="1" x14ac:dyDescent="0.2">
      <c r="BI4453" s="147"/>
      <c r="BJ4453" s="147"/>
    </row>
    <row r="4454" spans="61:62" s="92" customFormat="1" x14ac:dyDescent="0.2">
      <c r="BI4454" s="147"/>
      <c r="BJ4454" s="147"/>
    </row>
    <row r="4455" spans="61:62" s="92" customFormat="1" x14ac:dyDescent="0.2">
      <c r="BI4455" s="147"/>
      <c r="BJ4455" s="147"/>
    </row>
    <row r="4456" spans="61:62" s="92" customFormat="1" x14ac:dyDescent="0.2">
      <c r="BI4456" s="147"/>
      <c r="BJ4456" s="147"/>
    </row>
    <row r="4457" spans="61:62" s="92" customFormat="1" x14ac:dyDescent="0.2">
      <c r="BI4457" s="147"/>
      <c r="BJ4457" s="147"/>
    </row>
    <row r="4458" spans="61:62" s="92" customFormat="1" x14ac:dyDescent="0.2">
      <c r="BI4458" s="147"/>
      <c r="BJ4458" s="147"/>
    </row>
    <row r="4459" spans="61:62" s="92" customFormat="1" x14ac:dyDescent="0.2">
      <c r="BI4459" s="147"/>
      <c r="BJ4459" s="147"/>
    </row>
    <row r="4460" spans="61:62" s="92" customFormat="1" x14ac:dyDescent="0.2">
      <c r="BI4460" s="147"/>
      <c r="BJ4460" s="147"/>
    </row>
    <row r="4461" spans="61:62" s="92" customFormat="1" x14ac:dyDescent="0.2">
      <c r="BI4461" s="147"/>
      <c r="BJ4461" s="147"/>
    </row>
    <row r="4462" spans="61:62" s="92" customFormat="1" x14ac:dyDescent="0.2">
      <c r="BI4462" s="147"/>
      <c r="BJ4462" s="147"/>
    </row>
    <row r="4463" spans="61:62" s="92" customFormat="1" x14ac:dyDescent="0.2">
      <c r="BI4463" s="147"/>
      <c r="BJ4463" s="147"/>
    </row>
    <row r="4464" spans="61:62" s="92" customFormat="1" x14ac:dyDescent="0.2">
      <c r="BI4464" s="147"/>
      <c r="BJ4464" s="147"/>
    </row>
    <row r="4465" spans="61:62" s="92" customFormat="1" x14ac:dyDescent="0.2">
      <c r="BI4465" s="147"/>
      <c r="BJ4465" s="147"/>
    </row>
    <row r="4466" spans="61:62" s="92" customFormat="1" x14ac:dyDescent="0.2">
      <c r="BI4466" s="147"/>
      <c r="BJ4466" s="147"/>
    </row>
    <row r="4467" spans="61:62" s="92" customFormat="1" x14ac:dyDescent="0.2">
      <c r="BI4467" s="147"/>
      <c r="BJ4467" s="147"/>
    </row>
    <row r="4468" spans="61:62" s="92" customFormat="1" x14ac:dyDescent="0.2">
      <c r="BI4468" s="147"/>
      <c r="BJ4468" s="147"/>
    </row>
    <row r="4469" spans="61:62" s="92" customFormat="1" x14ac:dyDescent="0.2">
      <c r="BI4469" s="147"/>
      <c r="BJ4469" s="147"/>
    </row>
    <row r="4470" spans="61:62" s="92" customFormat="1" x14ac:dyDescent="0.2">
      <c r="BI4470" s="147"/>
      <c r="BJ4470" s="147"/>
    </row>
    <row r="4471" spans="61:62" s="92" customFormat="1" x14ac:dyDescent="0.2">
      <c r="BI4471" s="147"/>
      <c r="BJ4471" s="147"/>
    </row>
    <row r="4472" spans="61:62" s="92" customFormat="1" x14ac:dyDescent="0.2">
      <c r="BI4472" s="147"/>
      <c r="BJ4472" s="147"/>
    </row>
    <row r="4473" spans="61:62" s="92" customFormat="1" x14ac:dyDescent="0.2">
      <c r="BI4473" s="147"/>
      <c r="BJ4473" s="147"/>
    </row>
    <row r="4474" spans="61:62" s="92" customFormat="1" x14ac:dyDescent="0.2">
      <c r="BI4474" s="147"/>
      <c r="BJ4474" s="147"/>
    </row>
    <row r="4475" spans="61:62" s="92" customFormat="1" x14ac:dyDescent="0.2">
      <c r="BI4475" s="147"/>
      <c r="BJ4475" s="147"/>
    </row>
    <row r="4476" spans="61:62" s="92" customFormat="1" x14ac:dyDescent="0.2">
      <c r="BI4476" s="147"/>
      <c r="BJ4476" s="147"/>
    </row>
    <row r="4477" spans="61:62" s="92" customFormat="1" x14ac:dyDescent="0.2">
      <c r="BI4477" s="147"/>
      <c r="BJ4477" s="147"/>
    </row>
    <row r="4478" spans="61:62" s="92" customFormat="1" x14ac:dyDescent="0.2">
      <c r="BI4478" s="147"/>
      <c r="BJ4478" s="147"/>
    </row>
    <row r="4479" spans="61:62" s="92" customFormat="1" x14ac:dyDescent="0.2">
      <c r="BI4479" s="147"/>
      <c r="BJ4479" s="147"/>
    </row>
    <row r="4480" spans="61:62" s="92" customFormat="1" x14ac:dyDescent="0.2">
      <c r="BI4480" s="147"/>
      <c r="BJ4480" s="147"/>
    </row>
    <row r="4481" spans="61:62" s="92" customFormat="1" x14ac:dyDescent="0.2">
      <c r="BI4481" s="147"/>
      <c r="BJ4481" s="147"/>
    </row>
    <row r="4482" spans="61:62" s="92" customFormat="1" x14ac:dyDescent="0.2">
      <c r="BI4482" s="147"/>
      <c r="BJ4482" s="147"/>
    </row>
    <row r="4483" spans="61:62" s="92" customFormat="1" x14ac:dyDescent="0.2">
      <c r="BI4483" s="147"/>
      <c r="BJ4483" s="147"/>
    </row>
    <row r="4484" spans="61:62" s="92" customFormat="1" x14ac:dyDescent="0.2">
      <c r="BI4484" s="147"/>
      <c r="BJ4484" s="147"/>
    </row>
    <row r="4485" spans="61:62" s="92" customFormat="1" x14ac:dyDescent="0.2">
      <c r="BI4485" s="147"/>
      <c r="BJ4485" s="147"/>
    </row>
    <row r="4486" spans="61:62" s="92" customFormat="1" x14ac:dyDescent="0.2">
      <c r="BI4486" s="147"/>
      <c r="BJ4486" s="147"/>
    </row>
    <row r="4487" spans="61:62" s="92" customFormat="1" x14ac:dyDescent="0.2">
      <c r="BI4487" s="147"/>
      <c r="BJ4487" s="147"/>
    </row>
    <row r="4488" spans="61:62" s="92" customFormat="1" x14ac:dyDescent="0.2">
      <c r="BI4488" s="147"/>
      <c r="BJ4488" s="147"/>
    </row>
    <row r="4489" spans="61:62" s="92" customFormat="1" x14ac:dyDescent="0.2">
      <c r="BI4489" s="147"/>
      <c r="BJ4489" s="147"/>
    </row>
    <row r="4490" spans="61:62" s="92" customFormat="1" x14ac:dyDescent="0.2">
      <c r="BI4490" s="147"/>
      <c r="BJ4490" s="147"/>
    </row>
    <row r="4491" spans="61:62" s="92" customFormat="1" x14ac:dyDescent="0.2">
      <c r="BI4491" s="147"/>
      <c r="BJ4491" s="147"/>
    </row>
    <row r="4492" spans="61:62" s="92" customFormat="1" x14ac:dyDescent="0.2">
      <c r="BI4492" s="147"/>
      <c r="BJ4492" s="147"/>
    </row>
    <row r="4493" spans="61:62" s="92" customFormat="1" x14ac:dyDescent="0.2">
      <c r="BI4493" s="147"/>
      <c r="BJ4493" s="147"/>
    </row>
    <row r="4494" spans="61:62" s="92" customFormat="1" x14ac:dyDescent="0.2">
      <c r="BI4494" s="147"/>
      <c r="BJ4494" s="147"/>
    </row>
    <row r="4495" spans="61:62" s="92" customFormat="1" x14ac:dyDescent="0.2">
      <c r="BI4495" s="147"/>
      <c r="BJ4495" s="147"/>
    </row>
    <row r="4496" spans="61:62" s="92" customFormat="1" x14ac:dyDescent="0.2">
      <c r="BI4496" s="147"/>
      <c r="BJ4496" s="147"/>
    </row>
    <row r="4497" spans="61:62" s="92" customFormat="1" x14ac:dyDescent="0.2">
      <c r="BI4497" s="147"/>
      <c r="BJ4497" s="147"/>
    </row>
    <row r="4498" spans="61:62" s="92" customFormat="1" x14ac:dyDescent="0.2">
      <c r="BI4498" s="147"/>
      <c r="BJ4498" s="147"/>
    </row>
    <row r="4499" spans="61:62" s="92" customFormat="1" x14ac:dyDescent="0.2">
      <c r="BI4499" s="147"/>
      <c r="BJ4499" s="147"/>
    </row>
    <row r="4500" spans="61:62" s="92" customFormat="1" x14ac:dyDescent="0.2">
      <c r="BI4500" s="147"/>
      <c r="BJ4500" s="147"/>
    </row>
    <row r="4501" spans="61:62" s="92" customFormat="1" x14ac:dyDescent="0.2">
      <c r="BI4501" s="147"/>
      <c r="BJ4501" s="147"/>
    </row>
    <row r="4502" spans="61:62" s="92" customFormat="1" x14ac:dyDescent="0.2">
      <c r="BI4502" s="147"/>
      <c r="BJ4502" s="147"/>
    </row>
    <row r="4503" spans="61:62" s="92" customFormat="1" x14ac:dyDescent="0.2">
      <c r="BI4503" s="147"/>
      <c r="BJ4503" s="147"/>
    </row>
    <row r="4504" spans="61:62" s="92" customFormat="1" x14ac:dyDescent="0.2">
      <c r="BI4504" s="147"/>
      <c r="BJ4504" s="147"/>
    </row>
    <row r="4505" spans="61:62" s="92" customFormat="1" x14ac:dyDescent="0.2">
      <c r="BI4505" s="147"/>
      <c r="BJ4505" s="147"/>
    </row>
    <row r="4506" spans="61:62" s="92" customFormat="1" x14ac:dyDescent="0.2">
      <c r="BI4506" s="147"/>
      <c r="BJ4506" s="147"/>
    </row>
    <row r="4507" spans="61:62" s="92" customFormat="1" x14ac:dyDescent="0.2">
      <c r="BI4507" s="147"/>
      <c r="BJ4507" s="147"/>
    </row>
    <row r="4508" spans="61:62" s="92" customFormat="1" x14ac:dyDescent="0.2">
      <c r="BI4508" s="147"/>
      <c r="BJ4508" s="147"/>
    </row>
    <row r="4509" spans="61:62" s="92" customFormat="1" x14ac:dyDescent="0.2">
      <c r="BI4509" s="147"/>
      <c r="BJ4509" s="147"/>
    </row>
    <row r="4510" spans="61:62" s="92" customFormat="1" x14ac:dyDescent="0.2">
      <c r="BI4510" s="147"/>
      <c r="BJ4510" s="147"/>
    </row>
    <row r="4511" spans="61:62" s="92" customFormat="1" x14ac:dyDescent="0.2">
      <c r="BI4511" s="147"/>
      <c r="BJ4511" s="147"/>
    </row>
    <row r="4512" spans="61:62" s="92" customFormat="1" x14ac:dyDescent="0.2">
      <c r="BI4512" s="147"/>
      <c r="BJ4512" s="147"/>
    </row>
    <row r="4513" spans="61:62" s="92" customFormat="1" x14ac:dyDescent="0.2">
      <c r="BI4513" s="147"/>
      <c r="BJ4513" s="147"/>
    </row>
    <row r="4514" spans="61:62" s="92" customFormat="1" x14ac:dyDescent="0.2">
      <c r="BI4514" s="147"/>
      <c r="BJ4514" s="147"/>
    </row>
    <row r="4515" spans="61:62" s="92" customFormat="1" x14ac:dyDescent="0.2">
      <c r="BI4515" s="147"/>
      <c r="BJ4515" s="147"/>
    </row>
    <row r="4516" spans="61:62" s="92" customFormat="1" x14ac:dyDescent="0.2">
      <c r="BI4516" s="147"/>
      <c r="BJ4516" s="147"/>
    </row>
    <row r="4517" spans="61:62" s="92" customFormat="1" x14ac:dyDescent="0.2">
      <c r="BI4517" s="147"/>
      <c r="BJ4517" s="147"/>
    </row>
    <row r="4518" spans="61:62" s="92" customFormat="1" x14ac:dyDescent="0.2">
      <c r="BI4518" s="147"/>
      <c r="BJ4518" s="147"/>
    </row>
    <row r="4519" spans="61:62" s="92" customFormat="1" x14ac:dyDescent="0.2">
      <c r="BI4519" s="147"/>
      <c r="BJ4519" s="147"/>
    </row>
    <row r="4520" spans="61:62" s="92" customFormat="1" x14ac:dyDescent="0.2">
      <c r="BI4520" s="147"/>
      <c r="BJ4520" s="147"/>
    </row>
    <row r="4521" spans="61:62" s="92" customFormat="1" x14ac:dyDescent="0.2">
      <c r="BI4521" s="147"/>
      <c r="BJ4521" s="147"/>
    </row>
    <row r="4522" spans="61:62" s="92" customFormat="1" x14ac:dyDescent="0.2">
      <c r="BI4522" s="147"/>
      <c r="BJ4522" s="147"/>
    </row>
    <row r="4523" spans="61:62" s="92" customFormat="1" x14ac:dyDescent="0.2">
      <c r="BI4523" s="147"/>
      <c r="BJ4523" s="147"/>
    </row>
    <row r="4524" spans="61:62" s="92" customFormat="1" x14ac:dyDescent="0.2">
      <c r="BI4524" s="147"/>
      <c r="BJ4524" s="147"/>
    </row>
    <row r="4525" spans="61:62" s="92" customFormat="1" x14ac:dyDescent="0.2">
      <c r="BI4525" s="147"/>
      <c r="BJ4525" s="147"/>
    </row>
    <row r="4526" spans="61:62" s="92" customFormat="1" x14ac:dyDescent="0.2">
      <c r="BI4526" s="147"/>
      <c r="BJ4526" s="147"/>
    </row>
    <row r="4527" spans="61:62" s="92" customFormat="1" x14ac:dyDescent="0.2">
      <c r="BI4527" s="147"/>
      <c r="BJ4527" s="147"/>
    </row>
    <row r="4528" spans="61:62" s="92" customFormat="1" x14ac:dyDescent="0.2">
      <c r="BI4528" s="147"/>
      <c r="BJ4528" s="147"/>
    </row>
    <row r="4529" spans="61:62" s="92" customFormat="1" x14ac:dyDescent="0.2">
      <c r="BI4529" s="147"/>
      <c r="BJ4529" s="147"/>
    </row>
    <row r="4530" spans="61:62" s="92" customFormat="1" x14ac:dyDescent="0.2">
      <c r="BI4530" s="147"/>
      <c r="BJ4530" s="147"/>
    </row>
    <row r="4531" spans="61:62" s="92" customFormat="1" x14ac:dyDescent="0.2">
      <c r="BI4531" s="147"/>
      <c r="BJ4531" s="147"/>
    </row>
    <row r="4532" spans="61:62" s="92" customFormat="1" x14ac:dyDescent="0.2">
      <c r="BI4532" s="147"/>
      <c r="BJ4532" s="147"/>
    </row>
    <row r="4533" spans="61:62" s="92" customFormat="1" x14ac:dyDescent="0.2">
      <c r="BI4533" s="147"/>
      <c r="BJ4533" s="147"/>
    </row>
    <row r="4534" spans="61:62" s="92" customFormat="1" x14ac:dyDescent="0.2">
      <c r="BI4534" s="147"/>
      <c r="BJ4534" s="147"/>
    </row>
    <row r="4535" spans="61:62" s="92" customFormat="1" x14ac:dyDescent="0.2">
      <c r="BI4535" s="147"/>
      <c r="BJ4535" s="147"/>
    </row>
    <row r="4536" spans="61:62" s="92" customFormat="1" x14ac:dyDescent="0.2">
      <c r="BI4536" s="147"/>
      <c r="BJ4536" s="147"/>
    </row>
    <row r="4537" spans="61:62" s="92" customFormat="1" x14ac:dyDescent="0.2">
      <c r="BI4537" s="147"/>
      <c r="BJ4537" s="147"/>
    </row>
    <row r="4538" spans="61:62" s="92" customFormat="1" x14ac:dyDescent="0.2">
      <c r="BI4538" s="147"/>
      <c r="BJ4538" s="147"/>
    </row>
    <row r="4539" spans="61:62" s="92" customFormat="1" x14ac:dyDescent="0.2">
      <c r="BI4539" s="147"/>
      <c r="BJ4539" s="147"/>
    </row>
    <row r="4540" spans="61:62" s="92" customFormat="1" x14ac:dyDescent="0.2">
      <c r="BI4540" s="147"/>
      <c r="BJ4540" s="147"/>
    </row>
    <row r="4541" spans="61:62" s="92" customFormat="1" x14ac:dyDescent="0.2">
      <c r="BI4541" s="147"/>
      <c r="BJ4541" s="147"/>
    </row>
    <row r="4542" spans="61:62" s="92" customFormat="1" x14ac:dyDescent="0.2">
      <c r="BI4542" s="147"/>
      <c r="BJ4542" s="147"/>
    </row>
    <row r="4543" spans="61:62" s="92" customFormat="1" x14ac:dyDescent="0.2">
      <c r="BI4543" s="147"/>
      <c r="BJ4543" s="147"/>
    </row>
    <row r="4544" spans="61:62" s="92" customFormat="1" x14ac:dyDescent="0.2">
      <c r="BI4544" s="147"/>
      <c r="BJ4544" s="147"/>
    </row>
    <row r="4545" spans="61:62" s="92" customFormat="1" x14ac:dyDescent="0.2">
      <c r="BI4545" s="147"/>
      <c r="BJ4545" s="147"/>
    </row>
    <row r="4546" spans="61:62" s="92" customFormat="1" x14ac:dyDescent="0.2">
      <c r="BI4546" s="147"/>
      <c r="BJ4546" s="147"/>
    </row>
    <row r="4547" spans="61:62" s="92" customFormat="1" x14ac:dyDescent="0.2">
      <c r="BI4547" s="147"/>
      <c r="BJ4547" s="147"/>
    </row>
    <row r="4548" spans="61:62" s="92" customFormat="1" x14ac:dyDescent="0.2">
      <c r="BI4548" s="147"/>
      <c r="BJ4548" s="147"/>
    </row>
    <row r="4549" spans="61:62" s="92" customFormat="1" x14ac:dyDescent="0.2">
      <c r="BI4549" s="147"/>
      <c r="BJ4549" s="147"/>
    </row>
    <row r="4550" spans="61:62" s="92" customFormat="1" x14ac:dyDescent="0.2">
      <c r="BI4550" s="147"/>
      <c r="BJ4550" s="147"/>
    </row>
    <row r="4551" spans="61:62" s="92" customFormat="1" x14ac:dyDescent="0.2">
      <c r="BI4551" s="147"/>
      <c r="BJ4551" s="147"/>
    </row>
    <row r="4552" spans="61:62" s="92" customFormat="1" x14ac:dyDescent="0.2">
      <c r="BI4552" s="147"/>
      <c r="BJ4552" s="147"/>
    </row>
    <row r="4553" spans="61:62" s="92" customFormat="1" x14ac:dyDescent="0.2">
      <c r="BI4553" s="147"/>
      <c r="BJ4553" s="147"/>
    </row>
    <row r="4554" spans="61:62" s="92" customFormat="1" x14ac:dyDescent="0.2">
      <c r="BI4554" s="147"/>
      <c r="BJ4554" s="147"/>
    </row>
    <row r="4555" spans="61:62" s="92" customFormat="1" x14ac:dyDescent="0.2">
      <c r="BI4555" s="147"/>
      <c r="BJ4555" s="147"/>
    </row>
    <row r="4556" spans="61:62" s="92" customFormat="1" x14ac:dyDescent="0.2">
      <c r="BI4556" s="147"/>
      <c r="BJ4556" s="147"/>
    </row>
    <row r="4557" spans="61:62" s="92" customFormat="1" x14ac:dyDescent="0.2">
      <c r="BI4557" s="147"/>
      <c r="BJ4557" s="147"/>
    </row>
    <row r="4558" spans="61:62" s="92" customFormat="1" x14ac:dyDescent="0.2">
      <c r="BI4558" s="147"/>
      <c r="BJ4558" s="147"/>
    </row>
    <row r="4559" spans="61:62" s="92" customFormat="1" x14ac:dyDescent="0.2">
      <c r="BI4559" s="147"/>
      <c r="BJ4559" s="147"/>
    </row>
    <row r="4560" spans="61:62" s="92" customFormat="1" x14ac:dyDescent="0.2">
      <c r="BI4560" s="147"/>
      <c r="BJ4560" s="147"/>
    </row>
    <row r="4561" spans="61:62" s="92" customFormat="1" x14ac:dyDescent="0.2">
      <c r="BI4561" s="147"/>
      <c r="BJ4561" s="147"/>
    </row>
    <row r="4562" spans="61:62" s="92" customFormat="1" x14ac:dyDescent="0.2">
      <c r="BI4562" s="147"/>
      <c r="BJ4562" s="147"/>
    </row>
    <row r="4563" spans="61:62" s="92" customFormat="1" x14ac:dyDescent="0.2">
      <c r="BI4563" s="147"/>
      <c r="BJ4563" s="147"/>
    </row>
    <row r="4564" spans="61:62" s="92" customFormat="1" x14ac:dyDescent="0.2">
      <c r="BI4564" s="147"/>
      <c r="BJ4564" s="147"/>
    </row>
    <row r="4565" spans="61:62" s="92" customFormat="1" x14ac:dyDescent="0.2">
      <c r="BI4565" s="147"/>
      <c r="BJ4565" s="147"/>
    </row>
    <row r="4566" spans="61:62" s="92" customFormat="1" x14ac:dyDescent="0.2">
      <c r="BI4566" s="147"/>
      <c r="BJ4566" s="147"/>
    </row>
    <row r="4567" spans="61:62" s="92" customFormat="1" x14ac:dyDescent="0.2">
      <c r="BI4567" s="147"/>
      <c r="BJ4567" s="147"/>
    </row>
    <row r="4568" spans="61:62" s="92" customFormat="1" x14ac:dyDescent="0.2">
      <c r="BI4568" s="147"/>
      <c r="BJ4568" s="147"/>
    </row>
    <row r="4569" spans="61:62" s="92" customFormat="1" x14ac:dyDescent="0.2">
      <c r="BI4569" s="147"/>
      <c r="BJ4569" s="147"/>
    </row>
    <row r="4570" spans="61:62" s="92" customFormat="1" x14ac:dyDescent="0.2">
      <c r="BI4570" s="147"/>
      <c r="BJ4570" s="147"/>
    </row>
    <row r="4571" spans="61:62" s="92" customFormat="1" x14ac:dyDescent="0.2">
      <c r="BI4571" s="147"/>
      <c r="BJ4571" s="147"/>
    </row>
    <row r="4572" spans="61:62" s="92" customFormat="1" x14ac:dyDescent="0.2">
      <c r="BI4572" s="147"/>
      <c r="BJ4572" s="147"/>
    </row>
    <row r="4573" spans="61:62" s="92" customFormat="1" x14ac:dyDescent="0.2">
      <c r="BI4573" s="147"/>
      <c r="BJ4573" s="147"/>
    </row>
    <row r="4574" spans="61:62" s="92" customFormat="1" x14ac:dyDescent="0.2">
      <c r="BI4574" s="147"/>
      <c r="BJ4574" s="147"/>
    </row>
    <row r="4575" spans="61:62" s="92" customFormat="1" x14ac:dyDescent="0.2">
      <c r="BI4575" s="147"/>
      <c r="BJ4575" s="147"/>
    </row>
    <row r="4576" spans="61:62" s="92" customFormat="1" x14ac:dyDescent="0.2">
      <c r="BI4576" s="147"/>
      <c r="BJ4576" s="147"/>
    </row>
    <row r="4577" spans="61:62" s="92" customFormat="1" x14ac:dyDescent="0.2">
      <c r="BI4577" s="147"/>
      <c r="BJ4577" s="147"/>
    </row>
    <row r="4578" spans="61:62" s="92" customFormat="1" x14ac:dyDescent="0.2">
      <c r="BI4578" s="147"/>
      <c r="BJ4578" s="147"/>
    </row>
    <row r="4579" spans="61:62" s="92" customFormat="1" x14ac:dyDescent="0.2">
      <c r="BI4579" s="147"/>
      <c r="BJ4579" s="147"/>
    </row>
    <row r="4580" spans="61:62" s="92" customFormat="1" x14ac:dyDescent="0.2">
      <c r="BI4580" s="147"/>
      <c r="BJ4580" s="147"/>
    </row>
    <row r="4581" spans="61:62" s="92" customFormat="1" x14ac:dyDescent="0.2">
      <c r="BI4581" s="147"/>
      <c r="BJ4581" s="147"/>
    </row>
    <row r="4582" spans="61:62" s="92" customFormat="1" x14ac:dyDescent="0.2">
      <c r="BI4582" s="147"/>
      <c r="BJ4582" s="147"/>
    </row>
    <row r="4583" spans="61:62" s="92" customFormat="1" x14ac:dyDescent="0.2">
      <c r="BI4583" s="147"/>
      <c r="BJ4583" s="147"/>
    </row>
    <row r="4584" spans="61:62" s="92" customFormat="1" x14ac:dyDescent="0.2">
      <c r="BI4584" s="147"/>
      <c r="BJ4584" s="147"/>
    </row>
    <row r="4585" spans="61:62" s="92" customFormat="1" x14ac:dyDescent="0.2">
      <c r="BI4585" s="147"/>
      <c r="BJ4585" s="147"/>
    </row>
    <row r="4586" spans="61:62" s="92" customFormat="1" x14ac:dyDescent="0.2">
      <c r="BI4586" s="147"/>
      <c r="BJ4586" s="147"/>
    </row>
    <row r="4587" spans="61:62" s="92" customFormat="1" x14ac:dyDescent="0.2">
      <c r="BI4587" s="147"/>
      <c r="BJ4587" s="147"/>
    </row>
    <row r="4588" spans="61:62" s="92" customFormat="1" x14ac:dyDescent="0.2">
      <c r="BI4588" s="147"/>
      <c r="BJ4588" s="147"/>
    </row>
    <row r="4589" spans="61:62" s="92" customFormat="1" x14ac:dyDescent="0.2">
      <c r="BI4589" s="147"/>
      <c r="BJ4589" s="147"/>
    </row>
    <row r="4590" spans="61:62" s="92" customFormat="1" x14ac:dyDescent="0.2">
      <c r="BI4590" s="147"/>
      <c r="BJ4590" s="147"/>
    </row>
    <row r="4591" spans="61:62" s="92" customFormat="1" x14ac:dyDescent="0.2">
      <c r="BI4591" s="147"/>
      <c r="BJ4591" s="147"/>
    </row>
    <row r="4592" spans="61:62" s="92" customFormat="1" x14ac:dyDescent="0.2">
      <c r="BI4592" s="147"/>
      <c r="BJ4592" s="147"/>
    </row>
    <row r="4593" spans="61:62" s="92" customFormat="1" x14ac:dyDescent="0.2">
      <c r="BI4593" s="147"/>
      <c r="BJ4593" s="147"/>
    </row>
    <row r="4594" spans="61:62" s="92" customFormat="1" x14ac:dyDescent="0.2">
      <c r="BI4594" s="147"/>
      <c r="BJ4594" s="147"/>
    </row>
    <row r="4595" spans="61:62" s="92" customFormat="1" x14ac:dyDescent="0.2">
      <c r="BI4595" s="147"/>
      <c r="BJ4595" s="147"/>
    </row>
    <row r="4596" spans="61:62" s="92" customFormat="1" x14ac:dyDescent="0.2">
      <c r="BI4596" s="147"/>
      <c r="BJ4596" s="147"/>
    </row>
    <row r="4597" spans="61:62" s="92" customFormat="1" x14ac:dyDescent="0.2">
      <c r="BI4597" s="147"/>
      <c r="BJ4597" s="147"/>
    </row>
    <row r="4598" spans="61:62" s="92" customFormat="1" x14ac:dyDescent="0.2">
      <c r="BI4598" s="147"/>
      <c r="BJ4598" s="147"/>
    </row>
    <row r="4599" spans="61:62" s="92" customFormat="1" x14ac:dyDescent="0.2">
      <c r="BI4599" s="147"/>
      <c r="BJ4599" s="147"/>
    </row>
    <row r="4600" spans="61:62" s="92" customFormat="1" x14ac:dyDescent="0.2">
      <c r="BI4600" s="147"/>
      <c r="BJ4600" s="147"/>
    </row>
    <row r="4601" spans="61:62" s="92" customFormat="1" x14ac:dyDescent="0.2">
      <c r="BI4601" s="147"/>
      <c r="BJ4601" s="147"/>
    </row>
    <row r="4602" spans="61:62" s="92" customFormat="1" x14ac:dyDescent="0.2">
      <c r="BI4602" s="147"/>
      <c r="BJ4602" s="147"/>
    </row>
    <row r="4603" spans="61:62" s="92" customFormat="1" x14ac:dyDescent="0.2">
      <c r="BI4603" s="147"/>
      <c r="BJ4603" s="147"/>
    </row>
    <row r="4604" spans="61:62" s="92" customFormat="1" x14ac:dyDescent="0.2">
      <c r="BI4604" s="147"/>
      <c r="BJ4604" s="147"/>
    </row>
    <row r="4605" spans="61:62" s="92" customFormat="1" x14ac:dyDescent="0.2">
      <c r="BI4605" s="147"/>
      <c r="BJ4605" s="147"/>
    </row>
    <row r="4606" spans="61:62" s="92" customFormat="1" x14ac:dyDescent="0.2">
      <c r="BI4606" s="147"/>
      <c r="BJ4606" s="147"/>
    </row>
    <row r="4607" spans="61:62" s="92" customFormat="1" x14ac:dyDescent="0.2">
      <c r="BI4607" s="147"/>
      <c r="BJ4607" s="147"/>
    </row>
    <row r="4608" spans="61:62" s="92" customFormat="1" x14ac:dyDescent="0.2">
      <c r="BI4608" s="147"/>
      <c r="BJ4608" s="147"/>
    </row>
    <row r="4609" spans="61:62" s="92" customFormat="1" x14ac:dyDescent="0.2">
      <c r="BI4609" s="147"/>
      <c r="BJ4609" s="147"/>
    </row>
    <row r="4610" spans="61:62" s="92" customFormat="1" x14ac:dyDescent="0.2">
      <c r="BI4610" s="147"/>
      <c r="BJ4610" s="147"/>
    </row>
    <row r="4611" spans="61:62" s="92" customFormat="1" x14ac:dyDescent="0.2">
      <c r="BI4611" s="147"/>
      <c r="BJ4611" s="147"/>
    </row>
    <row r="4612" spans="61:62" s="92" customFormat="1" x14ac:dyDescent="0.2">
      <c r="BI4612" s="147"/>
      <c r="BJ4612" s="147"/>
    </row>
    <row r="4613" spans="61:62" s="92" customFormat="1" x14ac:dyDescent="0.2">
      <c r="BI4613" s="147"/>
      <c r="BJ4613" s="147"/>
    </row>
    <row r="4614" spans="61:62" s="92" customFormat="1" x14ac:dyDescent="0.2">
      <c r="BI4614" s="147"/>
      <c r="BJ4614" s="147"/>
    </row>
    <row r="4615" spans="61:62" s="92" customFormat="1" x14ac:dyDescent="0.2">
      <c r="BI4615" s="147"/>
      <c r="BJ4615" s="147"/>
    </row>
    <row r="4616" spans="61:62" s="92" customFormat="1" x14ac:dyDescent="0.2">
      <c r="BI4616" s="147"/>
      <c r="BJ4616" s="147"/>
    </row>
    <row r="4617" spans="61:62" s="92" customFormat="1" x14ac:dyDescent="0.2">
      <c r="BI4617" s="147"/>
      <c r="BJ4617" s="147"/>
    </row>
    <row r="4618" spans="61:62" s="92" customFormat="1" x14ac:dyDescent="0.2">
      <c r="BI4618" s="147"/>
      <c r="BJ4618" s="147"/>
    </row>
    <row r="4619" spans="61:62" s="92" customFormat="1" x14ac:dyDescent="0.2">
      <c r="BI4619" s="147"/>
      <c r="BJ4619" s="147"/>
    </row>
    <row r="4620" spans="61:62" s="92" customFormat="1" x14ac:dyDescent="0.2">
      <c r="BI4620" s="147"/>
      <c r="BJ4620" s="147"/>
    </row>
    <row r="4621" spans="61:62" s="92" customFormat="1" x14ac:dyDescent="0.2">
      <c r="BI4621" s="147"/>
      <c r="BJ4621" s="147"/>
    </row>
    <row r="4622" spans="61:62" s="92" customFormat="1" x14ac:dyDescent="0.2">
      <c r="BI4622" s="147"/>
      <c r="BJ4622" s="147"/>
    </row>
    <row r="4623" spans="61:62" s="92" customFormat="1" x14ac:dyDescent="0.2">
      <c r="BI4623" s="147"/>
      <c r="BJ4623" s="147"/>
    </row>
    <row r="4624" spans="61:62" s="92" customFormat="1" x14ac:dyDescent="0.2">
      <c r="BI4624" s="147"/>
      <c r="BJ4624" s="147"/>
    </row>
    <row r="4625" spans="61:62" s="92" customFormat="1" x14ac:dyDescent="0.2">
      <c r="BI4625" s="147"/>
      <c r="BJ4625" s="147"/>
    </row>
    <row r="4626" spans="61:62" s="92" customFormat="1" x14ac:dyDescent="0.2">
      <c r="BI4626" s="147"/>
      <c r="BJ4626" s="147"/>
    </row>
    <row r="4627" spans="61:62" s="92" customFormat="1" x14ac:dyDescent="0.2">
      <c r="BI4627" s="147"/>
      <c r="BJ4627" s="147"/>
    </row>
    <row r="4628" spans="61:62" s="92" customFormat="1" x14ac:dyDescent="0.2">
      <c r="BI4628" s="147"/>
      <c r="BJ4628" s="147"/>
    </row>
    <row r="4629" spans="61:62" s="92" customFormat="1" x14ac:dyDescent="0.2">
      <c r="BI4629" s="147"/>
      <c r="BJ4629" s="147"/>
    </row>
    <row r="4630" spans="61:62" s="92" customFormat="1" x14ac:dyDescent="0.2">
      <c r="BI4630" s="147"/>
      <c r="BJ4630" s="147"/>
    </row>
    <row r="4631" spans="61:62" s="92" customFormat="1" x14ac:dyDescent="0.2">
      <c r="BI4631" s="147"/>
      <c r="BJ4631" s="147"/>
    </row>
    <row r="4632" spans="61:62" s="92" customFormat="1" x14ac:dyDescent="0.2">
      <c r="BI4632" s="147"/>
      <c r="BJ4632" s="147"/>
    </row>
    <row r="4633" spans="61:62" s="92" customFormat="1" x14ac:dyDescent="0.2">
      <c r="BI4633" s="147"/>
      <c r="BJ4633" s="147"/>
    </row>
    <row r="4634" spans="61:62" s="92" customFormat="1" x14ac:dyDescent="0.2">
      <c r="BI4634" s="147"/>
      <c r="BJ4634" s="147"/>
    </row>
    <row r="4635" spans="61:62" s="92" customFormat="1" x14ac:dyDescent="0.2">
      <c r="BI4635" s="147"/>
      <c r="BJ4635" s="147"/>
    </row>
    <row r="4636" spans="61:62" s="92" customFormat="1" x14ac:dyDescent="0.2">
      <c r="BI4636" s="147"/>
      <c r="BJ4636" s="147"/>
    </row>
    <row r="4637" spans="61:62" s="92" customFormat="1" x14ac:dyDescent="0.2">
      <c r="BI4637" s="147"/>
      <c r="BJ4637" s="147"/>
    </row>
    <row r="4638" spans="61:62" s="92" customFormat="1" x14ac:dyDescent="0.2">
      <c r="BI4638" s="147"/>
      <c r="BJ4638" s="147"/>
    </row>
    <row r="4639" spans="61:62" s="92" customFormat="1" x14ac:dyDescent="0.2">
      <c r="BI4639" s="147"/>
      <c r="BJ4639" s="147"/>
    </row>
    <row r="4640" spans="61:62" s="92" customFormat="1" x14ac:dyDescent="0.2">
      <c r="BI4640" s="147"/>
      <c r="BJ4640" s="147"/>
    </row>
    <row r="4641" spans="61:62" s="92" customFormat="1" x14ac:dyDescent="0.2">
      <c r="BI4641" s="147"/>
      <c r="BJ4641" s="147"/>
    </row>
    <row r="4642" spans="61:62" s="92" customFormat="1" x14ac:dyDescent="0.2">
      <c r="BI4642" s="147"/>
      <c r="BJ4642" s="147"/>
    </row>
    <row r="4643" spans="61:62" s="92" customFormat="1" x14ac:dyDescent="0.2">
      <c r="BI4643" s="147"/>
      <c r="BJ4643" s="147"/>
    </row>
    <row r="4644" spans="61:62" s="92" customFormat="1" x14ac:dyDescent="0.2">
      <c r="BI4644" s="147"/>
      <c r="BJ4644" s="147"/>
    </row>
    <row r="4645" spans="61:62" s="92" customFormat="1" x14ac:dyDescent="0.2">
      <c r="BI4645" s="147"/>
      <c r="BJ4645" s="147"/>
    </row>
    <row r="4646" spans="61:62" s="92" customFormat="1" x14ac:dyDescent="0.2">
      <c r="BI4646" s="147"/>
      <c r="BJ4646" s="147"/>
    </row>
    <row r="4647" spans="61:62" s="92" customFormat="1" x14ac:dyDescent="0.2">
      <c r="BI4647" s="147"/>
      <c r="BJ4647" s="147"/>
    </row>
    <row r="4648" spans="61:62" s="92" customFormat="1" x14ac:dyDescent="0.2">
      <c r="BI4648" s="147"/>
      <c r="BJ4648" s="147"/>
    </row>
    <row r="4649" spans="61:62" s="92" customFormat="1" x14ac:dyDescent="0.2">
      <c r="BI4649" s="147"/>
      <c r="BJ4649" s="147"/>
    </row>
    <row r="4650" spans="61:62" s="92" customFormat="1" x14ac:dyDescent="0.2">
      <c r="BI4650" s="147"/>
      <c r="BJ4650" s="147"/>
    </row>
    <row r="4651" spans="61:62" s="92" customFormat="1" x14ac:dyDescent="0.2">
      <c r="BI4651" s="147"/>
      <c r="BJ4651" s="147"/>
    </row>
    <row r="4652" spans="61:62" s="92" customFormat="1" x14ac:dyDescent="0.2">
      <c r="BI4652" s="147"/>
      <c r="BJ4652" s="147"/>
    </row>
    <row r="4653" spans="61:62" s="92" customFormat="1" x14ac:dyDescent="0.2">
      <c r="BI4653" s="147"/>
      <c r="BJ4653" s="147"/>
    </row>
    <row r="4654" spans="61:62" s="92" customFormat="1" x14ac:dyDescent="0.2">
      <c r="BI4654" s="147"/>
      <c r="BJ4654" s="147"/>
    </row>
    <row r="4655" spans="61:62" s="92" customFormat="1" x14ac:dyDescent="0.2">
      <c r="BI4655" s="147"/>
      <c r="BJ4655" s="147"/>
    </row>
    <row r="4656" spans="61:62" s="92" customFormat="1" x14ac:dyDescent="0.2">
      <c r="BI4656" s="147"/>
      <c r="BJ4656" s="147"/>
    </row>
    <row r="4657" spans="61:62" s="92" customFormat="1" x14ac:dyDescent="0.2">
      <c r="BI4657" s="147"/>
      <c r="BJ4657" s="147"/>
    </row>
    <row r="4658" spans="61:62" s="92" customFormat="1" x14ac:dyDescent="0.2">
      <c r="BI4658" s="147"/>
      <c r="BJ4658" s="147"/>
    </row>
    <row r="4659" spans="61:62" s="92" customFormat="1" x14ac:dyDescent="0.2">
      <c r="BI4659" s="147"/>
      <c r="BJ4659" s="147"/>
    </row>
    <row r="4660" spans="61:62" s="92" customFormat="1" x14ac:dyDescent="0.2">
      <c r="BI4660" s="147"/>
      <c r="BJ4660" s="147"/>
    </row>
    <row r="4661" spans="61:62" s="92" customFormat="1" x14ac:dyDescent="0.2">
      <c r="BI4661" s="147"/>
      <c r="BJ4661" s="147"/>
    </row>
    <row r="4662" spans="61:62" s="92" customFormat="1" x14ac:dyDescent="0.2">
      <c r="BI4662" s="147"/>
      <c r="BJ4662" s="147"/>
    </row>
    <row r="4663" spans="61:62" s="92" customFormat="1" x14ac:dyDescent="0.2">
      <c r="BI4663" s="147"/>
      <c r="BJ4663" s="147"/>
    </row>
    <row r="4664" spans="61:62" s="92" customFormat="1" x14ac:dyDescent="0.2">
      <c r="BI4664" s="147"/>
      <c r="BJ4664" s="147"/>
    </row>
    <row r="4665" spans="61:62" s="92" customFormat="1" x14ac:dyDescent="0.2">
      <c r="BI4665" s="147"/>
      <c r="BJ4665" s="147"/>
    </row>
    <row r="4666" spans="61:62" s="92" customFormat="1" x14ac:dyDescent="0.2">
      <c r="BI4666" s="147"/>
      <c r="BJ4666" s="147"/>
    </row>
    <row r="4667" spans="61:62" s="92" customFormat="1" x14ac:dyDescent="0.2">
      <c r="BI4667" s="147"/>
      <c r="BJ4667" s="147"/>
    </row>
    <row r="4668" spans="61:62" s="92" customFormat="1" x14ac:dyDescent="0.2">
      <c r="BI4668" s="147"/>
      <c r="BJ4668" s="147"/>
    </row>
    <row r="4669" spans="61:62" s="92" customFormat="1" x14ac:dyDescent="0.2">
      <c r="BI4669" s="147"/>
      <c r="BJ4669" s="147"/>
    </row>
    <row r="4670" spans="61:62" s="92" customFormat="1" x14ac:dyDescent="0.2">
      <c r="BI4670" s="147"/>
      <c r="BJ4670" s="147"/>
    </row>
    <row r="4671" spans="61:62" s="92" customFormat="1" x14ac:dyDescent="0.2">
      <c r="BI4671" s="147"/>
      <c r="BJ4671" s="147"/>
    </row>
    <row r="4672" spans="61:62" s="92" customFormat="1" x14ac:dyDescent="0.2">
      <c r="BI4672" s="147"/>
      <c r="BJ4672" s="147"/>
    </row>
    <row r="4673" spans="61:62" s="92" customFormat="1" x14ac:dyDescent="0.2">
      <c r="BI4673" s="147"/>
      <c r="BJ4673" s="147"/>
    </row>
    <row r="4674" spans="61:62" s="92" customFormat="1" x14ac:dyDescent="0.2">
      <c r="BI4674" s="147"/>
      <c r="BJ4674" s="147"/>
    </row>
    <row r="4675" spans="61:62" s="92" customFormat="1" x14ac:dyDescent="0.2">
      <c r="BI4675" s="147"/>
      <c r="BJ4675" s="147"/>
    </row>
    <row r="4676" spans="61:62" s="92" customFormat="1" x14ac:dyDescent="0.2">
      <c r="BI4676" s="147"/>
      <c r="BJ4676" s="147"/>
    </row>
    <row r="4677" spans="61:62" s="92" customFormat="1" x14ac:dyDescent="0.2">
      <c r="BI4677" s="147"/>
      <c r="BJ4677" s="147"/>
    </row>
    <row r="4678" spans="61:62" s="92" customFormat="1" x14ac:dyDescent="0.2">
      <c r="BI4678" s="147"/>
      <c r="BJ4678" s="147"/>
    </row>
    <row r="4679" spans="61:62" s="92" customFormat="1" x14ac:dyDescent="0.2">
      <c r="BI4679" s="147"/>
      <c r="BJ4679" s="147"/>
    </row>
    <row r="4680" spans="61:62" s="92" customFormat="1" x14ac:dyDescent="0.2">
      <c r="BI4680" s="147"/>
      <c r="BJ4680" s="147"/>
    </row>
    <row r="4681" spans="61:62" s="92" customFormat="1" x14ac:dyDescent="0.2">
      <c r="BI4681" s="147"/>
      <c r="BJ4681" s="147"/>
    </row>
    <row r="4682" spans="61:62" s="92" customFormat="1" x14ac:dyDescent="0.2">
      <c r="BI4682" s="147"/>
      <c r="BJ4682" s="147"/>
    </row>
    <row r="4683" spans="61:62" s="92" customFormat="1" x14ac:dyDescent="0.2">
      <c r="BI4683" s="147"/>
      <c r="BJ4683" s="147"/>
    </row>
    <row r="4684" spans="61:62" s="92" customFormat="1" x14ac:dyDescent="0.2">
      <c r="BI4684" s="147"/>
      <c r="BJ4684" s="147"/>
    </row>
    <row r="4685" spans="61:62" s="92" customFormat="1" x14ac:dyDescent="0.2">
      <c r="BI4685" s="147"/>
      <c r="BJ4685" s="147"/>
    </row>
    <row r="4686" spans="61:62" s="92" customFormat="1" x14ac:dyDescent="0.2">
      <c r="BI4686" s="147"/>
      <c r="BJ4686" s="147"/>
    </row>
    <row r="4687" spans="61:62" s="92" customFormat="1" x14ac:dyDescent="0.2">
      <c r="BI4687" s="147"/>
      <c r="BJ4687" s="147"/>
    </row>
    <row r="4688" spans="61:62" s="92" customFormat="1" x14ac:dyDescent="0.2">
      <c r="BI4688" s="147"/>
      <c r="BJ4688" s="147"/>
    </row>
    <row r="4689" spans="61:62" s="92" customFormat="1" x14ac:dyDescent="0.2">
      <c r="BI4689" s="147"/>
      <c r="BJ4689" s="147"/>
    </row>
    <row r="4690" spans="61:62" s="92" customFormat="1" x14ac:dyDescent="0.2">
      <c r="BI4690" s="147"/>
      <c r="BJ4690" s="147"/>
    </row>
    <row r="4691" spans="61:62" s="92" customFormat="1" x14ac:dyDescent="0.2">
      <c r="BI4691" s="147"/>
      <c r="BJ4691" s="147"/>
    </row>
    <row r="4692" spans="61:62" s="92" customFormat="1" x14ac:dyDescent="0.2">
      <c r="BI4692" s="147"/>
      <c r="BJ4692" s="147"/>
    </row>
    <row r="4693" spans="61:62" s="92" customFormat="1" x14ac:dyDescent="0.2">
      <c r="BI4693" s="147"/>
      <c r="BJ4693" s="147"/>
    </row>
    <row r="4694" spans="61:62" s="92" customFormat="1" x14ac:dyDescent="0.2">
      <c r="BI4694" s="147"/>
      <c r="BJ4694" s="147"/>
    </row>
    <row r="4695" spans="61:62" s="92" customFormat="1" x14ac:dyDescent="0.2">
      <c r="BI4695" s="147"/>
      <c r="BJ4695" s="147"/>
    </row>
    <row r="4696" spans="61:62" s="92" customFormat="1" x14ac:dyDescent="0.2">
      <c r="BI4696" s="147"/>
      <c r="BJ4696" s="147"/>
    </row>
    <row r="4697" spans="61:62" s="92" customFormat="1" x14ac:dyDescent="0.2">
      <c r="BI4697" s="147"/>
      <c r="BJ4697" s="147"/>
    </row>
    <row r="4698" spans="61:62" s="92" customFormat="1" x14ac:dyDescent="0.2">
      <c r="BI4698" s="147"/>
      <c r="BJ4698" s="147"/>
    </row>
    <row r="4699" spans="61:62" s="92" customFormat="1" x14ac:dyDescent="0.2">
      <c r="BI4699" s="147"/>
      <c r="BJ4699" s="147"/>
    </row>
    <row r="4700" spans="61:62" s="92" customFormat="1" x14ac:dyDescent="0.2">
      <c r="BI4700" s="147"/>
      <c r="BJ4700" s="147"/>
    </row>
    <row r="4701" spans="61:62" s="92" customFormat="1" x14ac:dyDescent="0.2">
      <c r="BI4701" s="147"/>
      <c r="BJ4701" s="147"/>
    </row>
    <row r="4702" spans="61:62" s="92" customFormat="1" x14ac:dyDescent="0.2">
      <c r="BI4702" s="147"/>
      <c r="BJ4702" s="147"/>
    </row>
    <row r="4703" spans="61:62" s="92" customFormat="1" x14ac:dyDescent="0.2">
      <c r="BI4703" s="147"/>
      <c r="BJ4703" s="147"/>
    </row>
    <row r="4704" spans="61:62" s="92" customFormat="1" x14ac:dyDescent="0.2">
      <c r="BI4704" s="147"/>
      <c r="BJ4704" s="147"/>
    </row>
    <row r="4705" spans="61:62" s="92" customFormat="1" x14ac:dyDescent="0.2">
      <c r="BI4705" s="147"/>
      <c r="BJ4705" s="147"/>
    </row>
    <row r="4706" spans="61:62" s="92" customFormat="1" x14ac:dyDescent="0.2">
      <c r="BI4706" s="147"/>
      <c r="BJ4706" s="147"/>
    </row>
    <row r="4707" spans="61:62" s="92" customFormat="1" x14ac:dyDescent="0.2">
      <c r="BI4707" s="147"/>
      <c r="BJ4707" s="147"/>
    </row>
    <row r="4708" spans="61:62" s="92" customFormat="1" x14ac:dyDescent="0.2">
      <c r="BI4708" s="147"/>
      <c r="BJ4708" s="147"/>
    </row>
    <row r="4709" spans="61:62" s="92" customFormat="1" x14ac:dyDescent="0.2">
      <c r="BI4709" s="147"/>
      <c r="BJ4709" s="147"/>
    </row>
    <row r="4710" spans="61:62" s="92" customFormat="1" x14ac:dyDescent="0.2">
      <c r="BI4710" s="147"/>
      <c r="BJ4710" s="147"/>
    </row>
    <row r="4711" spans="61:62" s="92" customFormat="1" x14ac:dyDescent="0.2">
      <c r="BI4711" s="147"/>
      <c r="BJ4711" s="147"/>
    </row>
    <row r="4712" spans="61:62" s="92" customFormat="1" x14ac:dyDescent="0.2">
      <c r="BI4712" s="147"/>
      <c r="BJ4712" s="147"/>
    </row>
    <row r="4713" spans="61:62" s="92" customFormat="1" x14ac:dyDescent="0.2">
      <c r="BI4713" s="147"/>
      <c r="BJ4713" s="147"/>
    </row>
    <row r="4714" spans="61:62" s="92" customFormat="1" x14ac:dyDescent="0.2">
      <c r="BI4714" s="147"/>
      <c r="BJ4714" s="147"/>
    </row>
    <row r="4715" spans="61:62" s="92" customFormat="1" x14ac:dyDescent="0.2">
      <c r="BI4715" s="147"/>
      <c r="BJ4715" s="147"/>
    </row>
    <row r="4716" spans="61:62" s="92" customFormat="1" x14ac:dyDescent="0.2">
      <c r="BI4716" s="147"/>
      <c r="BJ4716" s="147"/>
    </row>
    <row r="4717" spans="61:62" s="92" customFormat="1" x14ac:dyDescent="0.2">
      <c r="BI4717" s="147"/>
      <c r="BJ4717" s="147"/>
    </row>
    <row r="4718" spans="61:62" s="92" customFormat="1" x14ac:dyDescent="0.2">
      <c r="BI4718" s="147"/>
      <c r="BJ4718" s="147"/>
    </row>
    <row r="4719" spans="61:62" s="92" customFormat="1" x14ac:dyDescent="0.2">
      <c r="BI4719" s="147"/>
      <c r="BJ4719" s="147"/>
    </row>
    <row r="4720" spans="61:62" s="92" customFormat="1" x14ac:dyDescent="0.2">
      <c r="BI4720" s="147"/>
      <c r="BJ4720" s="147"/>
    </row>
    <row r="4721" spans="61:62" s="92" customFormat="1" x14ac:dyDescent="0.2">
      <c r="BI4721" s="147"/>
      <c r="BJ4721" s="147"/>
    </row>
    <row r="4722" spans="61:62" s="92" customFormat="1" x14ac:dyDescent="0.2">
      <c r="BI4722" s="147"/>
      <c r="BJ4722" s="147"/>
    </row>
    <row r="4723" spans="61:62" s="92" customFormat="1" x14ac:dyDescent="0.2">
      <c r="BI4723" s="147"/>
      <c r="BJ4723" s="147"/>
    </row>
    <row r="4724" spans="61:62" s="92" customFormat="1" x14ac:dyDescent="0.2">
      <c r="BI4724" s="147"/>
      <c r="BJ4724" s="147"/>
    </row>
    <row r="4725" spans="61:62" s="92" customFormat="1" x14ac:dyDescent="0.2">
      <c r="BI4725" s="147"/>
      <c r="BJ4725" s="147"/>
    </row>
    <row r="4726" spans="61:62" s="92" customFormat="1" x14ac:dyDescent="0.2">
      <c r="BI4726" s="147"/>
      <c r="BJ4726" s="147"/>
    </row>
    <row r="4727" spans="61:62" s="92" customFormat="1" x14ac:dyDescent="0.2">
      <c r="BI4727" s="147"/>
      <c r="BJ4727" s="147"/>
    </row>
    <row r="4728" spans="61:62" s="92" customFormat="1" x14ac:dyDescent="0.2">
      <c r="BI4728" s="147"/>
      <c r="BJ4728" s="147"/>
    </row>
    <row r="4729" spans="61:62" s="92" customFormat="1" x14ac:dyDescent="0.2">
      <c r="BI4729" s="147"/>
      <c r="BJ4729" s="147"/>
    </row>
    <row r="4730" spans="61:62" s="92" customFormat="1" x14ac:dyDescent="0.2">
      <c r="BI4730" s="147"/>
      <c r="BJ4730" s="147"/>
    </row>
    <row r="4731" spans="61:62" s="92" customFormat="1" x14ac:dyDescent="0.2">
      <c r="BI4731" s="147"/>
      <c r="BJ4731" s="147"/>
    </row>
    <row r="4732" spans="61:62" s="92" customFormat="1" x14ac:dyDescent="0.2">
      <c r="BI4732" s="147"/>
      <c r="BJ4732" s="147"/>
    </row>
    <row r="4733" spans="61:62" s="92" customFormat="1" x14ac:dyDescent="0.2">
      <c r="BI4733" s="147"/>
      <c r="BJ4733" s="147"/>
    </row>
    <row r="4734" spans="61:62" s="92" customFormat="1" x14ac:dyDescent="0.2">
      <c r="BI4734" s="147"/>
      <c r="BJ4734" s="147"/>
    </row>
    <row r="4735" spans="61:62" s="92" customFormat="1" x14ac:dyDescent="0.2">
      <c r="BI4735" s="147"/>
      <c r="BJ4735" s="147"/>
    </row>
    <row r="4736" spans="61:62" s="92" customFormat="1" x14ac:dyDescent="0.2">
      <c r="BI4736" s="147"/>
      <c r="BJ4736" s="147"/>
    </row>
    <row r="4737" spans="61:62" s="92" customFormat="1" x14ac:dyDescent="0.2">
      <c r="BI4737" s="147"/>
      <c r="BJ4737" s="147"/>
    </row>
    <row r="4738" spans="61:62" s="92" customFormat="1" x14ac:dyDescent="0.2">
      <c r="BI4738" s="147"/>
      <c r="BJ4738" s="147"/>
    </row>
    <row r="4739" spans="61:62" s="92" customFormat="1" x14ac:dyDescent="0.2">
      <c r="BI4739" s="147"/>
      <c r="BJ4739" s="147"/>
    </row>
    <row r="4740" spans="61:62" s="92" customFormat="1" x14ac:dyDescent="0.2">
      <c r="BI4740" s="147"/>
      <c r="BJ4740" s="147"/>
    </row>
    <row r="4741" spans="61:62" s="92" customFormat="1" x14ac:dyDescent="0.2">
      <c r="BI4741" s="147"/>
      <c r="BJ4741" s="147"/>
    </row>
    <row r="4742" spans="61:62" s="92" customFormat="1" x14ac:dyDescent="0.2">
      <c r="BI4742" s="147"/>
      <c r="BJ4742" s="147"/>
    </row>
    <row r="4743" spans="61:62" s="92" customFormat="1" x14ac:dyDescent="0.2">
      <c r="BI4743" s="147"/>
      <c r="BJ4743" s="147"/>
    </row>
    <row r="4744" spans="61:62" s="92" customFormat="1" x14ac:dyDescent="0.2">
      <c r="BI4744" s="147"/>
      <c r="BJ4744" s="147"/>
    </row>
    <row r="4745" spans="61:62" s="92" customFormat="1" x14ac:dyDescent="0.2">
      <c r="BI4745" s="147"/>
      <c r="BJ4745" s="147"/>
    </row>
    <row r="4746" spans="61:62" s="92" customFormat="1" x14ac:dyDescent="0.2">
      <c r="BI4746" s="147"/>
      <c r="BJ4746" s="147"/>
    </row>
    <row r="4747" spans="61:62" s="92" customFormat="1" x14ac:dyDescent="0.2">
      <c r="BI4747" s="147"/>
      <c r="BJ4747" s="147"/>
    </row>
    <row r="4748" spans="61:62" s="92" customFormat="1" x14ac:dyDescent="0.2">
      <c r="BI4748" s="147"/>
      <c r="BJ4748" s="147"/>
    </row>
    <row r="4749" spans="61:62" s="92" customFormat="1" x14ac:dyDescent="0.2">
      <c r="BI4749" s="147"/>
      <c r="BJ4749" s="147"/>
    </row>
    <row r="4750" spans="61:62" s="92" customFormat="1" x14ac:dyDescent="0.2">
      <c r="BI4750" s="147"/>
      <c r="BJ4750" s="147"/>
    </row>
    <row r="4751" spans="61:62" s="92" customFormat="1" x14ac:dyDescent="0.2">
      <c r="BI4751" s="147"/>
      <c r="BJ4751" s="147"/>
    </row>
    <row r="4752" spans="61:62" s="92" customFormat="1" x14ac:dyDescent="0.2">
      <c r="BI4752" s="147"/>
      <c r="BJ4752" s="147"/>
    </row>
    <row r="4753" spans="61:62" s="92" customFormat="1" x14ac:dyDescent="0.2">
      <c r="BI4753" s="147"/>
      <c r="BJ4753" s="147"/>
    </row>
    <row r="4754" spans="61:62" s="92" customFormat="1" x14ac:dyDescent="0.2">
      <c r="BI4754" s="147"/>
      <c r="BJ4754" s="147"/>
    </row>
    <row r="4755" spans="61:62" s="92" customFormat="1" x14ac:dyDescent="0.2">
      <c r="BI4755" s="147"/>
      <c r="BJ4755" s="147"/>
    </row>
    <row r="4756" spans="61:62" s="92" customFormat="1" x14ac:dyDescent="0.2">
      <c r="BI4756" s="147"/>
      <c r="BJ4756" s="147"/>
    </row>
    <row r="4757" spans="61:62" s="92" customFormat="1" x14ac:dyDescent="0.2">
      <c r="BI4757" s="147"/>
      <c r="BJ4757" s="147"/>
    </row>
    <row r="4758" spans="61:62" s="92" customFormat="1" x14ac:dyDescent="0.2">
      <c r="BI4758" s="147"/>
      <c r="BJ4758" s="147"/>
    </row>
    <row r="4759" spans="61:62" s="92" customFormat="1" x14ac:dyDescent="0.2">
      <c r="BI4759" s="147"/>
      <c r="BJ4759" s="147"/>
    </row>
    <row r="4760" spans="61:62" s="92" customFormat="1" x14ac:dyDescent="0.2">
      <c r="BI4760" s="147"/>
      <c r="BJ4760" s="147"/>
    </row>
    <row r="4761" spans="61:62" s="92" customFormat="1" x14ac:dyDescent="0.2">
      <c r="BI4761" s="147"/>
      <c r="BJ4761" s="147"/>
    </row>
    <row r="4762" spans="61:62" s="92" customFormat="1" x14ac:dyDescent="0.2">
      <c r="BI4762" s="147"/>
      <c r="BJ4762" s="147"/>
    </row>
    <row r="4763" spans="61:62" s="92" customFormat="1" x14ac:dyDescent="0.2">
      <c r="BI4763" s="147"/>
      <c r="BJ4763" s="147"/>
    </row>
    <row r="4764" spans="61:62" s="92" customFormat="1" x14ac:dyDescent="0.2">
      <c r="BI4764" s="147"/>
      <c r="BJ4764" s="147"/>
    </row>
    <row r="4765" spans="61:62" s="92" customFormat="1" x14ac:dyDescent="0.2">
      <c r="BI4765" s="147"/>
      <c r="BJ4765" s="147"/>
    </row>
    <row r="4766" spans="61:62" s="92" customFormat="1" x14ac:dyDescent="0.2">
      <c r="BI4766" s="147"/>
      <c r="BJ4766" s="147"/>
    </row>
    <row r="4767" spans="61:62" s="92" customFormat="1" x14ac:dyDescent="0.2">
      <c r="BI4767" s="147"/>
      <c r="BJ4767" s="147"/>
    </row>
    <row r="4768" spans="61:62" s="92" customFormat="1" x14ac:dyDescent="0.2">
      <c r="BI4768" s="147"/>
      <c r="BJ4768" s="147"/>
    </row>
    <row r="4769" spans="61:62" s="92" customFormat="1" x14ac:dyDescent="0.2">
      <c r="BI4769" s="147"/>
      <c r="BJ4769" s="147"/>
    </row>
    <row r="4770" spans="61:62" s="92" customFormat="1" x14ac:dyDescent="0.2">
      <c r="BI4770" s="147"/>
      <c r="BJ4770" s="147"/>
    </row>
    <row r="4771" spans="61:62" s="92" customFormat="1" x14ac:dyDescent="0.2">
      <c r="BI4771" s="147"/>
      <c r="BJ4771" s="147"/>
    </row>
    <row r="4772" spans="61:62" s="92" customFormat="1" x14ac:dyDescent="0.2">
      <c r="BI4772" s="147"/>
      <c r="BJ4772" s="147"/>
    </row>
    <row r="4773" spans="61:62" s="92" customFormat="1" x14ac:dyDescent="0.2">
      <c r="BI4773" s="147"/>
      <c r="BJ4773" s="147"/>
    </row>
    <row r="4774" spans="61:62" s="92" customFormat="1" x14ac:dyDescent="0.2">
      <c r="BI4774" s="147"/>
      <c r="BJ4774" s="147"/>
    </row>
    <row r="4775" spans="61:62" s="92" customFormat="1" x14ac:dyDescent="0.2">
      <c r="BI4775" s="147"/>
      <c r="BJ4775" s="147"/>
    </row>
    <row r="4776" spans="61:62" s="92" customFormat="1" x14ac:dyDescent="0.2">
      <c r="BI4776" s="147"/>
      <c r="BJ4776" s="147"/>
    </row>
    <row r="4777" spans="61:62" s="92" customFormat="1" x14ac:dyDescent="0.2">
      <c r="BI4777" s="147"/>
      <c r="BJ4777" s="147"/>
    </row>
    <row r="4778" spans="61:62" s="92" customFormat="1" x14ac:dyDescent="0.2">
      <c r="BI4778" s="147"/>
      <c r="BJ4778" s="147"/>
    </row>
    <row r="4779" spans="61:62" s="92" customFormat="1" x14ac:dyDescent="0.2">
      <c r="BI4779" s="147"/>
      <c r="BJ4779" s="147"/>
    </row>
    <row r="4780" spans="61:62" s="92" customFormat="1" x14ac:dyDescent="0.2">
      <c r="BI4780" s="147"/>
      <c r="BJ4780" s="147"/>
    </row>
    <row r="4781" spans="61:62" s="92" customFormat="1" x14ac:dyDescent="0.2">
      <c r="BI4781" s="147"/>
      <c r="BJ4781" s="147"/>
    </row>
    <row r="4782" spans="61:62" s="92" customFormat="1" x14ac:dyDescent="0.2">
      <c r="BI4782" s="147"/>
      <c r="BJ4782" s="147"/>
    </row>
    <row r="4783" spans="61:62" s="92" customFormat="1" x14ac:dyDescent="0.2">
      <c r="BI4783" s="147"/>
      <c r="BJ4783" s="147"/>
    </row>
    <row r="4784" spans="61:62" s="92" customFormat="1" x14ac:dyDescent="0.2">
      <c r="BI4784" s="147"/>
      <c r="BJ4784" s="147"/>
    </row>
    <row r="4785" spans="61:62" s="92" customFormat="1" x14ac:dyDescent="0.2">
      <c r="BI4785" s="147"/>
      <c r="BJ4785" s="147"/>
    </row>
    <row r="4786" spans="61:62" s="92" customFormat="1" x14ac:dyDescent="0.2">
      <c r="BI4786" s="147"/>
      <c r="BJ4786" s="147"/>
    </row>
    <row r="4787" spans="61:62" s="92" customFormat="1" x14ac:dyDescent="0.2">
      <c r="BI4787" s="147"/>
      <c r="BJ4787" s="147"/>
    </row>
    <row r="4788" spans="61:62" s="92" customFormat="1" x14ac:dyDescent="0.2">
      <c r="BI4788" s="147"/>
      <c r="BJ4788" s="147"/>
    </row>
    <row r="4789" spans="61:62" s="92" customFormat="1" x14ac:dyDescent="0.2">
      <c r="BI4789" s="147"/>
      <c r="BJ4789" s="147"/>
    </row>
    <row r="4790" spans="61:62" s="92" customFormat="1" x14ac:dyDescent="0.2">
      <c r="BI4790" s="147"/>
      <c r="BJ4790" s="147"/>
    </row>
    <row r="4791" spans="61:62" s="92" customFormat="1" x14ac:dyDescent="0.2">
      <c r="BI4791" s="147"/>
      <c r="BJ4791" s="147"/>
    </row>
    <row r="4792" spans="61:62" s="92" customFormat="1" x14ac:dyDescent="0.2">
      <c r="BI4792" s="147"/>
      <c r="BJ4792" s="147"/>
    </row>
    <row r="4793" spans="61:62" s="92" customFormat="1" x14ac:dyDescent="0.2">
      <c r="BI4793" s="147"/>
      <c r="BJ4793" s="147"/>
    </row>
    <row r="4794" spans="61:62" s="92" customFormat="1" x14ac:dyDescent="0.2">
      <c r="BI4794" s="147"/>
      <c r="BJ4794" s="147"/>
    </row>
    <row r="4795" spans="61:62" s="92" customFormat="1" x14ac:dyDescent="0.2">
      <c r="BI4795" s="147"/>
      <c r="BJ4795" s="147"/>
    </row>
    <row r="4796" spans="61:62" s="92" customFormat="1" x14ac:dyDescent="0.2">
      <c r="BI4796" s="147"/>
      <c r="BJ4796" s="147"/>
    </row>
    <row r="4797" spans="61:62" s="92" customFormat="1" x14ac:dyDescent="0.2">
      <c r="BI4797" s="147"/>
      <c r="BJ4797" s="147"/>
    </row>
    <row r="4798" spans="61:62" s="92" customFormat="1" x14ac:dyDescent="0.2">
      <c r="BI4798" s="147"/>
      <c r="BJ4798" s="147"/>
    </row>
    <row r="4799" spans="61:62" s="92" customFormat="1" x14ac:dyDescent="0.2">
      <c r="BI4799" s="147"/>
      <c r="BJ4799" s="147"/>
    </row>
    <row r="4800" spans="61:62" s="92" customFormat="1" x14ac:dyDescent="0.2">
      <c r="BI4800" s="147"/>
      <c r="BJ4800" s="147"/>
    </row>
    <row r="4801" spans="61:62" s="92" customFormat="1" x14ac:dyDescent="0.2">
      <c r="BI4801" s="147"/>
      <c r="BJ4801" s="147"/>
    </row>
    <row r="4802" spans="61:62" s="92" customFormat="1" x14ac:dyDescent="0.2">
      <c r="BI4802" s="147"/>
      <c r="BJ4802" s="147"/>
    </row>
    <row r="4803" spans="61:62" s="92" customFormat="1" x14ac:dyDescent="0.2">
      <c r="BI4803" s="147"/>
      <c r="BJ4803" s="147"/>
    </row>
    <row r="4804" spans="61:62" s="92" customFormat="1" x14ac:dyDescent="0.2">
      <c r="BI4804" s="147"/>
      <c r="BJ4804" s="147"/>
    </row>
    <row r="4805" spans="61:62" s="92" customFormat="1" x14ac:dyDescent="0.2">
      <c r="BI4805" s="147"/>
      <c r="BJ4805" s="147"/>
    </row>
    <row r="4806" spans="61:62" s="92" customFormat="1" x14ac:dyDescent="0.2">
      <c r="BI4806" s="147"/>
      <c r="BJ4806" s="147"/>
    </row>
    <row r="4807" spans="61:62" s="92" customFormat="1" x14ac:dyDescent="0.2">
      <c r="BI4807" s="147"/>
      <c r="BJ4807" s="147"/>
    </row>
    <row r="4808" spans="61:62" s="92" customFormat="1" x14ac:dyDescent="0.2">
      <c r="BI4808" s="147"/>
      <c r="BJ4808" s="147"/>
    </row>
    <row r="4809" spans="61:62" s="92" customFormat="1" x14ac:dyDescent="0.2">
      <c r="BI4809" s="147"/>
      <c r="BJ4809" s="147"/>
    </row>
    <row r="4810" spans="61:62" s="92" customFormat="1" x14ac:dyDescent="0.2">
      <c r="BI4810" s="147"/>
      <c r="BJ4810" s="147"/>
    </row>
    <row r="4811" spans="61:62" s="92" customFormat="1" x14ac:dyDescent="0.2">
      <c r="BI4811" s="147"/>
      <c r="BJ4811" s="147"/>
    </row>
    <row r="4812" spans="61:62" s="92" customFormat="1" x14ac:dyDescent="0.2">
      <c r="BI4812" s="147"/>
      <c r="BJ4812" s="147"/>
    </row>
    <row r="4813" spans="61:62" s="92" customFormat="1" x14ac:dyDescent="0.2">
      <c r="BI4813" s="147"/>
      <c r="BJ4813" s="147"/>
    </row>
    <row r="4814" spans="61:62" s="92" customFormat="1" x14ac:dyDescent="0.2">
      <c r="BI4814" s="147"/>
      <c r="BJ4814" s="147"/>
    </row>
    <row r="4815" spans="61:62" s="92" customFormat="1" x14ac:dyDescent="0.2">
      <c r="BI4815" s="147"/>
      <c r="BJ4815" s="147"/>
    </row>
    <row r="4816" spans="61:62" s="92" customFormat="1" x14ac:dyDescent="0.2">
      <c r="BI4816" s="147"/>
      <c r="BJ4816" s="147"/>
    </row>
    <row r="4817" spans="61:62" s="92" customFormat="1" x14ac:dyDescent="0.2">
      <c r="BI4817" s="147"/>
      <c r="BJ4817" s="147"/>
    </row>
    <row r="4818" spans="61:62" s="92" customFormat="1" x14ac:dyDescent="0.2">
      <c r="BI4818" s="147"/>
      <c r="BJ4818" s="147"/>
    </row>
    <row r="4819" spans="61:62" s="92" customFormat="1" x14ac:dyDescent="0.2">
      <c r="BI4819" s="147"/>
      <c r="BJ4819" s="147"/>
    </row>
    <row r="4820" spans="61:62" s="92" customFormat="1" x14ac:dyDescent="0.2">
      <c r="BI4820" s="147"/>
      <c r="BJ4820" s="147"/>
    </row>
    <row r="4821" spans="61:62" s="92" customFormat="1" x14ac:dyDescent="0.2">
      <c r="BI4821" s="147"/>
      <c r="BJ4821" s="147"/>
    </row>
    <row r="4822" spans="61:62" s="92" customFormat="1" x14ac:dyDescent="0.2">
      <c r="BI4822" s="147"/>
      <c r="BJ4822" s="147"/>
    </row>
    <row r="4823" spans="61:62" s="92" customFormat="1" x14ac:dyDescent="0.2">
      <c r="BI4823" s="147"/>
      <c r="BJ4823" s="147"/>
    </row>
    <row r="4824" spans="61:62" s="92" customFormat="1" x14ac:dyDescent="0.2">
      <c r="BI4824" s="147"/>
      <c r="BJ4824" s="147"/>
    </row>
    <row r="4825" spans="61:62" s="92" customFormat="1" x14ac:dyDescent="0.2">
      <c r="BI4825" s="147"/>
      <c r="BJ4825" s="147"/>
    </row>
    <row r="4826" spans="61:62" s="92" customFormat="1" x14ac:dyDescent="0.2">
      <c r="BI4826" s="147"/>
      <c r="BJ4826" s="147"/>
    </row>
    <row r="4827" spans="61:62" s="92" customFormat="1" x14ac:dyDescent="0.2">
      <c r="BI4827" s="147"/>
      <c r="BJ4827" s="147"/>
    </row>
    <row r="4828" spans="61:62" s="92" customFormat="1" x14ac:dyDescent="0.2">
      <c r="BI4828" s="147"/>
      <c r="BJ4828" s="147"/>
    </row>
    <row r="4829" spans="61:62" s="92" customFormat="1" x14ac:dyDescent="0.2">
      <c r="BI4829" s="147"/>
      <c r="BJ4829" s="147"/>
    </row>
    <row r="4830" spans="61:62" s="92" customFormat="1" x14ac:dyDescent="0.2">
      <c r="BI4830" s="147"/>
      <c r="BJ4830" s="147"/>
    </row>
    <row r="4831" spans="61:62" s="92" customFormat="1" x14ac:dyDescent="0.2">
      <c r="BI4831" s="147"/>
      <c r="BJ4831" s="147"/>
    </row>
    <row r="4832" spans="61:62" s="92" customFormat="1" x14ac:dyDescent="0.2">
      <c r="BI4832" s="147"/>
      <c r="BJ4832" s="147"/>
    </row>
    <row r="4833" spans="61:62" s="92" customFormat="1" x14ac:dyDescent="0.2">
      <c r="BI4833" s="147"/>
      <c r="BJ4833" s="147"/>
    </row>
    <row r="4834" spans="61:62" s="92" customFormat="1" x14ac:dyDescent="0.2">
      <c r="BI4834" s="147"/>
      <c r="BJ4834" s="147"/>
    </row>
    <row r="4835" spans="61:62" s="92" customFormat="1" x14ac:dyDescent="0.2">
      <c r="BI4835" s="147"/>
      <c r="BJ4835" s="147"/>
    </row>
    <row r="4836" spans="61:62" s="92" customFormat="1" x14ac:dyDescent="0.2">
      <c r="BI4836" s="147"/>
      <c r="BJ4836" s="147"/>
    </row>
    <row r="4837" spans="61:62" s="92" customFormat="1" x14ac:dyDescent="0.2">
      <c r="BI4837" s="147"/>
      <c r="BJ4837" s="147"/>
    </row>
    <row r="4838" spans="61:62" s="92" customFormat="1" x14ac:dyDescent="0.2">
      <c r="BI4838" s="147"/>
      <c r="BJ4838" s="147"/>
    </row>
    <row r="4839" spans="61:62" s="92" customFormat="1" x14ac:dyDescent="0.2">
      <c r="BI4839" s="147"/>
      <c r="BJ4839" s="147"/>
    </row>
    <row r="4840" spans="61:62" s="92" customFormat="1" x14ac:dyDescent="0.2">
      <c r="BI4840" s="147"/>
      <c r="BJ4840" s="147"/>
    </row>
    <row r="4841" spans="61:62" s="92" customFormat="1" x14ac:dyDescent="0.2">
      <c r="BI4841" s="147"/>
      <c r="BJ4841" s="147"/>
    </row>
    <row r="4842" spans="61:62" s="92" customFormat="1" x14ac:dyDescent="0.2">
      <c r="BI4842" s="147"/>
      <c r="BJ4842" s="147"/>
    </row>
    <row r="4843" spans="61:62" s="92" customFormat="1" x14ac:dyDescent="0.2">
      <c r="BI4843" s="147"/>
      <c r="BJ4843" s="147"/>
    </row>
    <row r="4844" spans="61:62" s="92" customFormat="1" x14ac:dyDescent="0.2">
      <c r="BI4844" s="147"/>
      <c r="BJ4844" s="147"/>
    </row>
    <row r="4845" spans="61:62" s="92" customFormat="1" x14ac:dyDescent="0.2">
      <c r="BI4845" s="147"/>
      <c r="BJ4845" s="147"/>
    </row>
    <row r="4846" spans="61:62" s="92" customFormat="1" x14ac:dyDescent="0.2">
      <c r="BI4846" s="147"/>
      <c r="BJ4846" s="147"/>
    </row>
    <row r="4847" spans="61:62" s="92" customFormat="1" x14ac:dyDescent="0.2">
      <c r="BI4847" s="147"/>
      <c r="BJ4847" s="147"/>
    </row>
    <row r="4848" spans="61:62" s="92" customFormat="1" x14ac:dyDescent="0.2">
      <c r="BI4848" s="147"/>
      <c r="BJ4848" s="147"/>
    </row>
    <row r="4849" spans="61:62" s="92" customFormat="1" x14ac:dyDescent="0.2">
      <c r="BI4849" s="147"/>
      <c r="BJ4849" s="147"/>
    </row>
    <row r="4850" spans="61:62" s="92" customFormat="1" x14ac:dyDescent="0.2">
      <c r="BI4850" s="147"/>
      <c r="BJ4850" s="147"/>
    </row>
    <row r="4851" spans="61:62" s="92" customFormat="1" x14ac:dyDescent="0.2">
      <c r="BI4851" s="147"/>
      <c r="BJ4851" s="147"/>
    </row>
    <row r="4852" spans="61:62" s="92" customFormat="1" x14ac:dyDescent="0.2">
      <c r="BI4852" s="147"/>
      <c r="BJ4852" s="147"/>
    </row>
    <row r="4853" spans="61:62" s="92" customFormat="1" x14ac:dyDescent="0.2">
      <c r="BI4853" s="147"/>
      <c r="BJ4853" s="147"/>
    </row>
    <row r="4854" spans="61:62" s="92" customFormat="1" x14ac:dyDescent="0.2">
      <c r="BI4854" s="147"/>
      <c r="BJ4854" s="147"/>
    </row>
    <row r="4855" spans="61:62" s="92" customFormat="1" x14ac:dyDescent="0.2">
      <c r="BI4855" s="147"/>
      <c r="BJ4855" s="147"/>
    </row>
    <row r="4856" spans="61:62" s="92" customFormat="1" x14ac:dyDescent="0.2">
      <c r="BI4856" s="147"/>
      <c r="BJ4856" s="147"/>
    </row>
    <row r="4857" spans="61:62" s="92" customFormat="1" x14ac:dyDescent="0.2">
      <c r="BI4857" s="147"/>
      <c r="BJ4857" s="147"/>
    </row>
    <row r="4858" spans="61:62" s="92" customFormat="1" x14ac:dyDescent="0.2">
      <c r="BI4858" s="147"/>
      <c r="BJ4858" s="147"/>
    </row>
    <row r="4859" spans="61:62" s="92" customFormat="1" x14ac:dyDescent="0.2">
      <c r="BI4859" s="147"/>
      <c r="BJ4859" s="147"/>
    </row>
    <row r="4860" spans="61:62" s="92" customFormat="1" x14ac:dyDescent="0.2">
      <c r="BI4860" s="147"/>
      <c r="BJ4860" s="147"/>
    </row>
    <row r="4861" spans="61:62" s="92" customFormat="1" x14ac:dyDescent="0.2">
      <c r="BI4861" s="147"/>
      <c r="BJ4861" s="147"/>
    </row>
    <row r="4862" spans="61:62" s="92" customFormat="1" x14ac:dyDescent="0.2">
      <c r="BI4862" s="147"/>
      <c r="BJ4862" s="147"/>
    </row>
    <row r="4863" spans="61:62" s="92" customFormat="1" x14ac:dyDescent="0.2">
      <c r="BI4863" s="147"/>
      <c r="BJ4863" s="147"/>
    </row>
    <row r="4864" spans="61:62" s="92" customFormat="1" x14ac:dyDescent="0.2">
      <c r="BI4864" s="147"/>
      <c r="BJ4864" s="147"/>
    </row>
    <row r="4865" spans="61:62" s="92" customFormat="1" x14ac:dyDescent="0.2">
      <c r="BI4865" s="147"/>
      <c r="BJ4865" s="147"/>
    </row>
    <row r="4866" spans="61:62" s="92" customFormat="1" x14ac:dyDescent="0.2">
      <c r="BI4866" s="147"/>
      <c r="BJ4866" s="147"/>
    </row>
    <row r="4867" spans="61:62" s="92" customFormat="1" x14ac:dyDescent="0.2">
      <c r="BI4867" s="147"/>
      <c r="BJ4867" s="147"/>
    </row>
    <row r="4868" spans="61:62" s="92" customFormat="1" x14ac:dyDescent="0.2">
      <c r="BI4868" s="147"/>
      <c r="BJ4868" s="147"/>
    </row>
    <row r="4869" spans="61:62" s="92" customFormat="1" x14ac:dyDescent="0.2">
      <c r="BI4869" s="147"/>
      <c r="BJ4869" s="147"/>
    </row>
    <row r="4870" spans="61:62" s="92" customFormat="1" x14ac:dyDescent="0.2">
      <c r="BI4870" s="147"/>
      <c r="BJ4870" s="147"/>
    </row>
    <row r="4871" spans="61:62" s="92" customFormat="1" x14ac:dyDescent="0.2">
      <c r="BI4871" s="147"/>
      <c r="BJ4871" s="147"/>
    </row>
    <row r="4872" spans="61:62" s="92" customFormat="1" x14ac:dyDescent="0.2">
      <c r="BI4872" s="147"/>
      <c r="BJ4872" s="147"/>
    </row>
    <row r="4873" spans="61:62" s="92" customFormat="1" x14ac:dyDescent="0.2">
      <c r="BI4873" s="147"/>
      <c r="BJ4873" s="147"/>
    </row>
    <row r="4874" spans="61:62" s="92" customFormat="1" x14ac:dyDescent="0.2">
      <c r="BI4874" s="147"/>
      <c r="BJ4874" s="147"/>
    </row>
    <row r="4875" spans="61:62" s="92" customFormat="1" x14ac:dyDescent="0.2">
      <c r="BI4875" s="147"/>
      <c r="BJ4875" s="147"/>
    </row>
    <row r="4876" spans="61:62" s="92" customFormat="1" x14ac:dyDescent="0.2">
      <c r="BI4876" s="147"/>
      <c r="BJ4876" s="147"/>
    </row>
    <row r="4877" spans="61:62" s="92" customFormat="1" x14ac:dyDescent="0.2">
      <c r="BI4877" s="147"/>
      <c r="BJ4877" s="147"/>
    </row>
    <row r="4878" spans="61:62" s="92" customFormat="1" x14ac:dyDescent="0.2">
      <c r="BI4878" s="147"/>
      <c r="BJ4878" s="147"/>
    </row>
    <row r="4879" spans="61:62" s="92" customFormat="1" x14ac:dyDescent="0.2">
      <c r="BI4879" s="147"/>
      <c r="BJ4879" s="147"/>
    </row>
    <row r="4880" spans="61:62" s="92" customFormat="1" x14ac:dyDescent="0.2">
      <c r="BI4880" s="147"/>
      <c r="BJ4880" s="147"/>
    </row>
    <row r="4881" spans="61:62" s="92" customFormat="1" x14ac:dyDescent="0.2">
      <c r="BI4881" s="147"/>
      <c r="BJ4881" s="147"/>
    </row>
    <row r="4882" spans="61:62" s="92" customFormat="1" x14ac:dyDescent="0.2">
      <c r="BI4882" s="147"/>
      <c r="BJ4882" s="147"/>
    </row>
    <row r="4883" spans="61:62" s="92" customFormat="1" x14ac:dyDescent="0.2">
      <c r="BI4883" s="147"/>
      <c r="BJ4883" s="147"/>
    </row>
    <row r="4884" spans="61:62" s="92" customFormat="1" x14ac:dyDescent="0.2">
      <c r="BI4884" s="147"/>
      <c r="BJ4884" s="147"/>
    </row>
    <row r="4885" spans="61:62" s="92" customFormat="1" x14ac:dyDescent="0.2">
      <c r="BI4885" s="147"/>
      <c r="BJ4885" s="147"/>
    </row>
    <row r="4886" spans="61:62" s="92" customFormat="1" x14ac:dyDescent="0.2">
      <c r="BI4886" s="147"/>
      <c r="BJ4886" s="147"/>
    </row>
    <row r="4887" spans="61:62" s="92" customFormat="1" x14ac:dyDescent="0.2">
      <c r="BI4887" s="147"/>
      <c r="BJ4887" s="147"/>
    </row>
    <row r="4888" spans="61:62" s="92" customFormat="1" x14ac:dyDescent="0.2">
      <c r="BI4888" s="147"/>
      <c r="BJ4888" s="147"/>
    </row>
    <row r="4889" spans="61:62" s="92" customFormat="1" x14ac:dyDescent="0.2">
      <c r="BI4889" s="147"/>
      <c r="BJ4889" s="147"/>
    </row>
    <row r="4890" spans="61:62" s="92" customFormat="1" x14ac:dyDescent="0.2">
      <c r="BI4890" s="147"/>
      <c r="BJ4890" s="147"/>
    </row>
    <row r="4891" spans="61:62" s="92" customFormat="1" x14ac:dyDescent="0.2">
      <c r="BI4891" s="147"/>
      <c r="BJ4891" s="147"/>
    </row>
    <row r="4892" spans="61:62" s="92" customFormat="1" x14ac:dyDescent="0.2">
      <c r="BI4892" s="147"/>
      <c r="BJ4892" s="147"/>
    </row>
    <row r="4893" spans="61:62" s="92" customFormat="1" x14ac:dyDescent="0.2">
      <c r="BI4893" s="147"/>
      <c r="BJ4893" s="147"/>
    </row>
    <row r="4894" spans="61:62" s="92" customFormat="1" x14ac:dyDescent="0.2">
      <c r="BI4894" s="147"/>
      <c r="BJ4894" s="147"/>
    </row>
    <row r="4895" spans="61:62" s="92" customFormat="1" x14ac:dyDescent="0.2">
      <c r="BI4895" s="147"/>
      <c r="BJ4895" s="147"/>
    </row>
    <row r="4896" spans="61:62" s="92" customFormat="1" x14ac:dyDescent="0.2">
      <c r="BI4896" s="147"/>
      <c r="BJ4896" s="147"/>
    </row>
    <row r="4897" spans="61:62" s="92" customFormat="1" x14ac:dyDescent="0.2">
      <c r="BI4897" s="147"/>
      <c r="BJ4897" s="147"/>
    </row>
    <row r="4898" spans="61:62" s="92" customFormat="1" x14ac:dyDescent="0.2">
      <c r="BI4898" s="147"/>
      <c r="BJ4898" s="147"/>
    </row>
    <row r="4899" spans="61:62" s="92" customFormat="1" x14ac:dyDescent="0.2">
      <c r="BI4899" s="147"/>
      <c r="BJ4899" s="147"/>
    </row>
    <row r="4900" spans="61:62" s="92" customFormat="1" x14ac:dyDescent="0.2">
      <c r="BI4900" s="147"/>
      <c r="BJ4900" s="147"/>
    </row>
    <row r="4901" spans="61:62" s="92" customFormat="1" x14ac:dyDescent="0.2">
      <c r="BI4901" s="147"/>
      <c r="BJ4901" s="147"/>
    </row>
    <row r="4902" spans="61:62" s="92" customFormat="1" x14ac:dyDescent="0.2">
      <c r="BI4902" s="147"/>
      <c r="BJ4902" s="147"/>
    </row>
    <row r="4903" spans="61:62" s="92" customFormat="1" x14ac:dyDescent="0.2">
      <c r="BI4903" s="147"/>
      <c r="BJ4903" s="147"/>
    </row>
    <row r="4904" spans="61:62" s="92" customFormat="1" x14ac:dyDescent="0.2">
      <c r="BI4904" s="147"/>
      <c r="BJ4904" s="147"/>
    </row>
    <row r="4905" spans="61:62" s="92" customFormat="1" x14ac:dyDescent="0.2">
      <c r="BI4905" s="147"/>
      <c r="BJ4905" s="147"/>
    </row>
    <row r="4906" spans="61:62" s="92" customFormat="1" x14ac:dyDescent="0.2">
      <c r="BI4906" s="147"/>
      <c r="BJ4906" s="147"/>
    </row>
    <row r="4907" spans="61:62" s="92" customFormat="1" x14ac:dyDescent="0.2">
      <c r="BI4907" s="147"/>
      <c r="BJ4907" s="147"/>
    </row>
    <row r="4908" spans="61:62" s="92" customFormat="1" x14ac:dyDescent="0.2">
      <c r="BI4908" s="147"/>
      <c r="BJ4908" s="147"/>
    </row>
    <row r="4909" spans="61:62" s="92" customFormat="1" x14ac:dyDescent="0.2">
      <c r="BI4909" s="147"/>
      <c r="BJ4909" s="147"/>
    </row>
    <row r="4910" spans="61:62" s="92" customFormat="1" x14ac:dyDescent="0.2">
      <c r="BI4910" s="147"/>
      <c r="BJ4910" s="147"/>
    </row>
    <row r="4911" spans="61:62" s="92" customFormat="1" x14ac:dyDescent="0.2">
      <c r="BI4911" s="147"/>
      <c r="BJ4911" s="147"/>
    </row>
    <row r="4912" spans="61:62" s="92" customFormat="1" x14ac:dyDescent="0.2">
      <c r="BI4912" s="147"/>
      <c r="BJ4912" s="147"/>
    </row>
    <row r="4913" spans="61:62" s="92" customFormat="1" x14ac:dyDescent="0.2">
      <c r="BI4913" s="147"/>
      <c r="BJ4913" s="147"/>
    </row>
    <row r="4914" spans="61:62" s="92" customFormat="1" x14ac:dyDescent="0.2">
      <c r="BI4914" s="147"/>
      <c r="BJ4914" s="147"/>
    </row>
    <row r="4915" spans="61:62" s="92" customFormat="1" x14ac:dyDescent="0.2">
      <c r="BI4915" s="147"/>
      <c r="BJ4915" s="147"/>
    </row>
    <row r="4916" spans="61:62" s="92" customFormat="1" x14ac:dyDescent="0.2">
      <c r="BI4916" s="147"/>
      <c r="BJ4916" s="147"/>
    </row>
    <row r="4917" spans="61:62" s="92" customFormat="1" x14ac:dyDescent="0.2">
      <c r="BI4917" s="147"/>
      <c r="BJ4917" s="147"/>
    </row>
    <row r="4918" spans="61:62" s="92" customFormat="1" x14ac:dyDescent="0.2">
      <c r="BI4918" s="147"/>
      <c r="BJ4918" s="147"/>
    </row>
    <row r="4919" spans="61:62" s="92" customFormat="1" x14ac:dyDescent="0.2">
      <c r="BI4919" s="147"/>
      <c r="BJ4919" s="147"/>
    </row>
    <row r="4920" spans="61:62" s="92" customFormat="1" x14ac:dyDescent="0.2">
      <c r="BI4920" s="147"/>
      <c r="BJ4920" s="147"/>
    </row>
    <row r="4921" spans="61:62" s="92" customFormat="1" x14ac:dyDescent="0.2">
      <c r="BI4921" s="147"/>
      <c r="BJ4921" s="147"/>
    </row>
    <row r="4922" spans="61:62" s="92" customFormat="1" x14ac:dyDescent="0.2">
      <c r="BI4922" s="147"/>
      <c r="BJ4922" s="147"/>
    </row>
    <row r="4923" spans="61:62" s="92" customFormat="1" x14ac:dyDescent="0.2">
      <c r="BI4923" s="147"/>
      <c r="BJ4923" s="147"/>
    </row>
    <row r="4924" spans="61:62" s="92" customFormat="1" x14ac:dyDescent="0.2">
      <c r="BI4924" s="147"/>
      <c r="BJ4924" s="147"/>
    </row>
    <row r="4925" spans="61:62" s="92" customFormat="1" x14ac:dyDescent="0.2">
      <c r="BI4925" s="147"/>
      <c r="BJ4925" s="147"/>
    </row>
    <row r="4926" spans="61:62" s="92" customFormat="1" x14ac:dyDescent="0.2">
      <c r="BI4926" s="147"/>
      <c r="BJ4926" s="147"/>
    </row>
    <row r="4927" spans="61:62" s="92" customFormat="1" x14ac:dyDescent="0.2">
      <c r="BI4927" s="147"/>
      <c r="BJ4927" s="147"/>
    </row>
    <row r="4928" spans="61:62" s="92" customFormat="1" x14ac:dyDescent="0.2">
      <c r="BI4928" s="147"/>
      <c r="BJ4928" s="147"/>
    </row>
    <row r="4929" spans="61:62" s="92" customFormat="1" x14ac:dyDescent="0.2">
      <c r="BI4929" s="147"/>
      <c r="BJ4929" s="147"/>
    </row>
    <row r="4930" spans="61:62" s="92" customFormat="1" x14ac:dyDescent="0.2">
      <c r="BI4930" s="147"/>
      <c r="BJ4930" s="147"/>
    </row>
    <row r="4931" spans="61:62" s="92" customFormat="1" x14ac:dyDescent="0.2">
      <c r="BI4931" s="147"/>
      <c r="BJ4931" s="147"/>
    </row>
    <row r="4932" spans="61:62" s="92" customFormat="1" x14ac:dyDescent="0.2">
      <c r="BI4932" s="147"/>
      <c r="BJ4932" s="147"/>
    </row>
    <row r="4933" spans="61:62" s="92" customFormat="1" x14ac:dyDescent="0.2">
      <c r="BI4933" s="147"/>
      <c r="BJ4933" s="147"/>
    </row>
    <row r="4934" spans="61:62" s="92" customFormat="1" x14ac:dyDescent="0.2">
      <c r="BI4934" s="147"/>
      <c r="BJ4934" s="147"/>
    </row>
    <row r="4935" spans="61:62" s="92" customFormat="1" x14ac:dyDescent="0.2">
      <c r="BI4935" s="147"/>
      <c r="BJ4935" s="147"/>
    </row>
    <row r="4936" spans="61:62" s="92" customFormat="1" x14ac:dyDescent="0.2">
      <c r="BI4936" s="147"/>
      <c r="BJ4936" s="147"/>
    </row>
    <row r="4937" spans="61:62" s="92" customFormat="1" x14ac:dyDescent="0.2">
      <c r="BI4937" s="147"/>
      <c r="BJ4937" s="147"/>
    </row>
    <row r="4938" spans="61:62" s="92" customFormat="1" x14ac:dyDescent="0.2">
      <c r="BI4938" s="147"/>
      <c r="BJ4938" s="147"/>
    </row>
    <row r="4939" spans="61:62" s="92" customFormat="1" x14ac:dyDescent="0.2">
      <c r="BI4939" s="147"/>
      <c r="BJ4939" s="147"/>
    </row>
    <row r="4940" spans="61:62" s="92" customFormat="1" x14ac:dyDescent="0.2">
      <c r="BI4940" s="147"/>
      <c r="BJ4940" s="147"/>
    </row>
    <row r="4941" spans="61:62" s="92" customFormat="1" x14ac:dyDescent="0.2">
      <c r="BI4941" s="147"/>
      <c r="BJ4941" s="147"/>
    </row>
    <row r="4942" spans="61:62" s="92" customFormat="1" x14ac:dyDescent="0.2">
      <c r="BI4942" s="147"/>
      <c r="BJ4942" s="147"/>
    </row>
    <row r="4943" spans="61:62" s="92" customFormat="1" x14ac:dyDescent="0.2">
      <c r="BI4943" s="147"/>
      <c r="BJ4943" s="147"/>
    </row>
    <row r="4944" spans="61:62" s="92" customFormat="1" x14ac:dyDescent="0.2">
      <c r="BI4944" s="147"/>
      <c r="BJ4944" s="147"/>
    </row>
    <row r="4945" spans="61:62" s="92" customFormat="1" x14ac:dyDescent="0.2">
      <c r="BI4945" s="147"/>
      <c r="BJ4945" s="147"/>
    </row>
    <row r="4946" spans="61:62" s="92" customFormat="1" x14ac:dyDescent="0.2">
      <c r="BI4946" s="147"/>
      <c r="BJ4946" s="147"/>
    </row>
    <row r="4947" spans="61:62" s="92" customFormat="1" x14ac:dyDescent="0.2">
      <c r="BI4947" s="147"/>
      <c r="BJ4947" s="147"/>
    </row>
    <row r="4948" spans="61:62" s="92" customFormat="1" x14ac:dyDescent="0.2">
      <c r="BI4948" s="147"/>
      <c r="BJ4948" s="147"/>
    </row>
    <row r="4949" spans="61:62" s="92" customFormat="1" x14ac:dyDescent="0.2">
      <c r="BI4949" s="147"/>
      <c r="BJ4949" s="147"/>
    </row>
    <row r="4950" spans="61:62" s="92" customFormat="1" x14ac:dyDescent="0.2">
      <c r="BI4950" s="147"/>
      <c r="BJ4950" s="147"/>
    </row>
    <row r="4951" spans="61:62" s="92" customFormat="1" x14ac:dyDescent="0.2">
      <c r="BI4951" s="147"/>
      <c r="BJ4951" s="147"/>
    </row>
    <row r="4952" spans="61:62" s="92" customFormat="1" x14ac:dyDescent="0.2">
      <c r="BI4952" s="147"/>
      <c r="BJ4952" s="147"/>
    </row>
    <row r="4953" spans="61:62" s="92" customFormat="1" x14ac:dyDescent="0.2">
      <c r="BI4953" s="147"/>
      <c r="BJ4953" s="147"/>
    </row>
    <row r="4954" spans="61:62" s="92" customFormat="1" x14ac:dyDescent="0.2">
      <c r="BI4954" s="147"/>
      <c r="BJ4954" s="147"/>
    </row>
    <row r="4955" spans="61:62" s="92" customFormat="1" x14ac:dyDescent="0.2">
      <c r="BI4955" s="147"/>
      <c r="BJ4955" s="147"/>
    </row>
    <row r="4956" spans="61:62" s="92" customFormat="1" x14ac:dyDescent="0.2">
      <c r="BI4956" s="147"/>
      <c r="BJ4956" s="147"/>
    </row>
    <row r="4957" spans="61:62" s="92" customFormat="1" x14ac:dyDescent="0.2">
      <c r="BI4957" s="147"/>
      <c r="BJ4957" s="147"/>
    </row>
    <row r="4958" spans="61:62" s="92" customFormat="1" x14ac:dyDescent="0.2">
      <c r="BI4958" s="147"/>
      <c r="BJ4958" s="147"/>
    </row>
    <row r="4959" spans="61:62" s="92" customFormat="1" x14ac:dyDescent="0.2">
      <c r="BI4959" s="147"/>
      <c r="BJ4959" s="147"/>
    </row>
    <row r="4960" spans="61:62" s="92" customFormat="1" x14ac:dyDescent="0.2">
      <c r="BI4960" s="147"/>
      <c r="BJ4960" s="147"/>
    </row>
    <row r="4961" spans="61:62" s="92" customFormat="1" x14ac:dyDescent="0.2">
      <c r="BI4961" s="147"/>
      <c r="BJ4961" s="147"/>
    </row>
    <row r="4962" spans="61:62" s="92" customFormat="1" x14ac:dyDescent="0.2">
      <c r="BI4962" s="147"/>
      <c r="BJ4962" s="147"/>
    </row>
    <row r="4963" spans="61:62" s="92" customFormat="1" x14ac:dyDescent="0.2">
      <c r="BI4963" s="147"/>
      <c r="BJ4963" s="147"/>
    </row>
    <row r="4964" spans="61:62" s="92" customFormat="1" x14ac:dyDescent="0.2">
      <c r="BI4964" s="147"/>
      <c r="BJ4964" s="147"/>
    </row>
    <row r="4965" spans="61:62" s="92" customFormat="1" x14ac:dyDescent="0.2">
      <c r="BI4965" s="147"/>
      <c r="BJ4965" s="147"/>
    </row>
    <row r="4966" spans="61:62" s="92" customFormat="1" x14ac:dyDescent="0.2">
      <c r="BI4966" s="147"/>
      <c r="BJ4966" s="147"/>
    </row>
    <row r="4967" spans="61:62" s="92" customFormat="1" x14ac:dyDescent="0.2">
      <c r="BI4967" s="147"/>
      <c r="BJ4967" s="147"/>
    </row>
    <row r="4968" spans="61:62" s="92" customFormat="1" x14ac:dyDescent="0.2">
      <c r="BI4968" s="147"/>
      <c r="BJ4968" s="147"/>
    </row>
    <row r="4969" spans="61:62" s="92" customFormat="1" x14ac:dyDescent="0.2">
      <c r="BI4969" s="147"/>
      <c r="BJ4969" s="147"/>
    </row>
    <row r="4970" spans="61:62" s="92" customFormat="1" x14ac:dyDescent="0.2">
      <c r="BI4970" s="147"/>
      <c r="BJ4970" s="147"/>
    </row>
    <row r="4971" spans="61:62" s="92" customFormat="1" x14ac:dyDescent="0.2">
      <c r="BI4971" s="147"/>
      <c r="BJ4971" s="147"/>
    </row>
    <row r="4972" spans="61:62" s="92" customFormat="1" x14ac:dyDescent="0.2">
      <c r="BI4972" s="147"/>
      <c r="BJ4972" s="147"/>
    </row>
    <row r="4973" spans="61:62" s="92" customFormat="1" x14ac:dyDescent="0.2">
      <c r="BI4973" s="147"/>
      <c r="BJ4973" s="147"/>
    </row>
    <row r="4974" spans="61:62" s="92" customFormat="1" x14ac:dyDescent="0.2">
      <c r="BI4974" s="147"/>
      <c r="BJ4974" s="147"/>
    </row>
    <row r="4975" spans="61:62" s="92" customFormat="1" x14ac:dyDescent="0.2">
      <c r="BI4975" s="147"/>
      <c r="BJ4975" s="147"/>
    </row>
    <row r="4976" spans="61:62" s="92" customFormat="1" x14ac:dyDescent="0.2">
      <c r="BI4976" s="147"/>
      <c r="BJ4976" s="147"/>
    </row>
    <row r="4977" spans="61:62" s="92" customFormat="1" x14ac:dyDescent="0.2">
      <c r="BI4977" s="147"/>
      <c r="BJ4977" s="147"/>
    </row>
    <row r="4978" spans="61:62" s="92" customFormat="1" x14ac:dyDescent="0.2">
      <c r="BI4978" s="147"/>
      <c r="BJ4978" s="147"/>
    </row>
    <row r="4979" spans="61:62" s="92" customFormat="1" x14ac:dyDescent="0.2">
      <c r="BI4979" s="147"/>
      <c r="BJ4979" s="147"/>
    </row>
    <row r="4980" spans="61:62" s="92" customFormat="1" x14ac:dyDescent="0.2">
      <c r="BI4980" s="147"/>
      <c r="BJ4980" s="147"/>
    </row>
    <row r="4981" spans="61:62" s="92" customFormat="1" x14ac:dyDescent="0.2">
      <c r="BI4981" s="147"/>
      <c r="BJ4981" s="147"/>
    </row>
    <row r="4982" spans="61:62" s="92" customFormat="1" x14ac:dyDescent="0.2">
      <c r="BI4982" s="147"/>
      <c r="BJ4982" s="147"/>
    </row>
    <row r="4983" spans="61:62" s="92" customFormat="1" x14ac:dyDescent="0.2">
      <c r="BI4983" s="147"/>
      <c r="BJ4983" s="147"/>
    </row>
    <row r="4984" spans="61:62" s="92" customFormat="1" x14ac:dyDescent="0.2">
      <c r="BI4984" s="147"/>
      <c r="BJ4984" s="147"/>
    </row>
    <row r="4985" spans="61:62" s="92" customFormat="1" x14ac:dyDescent="0.2">
      <c r="BI4985" s="147"/>
      <c r="BJ4985" s="147"/>
    </row>
    <row r="4986" spans="61:62" s="92" customFormat="1" x14ac:dyDescent="0.2">
      <c r="BI4986" s="147"/>
      <c r="BJ4986" s="147"/>
    </row>
    <row r="4987" spans="61:62" s="92" customFormat="1" x14ac:dyDescent="0.2">
      <c r="BI4987" s="147"/>
      <c r="BJ4987" s="147"/>
    </row>
    <row r="4988" spans="61:62" s="92" customFormat="1" x14ac:dyDescent="0.2">
      <c r="BI4988" s="147"/>
      <c r="BJ4988" s="147"/>
    </row>
    <row r="4989" spans="61:62" s="92" customFormat="1" x14ac:dyDescent="0.2">
      <c r="BI4989" s="147"/>
      <c r="BJ4989" s="147"/>
    </row>
    <row r="4990" spans="61:62" s="92" customFormat="1" x14ac:dyDescent="0.2">
      <c r="BI4990" s="147"/>
      <c r="BJ4990" s="147"/>
    </row>
    <row r="4991" spans="61:62" s="92" customFormat="1" x14ac:dyDescent="0.2">
      <c r="BI4991" s="147"/>
      <c r="BJ4991" s="147"/>
    </row>
    <row r="4992" spans="61:62" s="92" customFormat="1" x14ac:dyDescent="0.2">
      <c r="BI4992" s="147"/>
      <c r="BJ4992" s="147"/>
    </row>
    <row r="4993" spans="61:62" s="92" customFormat="1" x14ac:dyDescent="0.2">
      <c r="BI4993" s="147"/>
      <c r="BJ4993" s="147"/>
    </row>
    <row r="4994" spans="61:62" s="92" customFormat="1" x14ac:dyDescent="0.2">
      <c r="BI4994" s="147"/>
      <c r="BJ4994" s="147"/>
    </row>
    <row r="4995" spans="61:62" s="92" customFormat="1" x14ac:dyDescent="0.2">
      <c r="BI4995" s="147"/>
      <c r="BJ4995" s="147"/>
    </row>
    <row r="4996" spans="61:62" s="92" customFormat="1" x14ac:dyDescent="0.2">
      <c r="BI4996" s="147"/>
      <c r="BJ4996" s="147"/>
    </row>
    <row r="4997" spans="61:62" s="92" customFormat="1" x14ac:dyDescent="0.2">
      <c r="BI4997" s="147"/>
      <c r="BJ4997" s="147"/>
    </row>
    <row r="4998" spans="61:62" s="92" customFormat="1" x14ac:dyDescent="0.2">
      <c r="BI4998" s="147"/>
      <c r="BJ4998" s="147"/>
    </row>
    <row r="4999" spans="61:62" s="92" customFormat="1" x14ac:dyDescent="0.2">
      <c r="BI4999" s="147"/>
      <c r="BJ4999" s="147"/>
    </row>
    <row r="5000" spans="61:62" s="92" customFormat="1" x14ac:dyDescent="0.2">
      <c r="BI5000" s="147"/>
      <c r="BJ5000" s="147"/>
    </row>
    <row r="5001" spans="61:62" s="92" customFormat="1" x14ac:dyDescent="0.2">
      <c r="BI5001" s="147"/>
      <c r="BJ5001" s="147"/>
    </row>
    <row r="5002" spans="61:62" s="92" customFormat="1" x14ac:dyDescent="0.2">
      <c r="BI5002" s="147"/>
      <c r="BJ5002" s="147"/>
    </row>
    <row r="5003" spans="61:62" s="92" customFormat="1" x14ac:dyDescent="0.2">
      <c r="BI5003" s="147"/>
      <c r="BJ5003" s="147"/>
    </row>
    <row r="5004" spans="61:62" s="92" customFormat="1" x14ac:dyDescent="0.2">
      <c r="BI5004" s="147"/>
      <c r="BJ5004" s="147"/>
    </row>
    <row r="5005" spans="61:62" s="92" customFormat="1" x14ac:dyDescent="0.2">
      <c r="BI5005" s="147"/>
      <c r="BJ5005" s="147"/>
    </row>
    <row r="5006" spans="61:62" s="92" customFormat="1" x14ac:dyDescent="0.2">
      <c r="BI5006" s="147"/>
      <c r="BJ5006" s="147"/>
    </row>
    <row r="5007" spans="61:62" s="92" customFormat="1" x14ac:dyDescent="0.2">
      <c r="BI5007" s="147"/>
      <c r="BJ5007" s="147"/>
    </row>
    <row r="5008" spans="61:62" s="92" customFormat="1" x14ac:dyDescent="0.2">
      <c r="BI5008" s="147"/>
      <c r="BJ5008" s="147"/>
    </row>
    <row r="5009" spans="61:62" s="92" customFormat="1" x14ac:dyDescent="0.2">
      <c r="BI5009" s="147"/>
      <c r="BJ5009" s="147"/>
    </row>
    <row r="5010" spans="61:62" s="92" customFormat="1" x14ac:dyDescent="0.2">
      <c r="BI5010" s="147"/>
      <c r="BJ5010" s="147"/>
    </row>
    <row r="5011" spans="61:62" s="92" customFormat="1" x14ac:dyDescent="0.2">
      <c r="BI5011" s="147"/>
      <c r="BJ5011" s="147"/>
    </row>
    <row r="5012" spans="61:62" s="92" customFormat="1" x14ac:dyDescent="0.2">
      <c r="BI5012" s="147"/>
      <c r="BJ5012" s="147"/>
    </row>
    <row r="5013" spans="61:62" s="92" customFormat="1" x14ac:dyDescent="0.2">
      <c r="BI5013" s="147"/>
      <c r="BJ5013" s="147"/>
    </row>
    <row r="5014" spans="61:62" s="92" customFormat="1" x14ac:dyDescent="0.2">
      <c r="BI5014" s="147"/>
      <c r="BJ5014" s="147"/>
    </row>
    <row r="5015" spans="61:62" s="92" customFormat="1" x14ac:dyDescent="0.2">
      <c r="BI5015" s="147"/>
      <c r="BJ5015" s="147"/>
    </row>
    <row r="5016" spans="61:62" s="92" customFormat="1" x14ac:dyDescent="0.2">
      <c r="BI5016" s="147"/>
      <c r="BJ5016" s="147"/>
    </row>
    <row r="5017" spans="61:62" s="92" customFormat="1" x14ac:dyDescent="0.2">
      <c r="BI5017" s="147"/>
      <c r="BJ5017" s="147"/>
    </row>
    <row r="5018" spans="61:62" s="92" customFormat="1" x14ac:dyDescent="0.2">
      <c r="BI5018" s="147"/>
      <c r="BJ5018" s="147"/>
    </row>
    <row r="5019" spans="61:62" s="92" customFormat="1" x14ac:dyDescent="0.2">
      <c r="BI5019" s="147"/>
      <c r="BJ5019" s="147"/>
    </row>
    <row r="5020" spans="61:62" s="92" customFormat="1" x14ac:dyDescent="0.2">
      <c r="BI5020" s="147"/>
      <c r="BJ5020" s="147"/>
    </row>
    <row r="5021" spans="61:62" s="92" customFormat="1" x14ac:dyDescent="0.2">
      <c r="BI5021" s="147"/>
      <c r="BJ5021" s="147"/>
    </row>
    <row r="5022" spans="61:62" s="92" customFormat="1" x14ac:dyDescent="0.2">
      <c r="BI5022" s="147"/>
      <c r="BJ5022" s="147"/>
    </row>
    <row r="5023" spans="61:62" s="92" customFormat="1" x14ac:dyDescent="0.2">
      <c r="BI5023" s="147"/>
      <c r="BJ5023" s="147"/>
    </row>
    <row r="5024" spans="61:62" s="92" customFormat="1" x14ac:dyDescent="0.2">
      <c r="BI5024" s="147"/>
      <c r="BJ5024" s="147"/>
    </row>
    <row r="5025" spans="61:62" s="92" customFormat="1" x14ac:dyDescent="0.2">
      <c r="BI5025" s="147"/>
      <c r="BJ5025" s="147"/>
    </row>
    <row r="5026" spans="61:62" s="92" customFormat="1" x14ac:dyDescent="0.2">
      <c r="BI5026" s="147"/>
      <c r="BJ5026" s="147"/>
    </row>
    <row r="5027" spans="61:62" s="92" customFormat="1" x14ac:dyDescent="0.2">
      <c r="BI5027" s="147"/>
      <c r="BJ5027" s="147"/>
    </row>
    <row r="5028" spans="61:62" s="92" customFormat="1" x14ac:dyDescent="0.2">
      <c r="BI5028" s="147"/>
      <c r="BJ5028" s="147"/>
    </row>
    <row r="5029" spans="61:62" s="92" customFormat="1" x14ac:dyDescent="0.2">
      <c r="BI5029" s="147"/>
      <c r="BJ5029" s="147"/>
    </row>
    <row r="5030" spans="61:62" s="92" customFormat="1" x14ac:dyDescent="0.2">
      <c r="BI5030" s="147"/>
      <c r="BJ5030" s="147"/>
    </row>
    <row r="5031" spans="61:62" s="92" customFormat="1" x14ac:dyDescent="0.2">
      <c r="BI5031" s="147"/>
      <c r="BJ5031" s="147"/>
    </row>
    <row r="5032" spans="61:62" s="92" customFormat="1" x14ac:dyDescent="0.2">
      <c r="BI5032" s="147"/>
      <c r="BJ5032" s="147"/>
    </row>
    <row r="5033" spans="61:62" s="92" customFormat="1" x14ac:dyDescent="0.2">
      <c r="BI5033" s="147"/>
      <c r="BJ5033" s="147"/>
    </row>
    <row r="5034" spans="61:62" s="92" customFormat="1" x14ac:dyDescent="0.2">
      <c r="BI5034" s="147"/>
      <c r="BJ5034" s="147"/>
    </row>
    <row r="5035" spans="61:62" s="92" customFormat="1" x14ac:dyDescent="0.2">
      <c r="BI5035" s="147"/>
      <c r="BJ5035" s="147"/>
    </row>
    <row r="5036" spans="61:62" s="92" customFormat="1" x14ac:dyDescent="0.2">
      <c r="BI5036" s="147"/>
      <c r="BJ5036" s="147"/>
    </row>
    <row r="5037" spans="61:62" s="92" customFormat="1" x14ac:dyDescent="0.2">
      <c r="BI5037" s="147"/>
      <c r="BJ5037" s="147"/>
    </row>
    <row r="5038" spans="61:62" s="92" customFormat="1" x14ac:dyDescent="0.2">
      <c r="BI5038" s="147"/>
      <c r="BJ5038" s="147"/>
    </row>
    <row r="5039" spans="61:62" s="92" customFormat="1" x14ac:dyDescent="0.2">
      <c r="BI5039" s="147"/>
      <c r="BJ5039" s="147"/>
    </row>
    <row r="5040" spans="61:62" s="92" customFormat="1" x14ac:dyDescent="0.2">
      <c r="BI5040" s="147"/>
      <c r="BJ5040" s="147"/>
    </row>
    <row r="5041" spans="61:62" s="92" customFormat="1" x14ac:dyDescent="0.2">
      <c r="BI5041" s="147"/>
      <c r="BJ5041" s="147"/>
    </row>
    <row r="5042" spans="61:62" s="92" customFormat="1" x14ac:dyDescent="0.2">
      <c r="BI5042" s="147"/>
      <c r="BJ5042" s="147"/>
    </row>
    <row r="5043" spans="61:62" s="92" customFormat="1" x14ac:dyDescent="0.2">
      <c r="BI5043" s="147"/>
      <c r="BJ5043" s="147"/>
    </row>
    <row r="5044" spans="61:62" s="92" customFormat="1" x14ac:dyDescent="0.2">
      <c r="BI5044" s="147"/>
      <c r="BJ5044" s="147"/>
    </row>
    <row r="5045" spans="61:62" s="92" customFormat="1" x14ac:dyDescent="0.2">
      <c r="BI5045" s="147"/>
      <c r="BJ5045" s="147"/>
    </row>
    <row r="5046" spans="61:62" s="92" customFormat="1" x14ac:dyDescent="0.2">
      <c r="BI5046" s="147"/>
      <c r="BJ5046" s="147"/>
    </row>
    <row r="5047" spans="61:62" s="92" customFormat="1" x14ac:dyDescent="0.2">
      <c r="BI5047" s="147"/>
      <c r="BJ5047" s="147"/>
    </row>
    <row r="5048" spans="61:62" s="92" customFormat="1" x14ac:dyDescent="0.2">
      <c r="BI5048" s="147"/>
      <c r="BJ5048" s="147"/>
    </row>
    <row r="5049" spans="61:62" s="92" customFormat="1" x14ac:dyDescent="0.2">
      <c r="BI5049" s="147"/>
      <c r="BJ5049" s="147"/>
    </row>
    <row r="5050" spans="61:62" s="92" customFormat="1" x14ac:dyDescent="0.2">
      <c r="BI5050" s="147"/>
      <c r="BJ5050" s="147"/>
    </row>
    <row r="5051" spans="61:62" s="92" customFormat="1" x14ac:dyDescent="0.2">
      <c r="BI5051" s="147"/>
      <c r="BJ5051" s="147"/>
    </row>
    <row r="5052" spans="61:62" s="92" customFormat="1" x14ac:dyDescent="0.2">
      <c r="BI5052" s="147"/>
      <c r="BJ5052" s="147"/>
    </row>
    <row r="5053" spans="61:62" s="92" customFormat="1" x14ac:dyDescent="0.2">
      <c r="BI5053" s="147"/>
      <c r="BJ5053" s="147"/>
    </row>
    <row r="5054" spans="61:62" s="92" customFormat="1" x14ac:dyDescent="0.2">
      <c r="BI5054" s="147"/>
      <c r="BJ5054" s="147"/>
    </row>
    <row r="5055" spans="61:62" s="92" customFormat="1" x14ac:dyDescent="0.2">
      <c r="BI5055" s="147"/>
      <c r="BJ5055" s="147"/>
    </row>
    <row r="5056" spans="61:62" s="92" customFormat="1" x14ac:dyDescent="0.2">
      <c r="BI5056" s="147"/>
      <c r="BJ5056" s="147"/>
    </row>
    <row r="5057" spans="61:62" s="92" customFormat="1" x14ac:dyDescent="0.2">
      <c r="BI5057" s="147"/>
      <c r="BJ5057" s="147"/>
    </row>
    <row r="5058" spans="61:62" s="92" customFormat="1" x14ac:dyDescent="0.2">
      <c r="BI5058" s="147"/>
      <c r="BJ5058" s="147"/>
    </row>
    <row r="5059" spans="61:62" s="92" customFormat="1" x14ac:dyDescent="0.2">
      <c r="BI5059" s="147"/>
      <c r="BJ5059" s="147"/>
    </row>
    <row r="5060" spans="61:62" s="92" customFormat="1" x14ac:dyDescent="0.2">
      <c r="BI5060" s="147"/>
      <c r="BJ5060" s="147"/>
    </row>
    <row r="5061" spans="61:62" s="92" customFormat="1" x14ac:dyDescent="0.2">
      <c r="BI5061" s="147"/>
      <c r="BJ5061" s="147"/>
    </row>
    <row r="5062" spans="61:62" s="92" customFormat="1" x14ac:dyDescent="0.2">
      <c r="BI5062" s="147"/>
      <c r="BJ5062" s="147"/>
    </row>
    <row r="5063" spans="61:62" s="92" customFormat="1" x14ac:dyDescent="0.2">
      <c r="BI5063" s="147"/>
      <c r="BJ5063" s="147"/>
    </row>
    <row r="5064" spans="61:62" s="92" customFormat="1" x14ac:dyDescent="0.2">
      <c r="BI5064" s="147"/>
      <c r="BJ5064" s="147"/>
    </row>
    <row r="5065" spans="61:62" s="92" customFormat="1" x14ac:dyDescent="0.2">
      <c r="BI5065" s="147"/>
      <c r="BJ5065" s="147"/>
    </row>
    <row r="5066" spans="61:62" s="92" customFormat="1" x14ac:dyDescent="0.2">
      <c r="BI5066" s="147"/>
      <c r="BJ5066" s="147"/>
    </row>
    <row r="5067" spans="61:62" s="92" customFormat="1" x14ac:dyDescent="0.2">
      <c r="BI5067" s="147"/>
      <c r="BJ5067" s="147"/>
    </row>
    <row r="5068" spans="61:62" s="92" customFormat="1" x14ac:dyDescent="0.2">
      <c r="BI5068" s="147"/>
      <c r="BJ5068" s="147"/>
    </row>
    <row r="5069" spans="61:62" s="92" customFormat="1" x14ac:dyDescent="0.2">
      <c r="BI5069" s="147"/>
      <c r="BJ5069" s="147"/>
    </row>
    <row r="5070" spans="61:62" s="92" customFormat="1" x14ac:dyDescent="0.2">
      <c r="BI5070" s="147"/>
      <c r="BJ5070" s="147"/>
    </row>
    <row r="5071" spans="61:62" s="92" customFormat="1" x14ac:dyDescent="0.2">
      <c r="BI5071" s="147"/>
      <c r="BJ5071" s="147"/>
    </row>
    <row r="5072" spans="61:62" s="92" customFormat="1" x14ac:dyDescent="0.2">
      <c r="BI5072" s="147"/>
      <c r="BJ5072" s="147"/>
    </row>
    <row r="5073" spans="61:62" s="92" customFormat="1" x14ac:dyDescent="0.2">
      <c r="BI5073" s="147"/>
      <c r="BJ5073" s="147"/>
    </row>
    <row r="5074" spans="61:62" s="92" customFormat="1" x14ac:dyDescent="0.2">
      <c r="BI5074" s="147"/>
      <c r="BJ5074" s="147"/>
    </row>
    <row r="5075" spans="61:62" s="92" customFormat="1" x14ac:dyDescent="0.2">
      <c r="BI5075" s="147"/>
      <c r="BJ5075" s="147"/>
    </row>
    <row r="5076" spans="61:62" s="92" customFormat="1" x14ac:dyDescent="0.2">
      <c r="BI5076" s="147"/>
      <c r="BJ5076" s="147"/>
    </row>
    <row r="5077" spans="61:62" s="92" customFormat="1" x14ac:dyDescent="0.2">
      <c r="BI5077" s="147"/>
      <c r="BJ5077" s="147"/>
    </row>
    <row r="5078" spans="61:62" s="92" customFormat="1" x14ac:dyDescent="0.2">
      <c r="BI5078" s="147"/>
      <c r="BJ5078" s="147"/>
    </row>
    <row r="5079" spans="61:62" s="92" customFormat="1" x14ac:dyDescent="0.2">
      <c r="BI5079" s="147"/>
      <c r="BJ5079" s="147"/>
    </row>
    <row r="5080" spans="61:62" s="92" customFormat="1" x14ac:dyDescent="0.2">
      <c r="BI5080" s="147"/>
      <c r="BJ5080" s="147"/>
    </row>
    <row r="5081" spans="61:62" s="92" customFormat="1" x14ac:dyDescent="0.2">
      <c r="BI5081" s="147"/>
      <c r="BJ5081" s="147"/>
    </row>
    <row r="5082" spans="61:62" s="92" customFormat="1" x14ac:dyDescent="0.2">
      <c r="BI5082" s="147"/>
      <c r="BJ5082" s="147"/>
    </row>
    <row r="5083" spans="61:62" s="92" customFormat="1" x14ac:dyDescent="0.2">
      <c r="BI5083" s="147"/>
      <c r="BJ5083" s="147"/>
    </row>
    <row r="5084" spans="61:62" s="92" customFormat="1" x14ac:dyDescent="0.2">
      <c r="BI5084" s="147"/>
      <c r="BJ5084" s="147"/>
    </row>
    <row r="5085" spans="61:62" s="92" customFormat="1" x14ac:dyDescent="0.2">
      <c r="BI5085" s="147"/>
      <c r="BJ5085" s="147"/>
    </row>
    <row r="5086" spans="61:62" s="92" customFormat="1" x14ac:dyDescent="0.2">
      <c r="BI5086" s="147"/>
      <c r="BJ5086" s="147"/>
    </row>
    <row r="5087" spans="61:62" s="92" customFormat="1" x14ac:dyDescent="0.2">
      <c r="BI5087" s="147"/>
      <c r="BJ5087" s="147"/>
    </row>
    <row r="5088" spans="61:62" s="92" customFormat="1" x14ac:dyDescent="0.2">
      <c r="BI5088" s="147"/>
      <c r="BJ5088" s="147"/>
    </row>
    <row r="5089" spans="61:62" s="92" customFormat="1" x14ac:dyDescent="0.2">
      <c r="BI5089" s="147"/>
      <c r="BJ5089" s="147"/>
    </row>
    <row r="5090" spans="61:62" s="92" customFormat="1" x14ac:dyDescent="0.2">
      <c r="BI5090" s="147"/>
      <c r="BJ5090" s="147"/>
    </row>
    <row r="5091" spans="61:62" s="92" customFormat="1" x14ac:dyDescent="0.2">
      <c r="BI5091" s="147"/>
      <c r="BJ5091" s="147"/>
    </row>
    <row r="5092" spans="61:62" s="92" customFormat="1" x14ac:dyDescent="0.2">
      <c r="BI5092" s="147"/>
      <c r="BJ5092" s="147"/>
    </row>
    <row r="5093" spans="61:62" s="92" customFormat="1" x14ac:dyDescent="0.2">
      <c r="BI5093" s="147"/>
      <c r="BJ5093" s="147"/>
    </row>
    <row r="5094" spans="61:62" s="92" customFormat="1" x14ac:dyDescent="0.2">
      <c r="BI5094" s="147"/>
      <c r="BJ5094" s="147"/>
    </row>
    <row r="5095" spans="61:62" s="92" customFormat="1" x14ac:dyDescent="0.2">
      <c r="BI5095" s="147"/>
      <c r="BJ5095" s="147"/>
    </row>
    <row r="5096" spans="61:62" s="92" customFormat="1" x14ac:dyDescent="0.2">
      <c r="BI5096" s="147"/>
      <c r="BJ5096" s="147"/>
    </row>
    <row r="5097" spans="61:62" s="92" customFormat="1" x14ac:dyDescent="0.2">
      <c r="BI5097" s="147"/>
      <c r="BJ5097" s="147"/>
    </row>
    <row r="5098" spans="61:62" s="92" customFormat="1" x14ac:dyDescent="0.2">
      <c r="BI5098" s="147"/>
      <c r="BJ5098" s="147"/>
    </row>
    <row r="5099" spans="61:62" s="92" customFormat="1" x14ac:dyDescent="0.2">
      <c r="BI5099" s="147"/>
      <c r="BJ5099" s="147"/>
    </row>
    <row r="5100" spans="61:62" s="92" customFormat="1" x14ac:dyDescent="0.2">
      <c r="BI5100" s="147"/>
      <c r="BJ5100" s="147"/>
    </row>
    <row r="5101" spans="61:62" s="92" customFormat="1" x14ac:dyDescent="0.2">
      <c r="BI5101" s="147"/>
      <c r="BJ5101" s="147"/>
    </row>
    <row r="5102" spans="61:62" s="92" customFormat="1" x14ac:dyDescent="0.2">
      <c r="BI5102" s="147"/>
      <c r="BJ5102" s="147"/>
    </row>
    <row r="5103" spans="61:62" s="92" customFormat="1" x14ac:dyDescent="0.2">
      <c r="BI5103" s="147"/>
      <c r="BJ5103" s="147"/>
    </row>
    <row r="5104" spans="61:62" s="92" customFormat="1" x14ac:dyDescent="0.2">
      <c r="BI5104" s="147"/>
      <c r="BJ5104" s="147"/>
    </row>
    <row r="5105" spans="61:62" s="92" customFormat="1" x14ac:dyDescent="0.2">
      <c r="BI5105" s="147"/>
      <c r="BJ5105" s="147"/>
    </row>
    <row r="5106" spans="61:62" s="92" customFormat="1" x14ac:dyDescent="0.2">
      <c r="BI5106" s="147"/>
      <c r="BJ5106" s="147"/>
    </row>
    <row r="5107" spans="61:62" s="92" customFormat="1" x14ac:dyDescent="0.2">
      <c r="BI5107" s="147"/>
      <c r="BJ5107" s="147"/>
    </row>
    <row r="5108" spans="61:62" s="92" customFormat="1" x14ac:dyDescent="0.2">
      <c r="BI5108" s="147"/>
      <c r="BJ5108" s="147"/>
    </row>
    <row r="5109" spans="61:62" s="92" customFormat="1" x14ac:dyDescent="0.2">
      <c r="BI5109" s="147"/>
      <c r="BJ5109" s="147"/>
    </row>
    <row r="5110" spans="61:62" s="92" customFormat="1" x14ac:dyDescent="0.2">
      <c r="BI5110" s="147"/>
      <c r="BJ5110" s="147"/>
    </row>
    <row r="5111" spans="61:62" s="92" customFormat="1" x14ac:dyDescent="0.2">
      <c r="BI5111" s="147"/>
      <c r="BJ5111" s="147"/>
    </row>
    <row r="5112" spans="61:62" s="92" customFormat="1" x14ac:dyDescent="0.2">
      <c r="BI5112" s="147"/>
      <c r="BJ5112" s="147"/>
    </row>
    <row r="5113" spans="61:62" s="92" customFormat="1" x14ac:dyDescent="0.2">
      <c r="BI5113" s="147"/>
      <c r="BJ5113" s="147"/>
    </row>
    <row r="5114" spans="61:62" s="92" customFormat="1" x14ac:dyDescent="0.2">
      <c r="BI5114" s="147"/>
      <c r="BJ5114" s="147"/>
    </row>
    <row r="5115" spans="61:62" s="92" customFormat="1" x14ac:dyDescent="0.2">
      <c r="BI5115" s="147"/>
      <c r="BJ5115" s="147"/>
    </row>
    <row r="5116" spans="61:62" s="92" customFormat="1" x14ac:dyDescent="0.2">
      <c r="BI5116" s="147"/>
      <c r="BJ5116" s="147"/>
    </row>
    <row r="5117" spans="61:62" s="92" customFormat="1" x14ac:dyDescent="0.2">
      <c r="BI5117" s="147"/>
      <c r="BJ5117" s="147"/>
    </row>
    <row r="5118" spans="61:62" s="92" customFormat="1" x14ac:dyDescent="0.2">
      <c r="BI5118" s="147"/>
      <c r="BJ5118" s="147"/>
    </row>
    <row r="5119" spans="61:62" s="92" customFormat="1" x14ac:dyDescent="0.2">
      <c r="BI5119" s="147"/>
      <c r="BJ5119" s="147"/>
    </row>
    <row r="5120" spans="61:62" s="92" customFormat="1" x14ac:dyDescent="0.2">
      <c r="BI5120" s="147"/>
      <c r="BJ5120" s="147"/>
    </row>
    <row r="5121" spans="61:62" s="92" customFormat="1" x14ac:dyDescent="0.2">
      <c r="BI5121" s="147"/>
      <c r="BJ5121" s="147"/>
    </row>
    <row r="5122" spans="61:62" s="92" customFormat="1" x14ac:dyDescent="0.2">
      <c r="BI5122" s="147"/>
      <c r="BJ5122" s="147"/>
    </row>
    <row r="5123" spans="61:62" s="92" customFormat="1" x14ac:dyDescent="0.2">
      <c r="BI5123" s="147"/>
      <c r="BJ5123" s="147"/>
    </row>
    <row r="5124" spans="61:62" s="92" customFormat="1" x14ac:dyDescent="0.2">
      <c r="BI5124" s="147"/>
      <c r="BJ5124" s="147"/>
    </row>
    <row r="5125" spans="61:62" s="92" customFormat="1" x14ac:dyDescent="0.2">
      <c r="BI5125" s="147"/>
      <c r="BJ5125" s="147"/>
    </row>
    <row r="5126" spans="61:62" s="92" customFormat="1" x14ac:dyDescent="0.2">
      <c r="BI5126" s="147"/>
      <c r="BJ5126" s="147"/>
    </row>
    <row r="5127" spans="61:62" s="92" customFormat="1" x14ac:dyDescent="0.2">
      <c r="BI5127" s="147"/>
      <c r="BJ5127" s="147"/>
    </row>
    <row r="5128" spans="61:62" s="92" customFormat="1" x14ac:dyDescent="0.2">
      <c r="BI5128" s="147"/>
      <c r="BJ5128" s="147"/>
    </row>
    <row r="5129" spans="61:62" s="92" customFormat="1" x14ac:dyDescent="0.2">
      <c r="BI5129" s="147"/>
      <c r="BJ5129" s="147"/>
    </row>
    <row r="5130" spans="61:62" s="92" customFormat="1" x14ac:dyDescent="0.2">
      <c r="BI5130" s="147"/>
      <c r="BJ5130" s="147"/>
    </row>
    <row r="5131" spans="61:62" s="92" customFormat="1" x14ac:dyDescent="0.2">
      <c r="BI5131" s="147"/>
      <c r="BJ5131" s="147"/>
    </row>
    <row r="5132" spans="61:62" s="92" customFormat="1" x14ac:dyDescent="0.2">
      <c r="BI5132" s="147"/>
      <c r="BJ5132" s="147"/>
    </row>
    <row r="5133" spans="61:62" s="92" customFormat="1" x14ac:dyDescent="0.2">
      <c r="BI5133" s="147"/>
      <c r="BJ5133" s="147"/>
    </row>
    <row r="5134" spans="61:62" s="92" customFormat="1" x14ac:dyDescent="0.2">
      <c r="BI5134" s="147"/>
      <c r="BJ5134" s="147"/>
    </row>
    <row r="5135" spans="61:62" s="92" customFormat="1" x14ac:dyDescent="0.2">
      <c r="BI5135" s="147"/>
      <c r="BJ5135" s="147"/>
    </row>
    <row r="5136" spans="61:62" s="92" customFormat="1" x14ac:dyDescent="0.2">
      <c r="BI5136" s="147"/>
      <c r="BJ5136" s="147"/>
    </row>
    <row r="5137" spans="61:62" s="92" customFormat="1" x14ac:dyDescent="0.2">
      <c r="BI5137" s="147"/>
      <c r="BJ5137" s="147"/>
    </row>
    <row r="5138" spans="61:62" s="92" customFormat="1" x14ac:dyDescent="0.2">
      <c r="BI5138" s="147"/>
      <c r="BJ5138" s="147"/>
    </row>
    <row r="5139" spans="61:62" s="92" customFormat="1" x14ac:dyDescent="0.2">
      <c r="BI5139" s="147"/>
      <c r="BJ5139" s="147"/>
    </row>
    <row r="5140" spans="61:62" s="92" customFormat="1" x14ac:dyDescent="0.2">
      <c r="BI5140" s="147"/>
      <c r="BJ5140" s="147"/>
    </row>
    <row r="5141" spans="61:62" s="92" customFormat="1" x14ac:dyDescent="0.2">
      <c r="BI5141" s="147"/>
      <c r="BJ5141" s="147"/>
    </row>
    <row r="5142" spans="61:62" s="92" customFormat="1" x14ac:dyDescent="0.2">
      <c r="BI5142" s="147"/>
      <c r="BJ5142" s="147"/>
    </row>
    <row r="5143" spans="61:62" s="92" customFormat="1" x14ac:dyDescent="0.2">
      <c r="BI5143" s="147"/>
      <c r="BJ5143" s="147"/>
    </row>
    <row r="5144" spans="61:62" s="92" customFormat="1" x14ac:dyDescent="0.2">
      <c r="BI5144" s="147"/>
      <c r="BJ5144" s="147"/>
    </row>
    <row r="5145" spans="61:62" s="92" customFormat="1" x14ac:dyDescent="0.2">
      <c r="BI5145" s="147"/>
      <c r="BJ5145" s="147"/>
    </row>
    <row r="5146" spans="61:62" s="92" customFormat="1" x14ac:dyDescent="0.2">
      <c r="BI5146" s="147"/>
      <c r="BJ5146" s="147"/>
    </row>
    <row r="5147" spans="61:62" s="92" customFormat="1" x14ac:dyDescent="0.2">
      <c r="BI5147" s="147"/>
      <c r="BJ5147" s="147"/>
    </row>
    <row r="5148" spans="61:62" s="92" customFormat="1" x14ac:dyDescent="0.2">
      <c r="BI5148" s="147"/>
      <c r="BJ5148" s="147"/>
    </row>
    <row r="5149" spans="61:62" s="92" customFormat="1" x14ac:dyDescent="0.2">
      <c r="BI5149" s="147"/>
      <c r="BJ5149" s="147"/>
    </row>
    <row r="5150" spans="61:62" s="92" customFormat="1" x14ac:dyDescent="0.2">
      <c r="BI5150" s="147"/>
      <c r="BJ5150" s="147"/>
    </row>
    <row r="5151" spans="61:62" s="92" customFormat="1" x14ac:dyDescent="0.2">
      <c r="BI5151" s="147"/>
      <c r="BJ5151" s="147"/>
    </row>
    <row r="5152" spans="61:62" s="92" customFormat="1" x14ac:dyDescent="0.2">
      <c r="BI5152" s="147"/>
      <c r="BJ5152" s="147"/>
    </row>
    <row r="5153" spans="61:62" s="92" customFormat="1" x14ac:dyDescent="0.2">
      <c r="BI5153" s="147"/>
      <c r="BJ5153" s="147"/>
    </row>
    <row r="5154" spans="61:62" s="92" customFormat="1" x14ac:dyDescent="0.2">
      <c r="BI5154" s="147"/>
      <c r="BJ5154" s="147"/>
    </row>
    <row r="5155" spans="61:62" s="92" customFormat="1" x14ac:dyDescent="0.2">
      <c r="BI5155" s="147"/>
      <c r="BJ5155" s="147"/>
    </row>
    <row r="5156" spans="61:62" s="92" customFormat="1" x14ac:dyDescent="0.2">
      <c r="BI5156" s="147"/>
      <c r="BJ5156" s="147"/>
    </row>
    <row r="5157" spans="61:62" s="92" customFormat="1" x14ac:dyDescent="0.2">
      <c r="BI5157" s="147"/>
      <c r="BJ5157" s="147"/>
    </row>
    <row r="5158" spans="61:62" s="92" customFormat="1" x14ac:dyDescent="0.2">
      <c r="BI5158" s="147"/>
      <c r="BJ5158" s="147"/>
    </row>
    <row r="5159" spans="61:62" s="92" customFormat="1" x14ac:dyDescent="0.2">
      <c r="BI5159" s="147"/>
      <c r="BJ5159" s="147"/>
    </row>
    <row r="5160" spans="61:62" s="92" customFormat="1" x14ac:dyDescent="0.2">
      <c r="BI5160" s="147"/>
      <c r="BJ5160" s="147"/>
    </row>
    <row r="5161" spans="61:62" s="92" customFormat="1" x14ac:dyDescent="0.2">
      <c r="BI5161" s="147"/>
      <c r="BJ5161" s="147"/>
    </row>
    <row r="5162" spans="61:62" s="92" customFormat="1" x14ac:dyDescent="0.2">
      <c r="BI5162" s="147"/>
      <c r="BJ5162" s="147"/>
    </row>
    <row r="5163" spans="61:62" s="92" customFormat="1" x14ac:dyDescent="0.2">
      <c r="BI5163" s="147"/>
      <c r="BJ5163" s="147"/>
    </row>
    <row r="5164" spans="61:62" s="92" customFormat="1" x14ac:dyDescent="0.2">
      <c r="BI5164" s="147"/>
      <c r="BJ5164" s="147"/>
    </row>
    <row r="5165" spans="61:62" s="92" customFormat="1" x14ac:dyDescent="0.2">
      <c r="BI5165" s="147"/>
      <c r="BJ5165" s="147"/>
    </row>
    <row r="5166" spans="61:62" s="92" customFormat="1" x14ac:dyDescent="0.2">
      <c r="BI5166" s="147"/>
      <c r="BJ5166" s="147"/>
    </row>
    <row r="5167" spans="61:62" s="92" customFormat="1" x14ac:dyDescent="0.2">
      <c r="BI5167" s="147"/>
      <c r="BJ5167" s="147"/>
    </row>
    <row r="5168" spans="61:62" s="92" customFormat="1" x14ac:dyDescent="0.2">
      <c r="BI5168" s="147"/>
      <c r="BJ5168" s="147"/>
    </row>
    <row r="5169" spans="61:62" s="92" customFormat="1" x14ac:dyDescent="0.2">
      <c r="BI5169" s="147"/>
      <c r="BJ5169" s="147"/>
    </row>
    <row r="5170" spans="61:62" s="92" customFormat="1" x14ac:dyDescent="0.2">
      <c r="BI5170" s="147"/>
      <c r="BJ5170" s="147"/>
    </row>
    <row r="5171" spans="61:62" s="92" customFormat="1" x14ac:dyDescent="0.2">
      <c r="BI5171" s="147"/>
      <c r="BJ5171" s="147"/>
    </row>
    <row r="5172" spans="61:62" s="92" customFormat="1" x14ac:dyDescent="0.2">
      <c r="BI5172" s="147"/>
      <c r="BJ5172" s="147"/>
    </row>
    <row r="5173" spans="61:62" s="92" customFormat="1" x14ac:dyDescent="0.2">
      <c r="BI5173" s="147"/>
      <c r="BJ5173" s="147"/>
    </row>
    <row r="5174" spans="61:62" s="92" customFormat="1" x14ac:dyDescent="0.2">
      <c r="BI5174" s="147"/>
      <c r="BJ5174" s="147"/>
    </row>
    <row r="5175" spans="61:62" s="92" customFormat="1" x14ac:dyDescent="0.2">
      <c r="BI5175" s="147"/>
      <c r="BJ5175" s="147"/>
    </row>
    <row r="5176" spans="61:62" s="92" customFormat="1" x14ac:dyDescent="0.2">
      <c r="BI5176" s="147"/>
      <c r="BJ5176" s="147"/>
    </row>
    <row r="5177" spans="61:62" s="92" customFormat="1" x14ac:dyDescent="0.2">
      <c r="BI5177" s="147"/>
      <c r="BJ5177" s="147"/>
    </row>
    <row r="5178" spans="61:62" s="92" customFormat="1" x14ac:dyDescent="0.2">
      <c r="BI5178" s="147"/>
      <c r="BJ5178" s="147"/>
    </row>
    <row r="5179" spans="61:62" s="92" customFormat="1" x14ac:dyDescent="0.2">
      <c r="BI5179" s="147"/>
      <c r="BJ5179" s="147"/>
    </row>
    <row r="5180" spans="61:62" s="92" customFormat="1" x14ac:dyDescent="0.2">
      <c r="BI5180" s="147"/>
      <c r="BJ5180" s="147"/>
    </row>
    <row r="5181" spans="61:62" s="92" customFormat="1" x14ac:dyDescent="0.2">
      <c r="BI5181" s="147"/>
      <c r="BJ5181" s="147"/>
    </row>
    <row r="5182" spans="61:62" s="92" customFormat="1" x14ac:dyDescent="0.2">
      <c r="BI5182" s="147"/>
      <c r="BJ5182" s="147"/>
    </row>
    <row r="5183" spans="61:62" s="92" customFormat="1" x14ac:dyDescent="0.2">
      <c r="BI5183" s="147"/>
      <c r="BJ5183" s="147"/>
    </row>
    <row r="5184" spans="61:62" s="92" customFormat="1" x14ac:dyDescent="0.2">
      <c r="BI5184" s="147"/>
      <c r="BJ5184" s="147"/>
    </row>
    <row r="5185" spans="61:62" s="92" customFormat="1" x14ac:dyDescent="0.2">
      <c r="BI5185" s="147"/>
      <c r="BJ5185" s="147"/>
    </row>
    <row r="5186" spans="61:62" s="92" customFormat="1" x14ac:dyDescent="0.2">
      <c r="BI5186" s="147"/>
      <c r="BJ5186" s="147"/>
    </row>
    <row r="5187" spans="61:62" s="92" customFormat="1" x14ac:dyDescent="0.2">
      <c r="BI5187" s="147"/>
      <c r="BJ5187" s="147"/>
    </row>
    <row r="5188" spans="61:62" s="92" customFormat="1" x14ac:dyDescent="0.2">
      <c r="BI5188" s="147"/>
      <c r="BJ5188" s="147"/>
    </row>
    <row r="5189" spans="61:62" s="92" customFormat="1" x14ac:dyDescent="0.2">
      <c r="BI5189" s="147"/>
      <c r="BJ5189" s="147"/>
    </row>
    <row r="5190" spans="61:62" s="92" customFormat="1" x14ac:dyDescent="0.2">
      <c r="BI5190" s="147"/>
      <c r="BJ5190" s="147"/>
    </row>
    <row r="5191" spans="61:62" s="92" customFormat="1" x14ac:dyDescent="0.2">
      <c r="BI5191" s="147"/>
      <c r="BJ5191" s="147"/>
    </row>
    <row r="5192" spans="61:62" s="92" customFormat="1" x14ac:dyDescent="0.2">
      <c r="BI5192" s="147"/>
      <c r="BJ5192" s="147"/>
    </row>
    <row r="5193" spans="61:62" s="92" customFormat="1" x14ac:dyDescent="0.2">
      <c r="BI5193" s="147"/>
      <c r="BJ5193" s="147"/>
    </row>
    <row r="5194" spans="61:62" s="92" customFormat="1" x14ac:dyDescent="0.2">
      <c r="BI5194" s="147"/>
      <c r="BJ5194" s="147"/>
    </row>
    <row r="5195" spans="61:62" s="92" customFormat="1" x14ac:dyDescent="0.2">
      <c r="BI5195" s="147"/>
      <c r="BJ5195" s="147"/>
    </row>
    <row r="5196" spans="61:62" s="92" customFormat="1" x14ac:dyDescent="0.2">
      <c r="BI5196" s="147"/>
      <c r="BJ5196" s="147"/>
    </row>
    <row r="5197" spans="61:62" s="92" customFormat="1" x14ac:dyDescent="0.2">
      <c r="BI5197" s="147"/>
      <c r="BJ5197" s="147"/>
    </row>
    <row r="5198" spans="61:62" s="92" customFormat="1" x14ac:dyDescent="0.2">
      <c r="BI5198" s="147"/>
      <c r="BJ5198" s="147"/>
    </row>
    <row r="5199" spans="61:62" s="92" customFormat="1" x14ac:dyDescent="0.2">
      <c r="BI5199" s="147"/>
      <c r="BJ5199" s="147"/>
    </row>
    <row r="5200" spans="61:62" s="92" customFormat="1" x14ac:dyDescent="0.2">
      <c r="BI5200" s="147"/>
      <c r="BJ5200" s="147"/>
    </row>
    <row r="5201" spans="61:62" s="92" customFormat="1" x14ac:dyDescent="0.2">
      <c r="BI5201" s="147"/>
      <c r="BJ5201" s="147"/>
    </row>
    <row r="5202" spans="61:62" s="92" customFormat="1" x14ac:dyDescent="0.2">
      <c r="BI5202" s="147"/>
      <c r="BJ5202" s="147"/>
    </row>
    <row r="5203" spans="61:62" s="92" customFormat="1" x14ac:dyDescent="0.2">
      <c r="BI5203" s="147"/>
      <c r="BJ5203" s="147"/>
    </row>
    <row r="5204" spans="61:62" s="92" customFormat="1" x14ac:dyDescent="0.2">
      <c r="BI5204" s="147"/>
      <c r="BJ5204" s="147"/>
    </row>
    <row r="5205" spans="61:62" s="92" customFormat="1" x14ac:dyDescent="0.2">
      <c r="BI5205" s="147"/>
      <c r="BJ5205" s="147"/>
    </row>
    <row r="5206" spans="61:62" s="92" customFormat="1" x14ac:dyDescent="0.2">
      <c r="BI5206" s="147"/>
      <c r="BJ5206" s="147"/>
    </row>
    <row r="5207" spans="61:62" s="92" customFormat="1" x14ac:dyDescent="0.2">
      <c r="BI5207" s="147"/>
      <c r="BJ5207" s="147"/>
    </row>
    <row r="5208" spans="61:62" s="92" customFormat="1" x14ac:dyDescent="0.2">
      <c r="BI5208" s="147"/>
      <c r="BJ5208" s="147"/>
    </row>
    <row r="5209" spans="61:62" s="92" customFormat="1" x14ac:dyDescent="0.2">
      <c r="BI5209" s="147"/>
      <c r="BJ5209" s="147"/>
    </row>
    <row r="5210" spans="61:62" s="92" customFormat="1" x14ac:dyDescent="0.2">
      <c r="BI5210" s="147"/>
      <c r="BJ5210" s="147"/>
    </row>
    <row r="5211" spans="61:62" s="92" customFormat="1" x14ac:dyDescent="0.2">
      <c r="BI5211" s="147"/>
      <c r="BJ5211" s="147"/>
    </row>
    <row r="5212" spans="61:62" s="92" customFormat="1" x14ac:dyDescent="0.2">
      <c r="BI5212" s="147"/>
      <c r="BJ5212" s="147"/>
    </row>
    <row r="5213" spans="61:62" s="92" customFormat="1" x14ac:dyDescent="0.2">
      <c r="BI5213" s="147"/>
      <c r="BJ5213" s="147"/>
    </row>
    <row r="5214" spans="61:62" s="92" customFormat="1" x14ac:dyDescent="0.2">
      <c r="BI5214" s="147"/>
      <c r="BJ5214" s="147"/>
    </row>
    <row r="5215" spans="61:62" s="92" customFormat="1" x14ac:dyDescent="0.2">
      <c r="BI5215" s="147"/>
      <c r="BJ5215" s="147"/>
    </row>
    <row r="5216" spans="61:62" s="92" customFormat="1" x14ac:dyDescent="0.2">
      <c r="BI5216" s="147"/>
      <c r="BJ5216" s="147"/>
    </row>
    <row r="5217" spans="61:62" s="92" customFormat="1" x14ac:dyDescent="0.2">
      <c r="BI5217" s="147"/>
      <c r="BJ5217" s="147"/>
    </row>
    <row r="5218" spans="61:62" s="92" customFormat="1" x14ac:dyDescent="0.2">
      <c r="BI5218" s="147"/>
      <c r="BJ5218" s="147"/>
    </row>
    <row r="5219" spans="61:62" s="92" customFormat="1" x14ac:dyDescent="0.2">
      <c r="BI5219" s="147"/>
      <c r="BJ5219" s="147"/>
    </row>
    <row r="5220" spans="61:62" s="92" customFormat="1" x14ac:dyDescent="0.2">
      <c r="BI5220" s="147"/>
      <c r="BJ5220" s="147"/>
    </row>
    <row r="5221" spans="61:62" s="92" customFormat="1" x14ac:dyDescent="0.2">
      <c r="BI5221" s="147"/>
      <c r="BJ5221" s="147"/>
    </row>
    <row r="5222" spans="61:62" s="92" customFormat="1" x14ac:dyDescent="0.2">
      <c r="BI5222" s="147"/>
      <c r="BJ5222" s="147"/>
    </row>
    <row r="5223" spans="61:62" s="92" customFormat="1" x14ac:dyDescent="0.2">
      <c r="BI5223" s="147"/>
      <c r="BJ5223" s="147"/>
    </row>
    <row r="5224" spans="61:62" s="92" customFormat="1" x14ac:dyDescent="0.2">
      <c r="BI5224" s="147"/>
      <c r="BJ5224" s="147"/>
    </row>
    <row r="5225" spans="61:62" s="92" customFormat="1" x14ac:dyDescent="0.2">
      <c r="BI5225" s="147"/>
      <c r="BJ5225" s="147"/>
    </row>
    <row r="5226" spans="61:62" s="92" customFormat="1" x14ac:dyDescent="0.2">
      <c r="BI5226" s="147"/>
      <c r="BJ5226" s="147"/>
    </row>
    <row r="5227" spans="61:62" s="92" customFormat="1" x14ac:dyDescent="0.2">
      <c r="BI5227" s="147"/>
      <c r="BJ5227" s="147"/>
    </row>
    <row r="5228" spans="61:62" s="92" customFormat="1" x14ac:dyDescent="0.2">
      <c r="BI5228" s="147"/>
      <c r="BJ5228" s="147"/>
    </row>
    <row r="5229" spans="61:62" s="92" customFormat="1" x14ac:dyDescent="0.2">
      <c r="BI5229" s="147"/>
      <c r="BJ5229" s="147"/>
    </row>
    <row r="5230" spans="61:62" s="92" customFormat="1" x14ac:dyDescent="0.2">
      <c r="BI5230" s="147"/>
      <c r="BJ5230" s="147"/>
    </row>
    <row r="5231" spans="61:62" s="92" customFormat="1" x14ac:dyDescent="0.2">
      <c r="BI5231" s="147"/>
      <c r="BJ5231" s="147"/>
    </row>
    <row r="5232" spans="61:62" s="92" customFormat="1" x14ac:dyDescent="0.2">
      <c r="BI5232" s="147"/>
      <c r="BJ5232" s="147"/>
    </row>
    <row r="5233" spans="61:62" s="92" customFormat="1" x14ac:dyDescent="0.2">
      <c r="BI5233" s="147"/>
      <c r="BJ5233" s="147"/>
    </row>
    <row r="5234" spans="61:62" s="92" customFormat="1" x14ac:dyDescent="0.2">
      <c r="BI5234" s="147"/>
      <c r="BJ5234" s="147"/>
    </row>
    <row r="5235" spans="61:62" s="92" customFormat="1" x14ac:dyDescent="0.2">
      <c r="BI5235" s="147"/>
      <c r="BJ5235" s="147"/>
    </row>
    <row r="5236" spans="61:62" s="92" customFormat="1" x14ac:dyDescent="0.2">
      <c r="BI5236" s="147"/>
      <c r="BJ5236" s="147"/>
    </row>
    <row r="5237" spans="61:62" s="92" customFormat="1" x14ac:dyDescent="0.2">
      <c r="BI5237" s="147"/>
      <c r="BJ5237" s="147"/>
    </row>
    <row r="5238" spans="61:62" s="92" customFormat="1" x14ac:dyDescent="0.2">
      <c r="BI5238" s="147"/>
      <c r="BJ5238" s="147"/>
    </row>
    <row r="5239" spans="61:62" s="92" customFormat="1" x14ac:dyDescent="0.2">
      <c r="BI5239" s="147"/>
      <c r="BJ5239" s="147"/>
    </row>
    <row r="5240" spans="61:62" s="92" customFormat="1" x14ac:dyDescent="0.2">
      <c r="BI5240" s="147"/>
      <c r="BJ5240" s="147"/>
    </row>
    <row r="5241" spans="61:62" s="92" customFormat="1" x14ac:dyDescent="0.2">
      <c r="BI5241" s="147"/>
      <c r="BJ5241" s="147"/>
    </row>
    <row r="5242" spans="61:62" s="92" customFormat="1" x14ac:dyDescent="0.2">
      <c r="BI5242" s="147"/>
      <c r="BJ5242" s="147"/>
    </row>
    <row r="5243" spans="61:62" s="92" customFormat="1" x14ac:dyDescent="0.2">
      <c r="BI5243" s="147"/>
      <c r="BJ5243" s="147"/>
    </row>
    <row r="5244" spans="61:62" s="92" customFormat="1" x14ac:dyDescent="0.2">
      <c r="BI5244" s="147"/>
      <c r="BJ5244" s="147"/>
    </row>
    <row r="5245" spans="61:62" s="92" customFormat="1" x14ac:dyDescent="0.2">
      <c r="BI5245" s="147"/>
      <c r="BJ5245" s="147"/>
    </row>
    <row r="5246" spans="61:62" s="92" customFormat="1" x14ac:dyDescent="0.2">
      <c r="BI5246" s="147"/>
      <c r="BJ5246" s="147"/>
    </row>
    <row r="5247" spans="61:62" s="92" customFormat="1" x14ac:dyDescent="0.2">
      <c r="BI5247" s="147"/>
      <c r="BJ5247" s="147"/>
    </row>
    <row r="5248" spans="61:62" s="92" customFormat="1" x14ac:dyDescent="0.2">
      <c r="BI5248" s="147"/>
      <c r="BJ5248" s="147"/>
    </row>
    <row r="5249" spans="61:62" s="92" customFormat="1" x14ac:dyDescent="0.2">
      <c r="BI5249" s="147"/>
      <c r="BJ5249" s="147"/>
    </row>
    <row r="5250" spans="61:62" s="92" customFormat="1" x14ac:dyDescent="0.2">
      <c r="BI5250" s="147"/>
      <c r="BJ5250" s="147"/>
    </row>
    <row r="5251" spans="61:62" s="92" customFormat="1" x14ac:dyDescent="0.2">
      <c r="BI5251" s="147"/>
      <c r="BJ5251" s="147"/>
    </row>
    <row r="5252" spans="61:62" s="92" customFormat="1" x14ac:dyDescent="0.2">
      <c r="BI5252" s="147"/>
      <c r="BJ5252" s="147"/>
    </row>
    <row r="5253" spans="61:62" s="92" customFormat="1" x14ac:dyDescent="0.2">
      <c r="BI5253" s="147"/>
      <c r="BJ5253" s="147"/>
    </row>
    <row r="5254" spans="61:62" s="92" customFormat="1" x14ac:dyDescent="0.2">
      <c r="BI5254" s="147"/>
      <c r="BJ5254" s="147"/>
    </row>
    <row r="5255" spans="61:62" s="92" customFormat="1" x14ac:dyDescent="0.2">
      <c r="BI5255" s="147"/>
      <c r="BJ5255" s="147"/>
    </row>
    <row r="5256" spans="61:62" s="92" customFormat="1" x14ac:dyDescent="0.2">
      <c r="BI5256" s="147"/>
      <c r="BJ5256" s="147"/>
    </row>
    <row r="5257" spans="61:62" s="92" customFormat="1" x14ac:dyDescent="0.2">
      <c r="BI5257" s="147"/>
      <c r="BJ5257" s="147"/>
    </row>
    <row r="5258" spans="61:62" s="92" customFormat="1" x14ac:dyDescent="0.2">
      <c r="BI5258" s="147"/>
      <c r="BJ5258" s="147"/>
    </row>
    <row r="5259" spans="61:62" s="92" customFormat="1" x14ac:dyDescent="0.2">
      <c r="BI5259" s="147"/>
      <c r="BJ5259" s="147"/>
    </row>
    <row r="5260" spans="61:62" s="92" customFormat="1" x14ac:dyDescent="0.2">
      <c r="BI5260" s="147"/>
      <c r="BJ5260" s="147"/>
    </row>
    <row r="5261" spans="61:62" s="92" customFormat="1" x14ac:dyDescent="0.2">
      <c r="BI5261" s="147"/>
      <c r="BJ5261" s="147"/>
    </row>
    <row r="5262" spans="61:62" s="92" customFormat="1" x14ac:dyDescent="0.2">
      <c r="BI5262" s="147"/>
      <c r="BJ5262" s="147"/>
    </row>
    <row r="5263" spans="61:62" s="92" customFormat="1" x14ac:dyDescent="0.2">
      <c r="BI5263" s="147"/>
      <c r="BJ5263" s="147"/>
    </row>
    <row r="5264" spans="61:62" s="92" customFormat="1" x14ac:dyDescent="0.2">
      <c r="BI5264" s="147"/>
      <c r="BJ5264" s="147"/>
    </row>
    <row r="5265" spans="61:62" s="92" customFormat="1" x14ac:dyDescent="0.2">
      <c r="BI5265" s="147"/>
      <c r="BJ5265" s="147"/>
    </row>
    <row r="5266" spans="61:62" s="92" customFormat="1" x14ac:dyDescent="0.2">
      <c r="BI5266" s="147"/>
      <c r="BJ5266" s="147"/>
    </row>
    <row r="5267" spans="61:62" s="92" customFormat="1" x14ac:dyDescent="0.2">
      <c r="BI5267" s="147"/>
      <c r="BJ5267" s="147"/>
    </row>
    <row r="5268" spans="61:62" s="92" customFormat="1" x14ac:dyDescent="0.2">
      <c r="BI5268" s="147"/>
      <c r="BJ5268" s="147"/>
    </row>
    <row r="5269" spans="61:62" s="92" customFormat="1" x14ac:dyDescent="0.2">
      <c r="BI5269" s="147"/>
      <c r="BJ5269" s="147"/>
    </row>
    <row r="5270" spans="61:62" s="92" customFormat="1" x14ac:dyDescent="0.2">
      <c r="BI5270" s="147"/>
      <c r="BJ5270" s="147"/>
    </row>
    <row r="5271" spans="61:62" s="92" customFormat="1" x14ac:dyDescent="0.2">
      <c r="BI5271" s="147"/>
      <c r="BJ5271" s="147"/>
    </row>
    <row r="5272" spans="61:62" s="92" customFormat="1" x14ac:dyDescent="0.2">
      <c r="BI5272" s="147"/>
      <c r="BJ5272" s="147"/>
    </row>
    <row r="5273" spans="61:62" s="92" customFormat="1" x14ac:dyDescent="0.2">
      <c r="BI5273" s="147"/>
      <c r="BJ5273" s="147"/>
    </row>
    <row r="5274" spans="61:62" s="92" customFormat="1" x14ac:dyDescent="0.2">
      <c r="BI5274" s="147"/>
      <c r="BJ5274" s="147"/>
    </row>
    <row r="5275" spans="61:62" s="92" customFormat="1" x14ac:dyDescent="0.2">
      <c r="BI5275" s="147"/>
      <c r="BJ5275" s="147"/>
    </row>
    <row r="5276" spans="61:62" s="92" customFormat="1" x14ac:dyDescent="0.2">
      <c r="BI5276" s="147"/>
      <c r="BJ5276" s="147"/>
    </row>
    <row r="5277" spans="61:62" s="92" customFormat="1" x14ac:dyDescent="0.2">
      <c r="BI5277" s="147"/>
      <c r="BJ5277" s="147"/>
    </row>
    <row r="5278" spans="61:62" s="92" customFormat="1" x14ac:dyDescent="0.2">
      <c r="BI5278" s="147"/>
      <c r="BJ5278" s="147"/>
    </row>
    <row r="5279" spans="61:62" s="92" customFormat="1" x14ac:dyDescent="0.2">
      <c r="BI5279" s="147"/>
      <c r="BJ5279" s="147"/>
    </row>
    <row r="5280" spans="61:62" s="92" customFormat="1" x14ac:dyDescent="0.2">
      <c r="BI5280" s="147"/>
      <c r="BJ5280" s="147"/>
    </row>
    <row r="5281" spans="61:62" s="92" customFormat="1" x14ac:dyDescent="0.2">
      <c r="BI5281" s="147"/>
      <c r="BJ5281" s="147"/>
    </row>
    <row r="5282" spans="61:62" s="92" customFormat="1" x14ac:dyDescent="0.2">
      <c r="BI5282" s="147"/>
      <c r="BJ5282" s="147"/>
    </row>
    <row r="5283" spans="61:62" s="92" customFormat="1" x14ac:dyDescent="0.2">
      <c r="BI5283" s="147"/>
      <c r="BJ5283" s="147"/>
    </row>
    <row r="5284" spans="61:62" s="92" customFormat="1" x14ac:dyDescent="0.2">
      <c r="BI5284" s="147"/>
      <c r="BJ5284" s="147"/>
    </row>
    <row r="5285" spans="61:62" s="92" customFormat="1" x14ac:dyDescent="0.2">
      <c r="BI5285" s="147"/>
      <c r="BJ5285" s="147"/>
    </row>
    <row r="5286" spans="61:62" s="92" customFormat="1" x14ac:dyDescent="0.2">
      <c r="BI5286" s="147"/>
      <c r="BJ5286" s="147"/>
    </row>
    <row r="5287" spans="61:62" s="92" customFormat="1" x14ac:dyDescent="0.2">
      <c r="BI5287" s="147"/>
      <c r="BJ5287" s="147"/>
    </row>
    <row r="5288" spans="61:62" s="92" customFormat="1" x14ac:dyDescent="0.2">
      <c r="BI5288" s="147"/>
      <c r="BJ5288" s="147"/>
    </row>
    <row r="5289" spans="61:62" s="92" customFormat="1" x14ac:dyDescent="0.2">
      <c r="BI5289" s="147"/>
      <c r="BJ5289" s="147"/>
    </row>
    <row r="5290" spans="61:62" s="92" customFormat="1" x14ac:dyDescent="0.2">
      <c r="BI5290" s="147"/>
      <c r="BJ5290" s="147"/>
    </row>
    <row r="5291" spans="61:62" s="92" customFormat="1" x14ac:dyDescent="0.2">
      <c r="BI5291" s="147"/>
      <c r="BJ5291" s="147"/>
    </row>
    <row r="5292" spans="61:62" s="92" customFormat="1" x14ac:dyDescent="0.2">
      <c r="BI5292" s="147"/>
      <c r="BJ5292" s="147"/>
    </row>
    <row r="5293" spans="61:62" s="92" customFormat="1" x14ac:dyDescent="0.2">
      <c r="BI5293" s="147"/>
      <c r="BJ5293" s="147"/>
    </row>
    <row r="5294" spans="61:62" s="92" customFormat="1" x14ac:dyDescent="0.2">
      <c r="BI5294" s="147"/>
      <c r="BJ5294" s="147"/>
    </row>
    <row r="5295" spans="61:62" s="92" customFormat="1" x14ac:dyDescent="0.2">
      <c r="BI5295" s="147"/>
      <c r="BJ5295" s="147"/>
    </row>
    <row r="5296" spans="61:62" s="92" customFormat="1" x14ac:dyDescent="0.2">
      <c r="BI5296" s="147"/>
      <c r="BJ5296" s="147"/>
    </row>
    <row r="5297" spans="61:62" s="92" customFormat="1" x14ac:dyDescent="0.2">
      <c r="BI5297" s="147"/>
      <c r="BJ5297" s="147"/>
    </row>
    <row r="5298" spans="61:62" s="92" customFormat="1" x14ac:dyDescent="0.2">
      <c r="BI5298" s="147"/>
      <c r="BJ5298" s="147"/>
    </row>
    <row r="5299" spans="61:62" s="92" customFormat="1" x14ac:dyDescent="0.2">
      <c r="BI5299" s="147"/>
      <c r="BJ5299" s="147"/>
    </row>
    <row r="5300" spans="61:62" s="92" customFormat="1" x14ac:dyDescent="0.2">
      <c r="BI5300" s="147"/>
      <c r="BJ5300" s="147"/>
    </row>
    <row r="5301" spans="61:62" s="92" customFormat="1" x14ac:dyDescent="0.2">
      <c r="BI5301" s="147"/>
      <c r="BJ5301" s="147"/>
    </row>
    <row r="5302" spans="61:62" s="92" customFormat="1" x14ac:dyDescent="0.2">
      <c r="BI5302" s="147"/>
      <c r="BJ5302" s="147"/>
    </row>
    <row r="5303" spans="61:62" s="92" customFormat="1" x14ac:dyDescent="0.2">
      <c r="BI5303" s="147"/>
      <c r="BJ5303" s="147"/>
    </row>
    <row r="5304" spans="61:62" s="92" customFormat="1" x14ac:dyDescent="0.2">
      <c r="BI5304" s="147"/>
      <c r="BJ5304" s="147"/>
    </row>
    <row r="5305" spans="61:62" s="92" customFormat="1" x14ac:dyDescent="0.2">
      <c r="BI5305" s="147"/>
      <c r="BJ5305" s="147"/>
    </row>
    <row r="5306" spans="61:62" s="92" customFormat="1" x14ac:dyDescent="0.2">
      <c r="BI5306" s="147"/>
      <c r="BJ5306" s="147"/>
    </row>
    <row r="5307" spans="61:62" s="92" customFormat="1" x14ac:dyDescent="0.2">
      <c r="BI5307" s="147"/>
      <c r="BJ5307" s="147"/>
    </row>
    <row r="5308" spans="61:62" s="92" customFormat="1" x14ac:dyDescent="0.2">
      <c r="BI5308" s="147"/>
      <c r="BJ5308" s="147"/>
    </row>
    <row r="5309" spans="61:62" s="92" customFormat="1" x14ac:dyDescent="0.2">
      <c r="BI5309" s="147"/>
      <c r="BJ5309" s="147"/>
    </row>
    <row r="5310" spans="61:62" s="92" customFormat="1" x14ac:dyDescent="0.2">
      <c r="BI5310" s="147"/>
      <c r="BJ5310" s="147"/>
    </row>
    <row r="5311" spans="61:62" s="92" customFormat="1" x14ac:dyDescent="0.2">
      <c r="BI5311" s="147"/>
      <c r="BJ5311" s="147"/>
    </row>
    <row r="5312" spans="61:62" s="92" customFormat="1" x14ac:dyDescent="0.2">
      <c r="BI5312" s="147"/>
      <c r="BJ5312" s="147"/>
    </row>
    <row r="5313" spans="61:62" s="92" customFormat="1" x14ac:dyDescent="0.2">
      <c r="BI5313" s="147"/>
      <c r="BJ5313" s="147"/>
    </row>
    <row r="5314" spans="61:62" s="92" customFormat="1" x14ac:dyDescent="0.2">
      <c r="BI5314" s="147"/>
      <c r="BJ5314" s="147"/>
    </row>
    <row r="5315" spans="61:62" s="92" customFormat="1" x14ac:dyDescent="0.2">
      <c r="BI5315" s="147"/>
      <c r="BJ5315" s="147"/>
    </row>
    <row r="5316" spans="61:62" s="92" customFormat="1" x14ac:dyDescent="0.2">
      <c r="BI5316" s="147"/>
      <c r="BJ5316" s="147"/>
    </row>
    <row r="5317" spans="61:62" s="92" customFormat="1" x14ac:dyDescent="0.2">
      <c r="BI5317" s="147"/>
      <c r="BJ5317" s="147"/>
    </row>
    <row r="5318" spans="61:62" s="92" customFormat="1" x14ac:dyDescent="0.2">
      <c r="BI5318" s="147"/>
      <c r="BJ5318" s="147"/>
    </row>
    <row r="5319" spans="61:62" s="92" customFormat="1" x14ac:dyDescent="0.2">
      <c r="BI5319" s="147"/>
      <c r="BJ5319" s="147"/>
    </row>
    <row r="5320" spans="61:62" s="92" customFormat="1" x14ac:dyDescent="0.2">
      <c r="BI5320" s="147"/>
      <c r="BJ5320" s="147"/>
    </row>
    <row r="5321" spans="61:62" s="92" customFormat="1" x14ac:dyDescent="0.2">
      <c r="BI5321" s="147"/>
      <c r="BJ5321" s="147"/>
    </row>
    <row r="5322" spans="61:62" s="92" customFormat="1" x14ac:dyDescent="0.2">
      <c r="BI5322" s="147"/>
      <c r="BJ5322" s="147"/>
    </row>
    <row r="5323" spans="61:62" s="92" customFormat="1" x14ac:dyDescent="0.2">
      <c r="BI5323" s="147"/>
      <c r="BJ5323" s="147"/>
    </row>
    <row r="5324" spans="61:62" s="92" customFormat="1" x14ac:dyDescent="0.2">
      <c r="BI5324" s="147"/>
      <c r="BJ5324" s="147"/>
    </row>
    <row r="5325" spans="61:62" s="92" customFormat="1" x14ac:dyDescent="0.2">
      <c r="BI5325" s="147"/>
      <c r="BJ5325" s="147"/>
    </row>
    <row r="5326" spans="61:62" s="92" customFormat="1" x14ac:dyDescent="0.2">
      <c r="BI5326" s="147"/>
      <c r="BJ5326" s="147"/>
    </row>
    <row r="5327" spans="61:62" s="92" customFormat="1" x14ac:dyDescent="0.2">
      <c r="BI5327" s="147"/>
      <c r="BJ5327" s="147"/>
    </row>
    <row r="5328" spans="61:62" s="92" customFormat="1" x14ac:dyDescent="0.2">
      <c r="BI5328" s="147"/>
      <c r="BJ5328" s="147"/>
    </row>
    <row r="5329" spans="61:62" s="92" customFormat="1" x14ac:dyDescent="0.2">
      <c r="BI5329" s="147"/>
      <c r="BJ5329" s="147"/>
    </row>
    <row r="5330" spans="61:62" s="92" customFormat="1" x14ac:dyDescent="0.2">
      <c r="BI5330" s="147"/>
      <c r="BJ5330" s="147"/>
    </row>
    <row r="5331" spans="61:62" s="92" customFormat="1" x14ac:dyDescent="0.2">
      <c r="BI5331" s="147"/>
      <c r="BJ5331" s="147"/>
    </row>
    <row r="5332" spans="61:62" s="92" customFormat="1" x14ac:dyDescent="0.2">
      <c r="BI5332" s="147"/>
      <c r="BJ5332" s="147"/>
    </row>
    <row r="5333" spans="61:62" s="92" customFormat="1" x14ac:dyDescent="0.2">
      <c r="BI5333" s="147"/>
      <c r="BJ5333" s="147"/>
    </row>
    <row r="5334" spans="61:62" s="92" customFormat="1" x14ac:dyDescent="0.2">
      <c r="BI5334" s="147"/>
      <c r="BJ5334" s="147"/>
    </row>
    <row r="5335" spans="61:62" s="92" customFormat="1" x14ac:dyDescent="0.2">
      <c r="BI5335" s="147"/>
      <c r="BJ5335" s="147"/>
    </row>
    <row r="5336" spans="61:62" s="92" customFormat="1" x14ac:dyDescent="0.2">
      <c r="BI5336" s="147"/>
      <c r="BJ5336" s="147"/>
    </row>
    <row r="5337" spans="61:62" s="92" customFormat="1" x14ac:dyDescent="0.2">
      <c r="BI5337" s="147"/>
      <c r="BJ5337" s="147"/>
    </row>
    <row r="5338" spans="61:62" s="92" customFormat="1" x14ac:dyDescent="0.2">
      <c r="BI5338" s="147"/>
      <c r="BJ5338" s="147"/>
    </row>
    <row r="5339" spans="61:62" s="92" customFormat="1" x14ac:dyDescent="0.2">
      <c r="BI5339" s="147"/>
      <c r="BJ5339" s="147"/>
    </row>
    <row r="5340" spans="61:62" s="92" customFormat="1" x14ac:dyDescent="0.2">
      <c r="BI5340" s="147"/>
      <c r="BJ5340" s="147"/>
    </row>
    <row r="5341" spans="61:62" s="92" customFormat="1" x14ac:dyDescent="0.2">
      <c r="BI5341" s="147"/>
      <c r="BJ5341" s="147"/>
    </row>
    <row r="5342" spans="61:62" s="92" customFormat="1" x14ac:dyDescent="0.2">
      <c r="BI5342" s="147"/>
      <c r="BJ5342" s="147"/>
    </row>
    <row r="5343" spans="61:62" s="92" customFormat="1" x14ac:dyDescent="0.2">
      <c r="BI5343" s="147"/>
      <c r="BJ5343" s="147"/>
    </row>
    <row r="5344" spans="61:62" s="92" customFormat="1" x14ac:dyDescent="0.2">
      <c r="BI5344" s="147"/>
      <c r="BJ5344" s="147"/>
    </row>
    <row r="5345" spans="61:62" s="92" customFormat="1" x14ac:dyDescent="0.2">
      <c r="BI5345" s="147"/>
      <c r="BJ5345" s="147"/>
    </row>
    <row r="5346" spans="61:62" s="92" customFormat="1" x14ac:dyDescent="0.2">
      <c r="BI5346" s="147"/>
      <c r="BJ5346" s="147"/>
    </row>
    <row r="5347" spans="61:62" s="92" customFormat="1" x14ac:dyDescent="0.2">
      <c r="BI5347" s="147"/>
      <c r="BJ5347" s="147"/>
    </row>
    <row r="5348" spans="61:62" s="92" customFormat="1" x14ac:dyDescent="0.2">
      <c r="BI5348" s="147"/>
      <c r="BJ5348" s="147"/>
    </row>
    <row r="5349" spans="61:62" s="92" customFormat="1" x14ac:dyDescent="0.2">
      <c r="BI5349" s="147"/>
      <c r="BJ5349" s="147"/>
    </row>
    <row r="5350" spans="61:62" s="92" customFormat="1" x14ac:dyDescent="0.2">
      <c r="BI5350" s="147"/>
      <c r="BJ5350" s="147"/>
    </row>
    <row r="5351" spans="61:62" s="92" customFormat="1" x14ac:dyDescent="0.2">
      <c r="BI5351" s="147"/>
      <c r="BJ5351" s="147"/>
    </row>
    <row r="5352" spans="61:62" s="92" customFormat="1" x14ac:dyDescent="0.2">
      <c r="BI5352" s="147"/>
      <c r="BJ5352" s="147"/>
    </row>
    <row r="5353" spans="61:62" s="92" customFormat="1" x14ac:dyDescent="0.2">
      <c r="BI5353" s="147"/>
      <c r="BJ5353" s="147"/>
    </row>
    <row r="5354" spans="61:62" s="92" customFormat="1" x14ac:dyDescent="0.2">
      <c r="BI5354" s="147"/>
      <c r="BJ5354" s="147"/>
    </row>
    <row r="5355" spans="61:62" s="92" customFormat="1" x14ac:dyDescent="0.2">
      <c r="BI5355" s="147"/>
      <c r="BJ5355" s="147"/>
    </row>
    <row r="5356" spans="61:62" s="92" customFormat="1" x14ac:dyDescent="0.2">
      <c r="BI5356" s="147"/>
      <c r="BJ5356" s="147"/>
    </row>
    <row r="5357" spans="61:62" s="92" customFormat="1" x14ac:dyDescent="0.2">
      <c r="BI5357" s="147"/>
      <c r="BJ5357" s="147"/>
    </row>
    <row r="5358" spans="61:62" s="92" customFormat="1" x14ac:dyDescent="0.2">
      <c r="BI5358" s="147"/>
      <c r="BJ5358" s="147"/>
    </row>
    <row r="5359" spans="61:62" s="92" customFormat="1" x14ac:dyDescent="0.2">
      <c r="BI5359" s="147"/>
      <c r="BJ5359" s="147"/>
    </row>
    <row r="5360" spans="61:62" s="92" customFormat="1" x14ac:dyDescent="0.2">
      <c r="BI5360" s="147"/>
      <c r="BJ5360" s="147"/>
    </row>
    <row r="5361" spans="61:62" s="92" customFormat="1" x14ac:dyDescent="0.2">
      <c r="BI5361" s="147"/>
      <c r="BJ5361" s="147"/>
    </row>
    <row r="5362" spans="61:62" s="92" customFormat="1" x14ac:dyDescent="0.2">
      <c r="BI5362" s="147"/>
      <c r="BJ5362" s="147"/>
    </row>
    <row r="5363" spans="61:62" s="92" customFormat="1" x14ac:dyDescent="0.2">
      <c r="BI5363" s="147"/>
      <c r="BJ5363" s="147"/>
    </row>
    <row r="5364" spans="61:62" s="92" customFormat="1" x14ac:dyDescent="0.2">
      <c r="BI5364" s="147"/>
      <c r="BJ5364" s="147"/>
    </row>
    <row r="5365" spans="61:62" s="92" customFormat="1" x14ac:dyDescent="0.2">
      <c r="BI5365" s="147"/>
      <c r="BJ5365" s="147"/>
    </row>
    <row r="5366" spans="61:62" s="92" customFormat="1" x14ac:dyDescent="0.2">
      <c r="BI5366" s="147"/>
      <c r="BJ5366" s="147"/>
    </row>
    <row r="5367" spans="61:62" s="92" customFormat="1" x14ac:dyDescent="0.2">
      <c r="BI5367" s="147"/>
      <c r="BJ5367" s="147"/>
    </row>
    <row r="5368" spans="61:62" s="92" customFormat="1" x14ac:dyDescent="0.2">
      <c r="BI5368" s="147"/>
      <c r="BJ5368" s="147"/>
    </row>
    <row r="5369" spans="61:62" s="92" customFormat="1" x14ac:dyDescent="0.2">
      <c r="BI5369" s="147"/>
      <c r="BJ5369" s="147"/>
    </row>
    <row r="5370" spans="61:62" s="92" customFormat="1" x14ac:dyDescent="0.2">
      <c r="BI5370" s="147"/>
      <c r="BJ5370" s="147"/>
    </row>
    <row r="5371" spans="61:62" s="92" customFormat="1" x14ac:dyDescent="0.2">
      <c r="BI5371" s="147"/>
      <c r="BJ5371" s="147"/>
    </row>
    <row r="5372" spans="61:62" s="92" customFormat="1" x14ac:dyDescent="0.2">
      <c r="BI5372" s="147"/>
      <c r="BJ5372" s="147"/>
    </row>
    <row r="5373" spans="61:62" s="92" customFormat="1" x14ac:dyDescent="0.2">
      <c r="BI5373" s="147"/>
      <c r="BJ5373" s="147"/>
    </row>
    <row r="5374" spans="61:62" s="92" customFormat="1" x14ac:dyDescent="0.2">
      <c r="BI5374" s="147"/>
      <c r="BJ5374" s="147"/>
    </row>
    <row r="5375" spans="61:62" s="92" customFormat="1" x14ac:dyDescent="0.2">
      <c r="BI5375" s="147"/>
      <c r="BJ5375" s="147"/>
    </row>
    <row r="5376" spans="61:62" s="92" customFormat="1" x14ac:dyDescent="0.2">
      <c r="BI5376" s="147"/>
      <c r="BJ5376" s="147"/>
    </row>
    <row r="5377" spans="61:62" s="92" customFormat="1" x14ac:dyDescent="0.2">
      <c r="BI5377" s="147"/>
      <c r="BJ5377" s="147"/>
    </row>
    <row r="5378" spans="61:62" s="92" customFormat="1" x14ac:dyDescent="0.2">
      <c r="BI5378" s="147"/>
      <c r="BJ5378" s="147"/>
    </row>
    <row r="5379" spans="61:62" s="92" customFormat="1" x14ac:dyDescent="0.2">
      <c r="BI5379" s="147"/>
      <c r="BJ5379" s="147"/>
    </row>
    <row r="5380" spans="61:62" s="92" customFormat="1" x14ac:dyDescent="0.2">
      <c r="BI5380" s="147"/>
      <c r="BJ5380" s="147"/>
    </row>
    <row r="5381" spans="61:62" s="92" customFormat="1" x14ac:dyDescent="0.2">
      <c r="BI5381" s="147"/>
      <c r="BJ5381" s="147"/>
    </row>
    <row r="5382" spans="61:62" s="92" customFormat="1" x14ac:dyDescent="0.2">
      <c r="BI5382" s="147"/>
      <c r="BJ5382" s="147"/>
    </row>
    <row r="5383" spans="61:62" s="92" customFormat="1" x14ac:dyDescent="0.2">
      <c r="BI5383" s="147"/>
      <c r="BJ5383" s="147"/>
    </row>
    <row r="5384" spans="61:62" s="92" customFormat="1" x14ac:dyDescent="0.2">
      <c r="BI5384" s="147"/>
      <c r="BJ5384" s="147"/>
    </row>
    <row r="5385" spans="61:62" s="92" customFormat="1" x14ac:dyDescent="0.2">
      <c r="BI5385" s="147"/>
      <c r="BJ5385" s="147"/>
    </row>
    <row r="5386" spans="61:62" s="92" customFormat="1" x14ac:dyDescent="0.2">
      <c r="BI5386" s="147"/>
      <c r="BJ5386" s="147"/>
    </row>
    <row r="5387" spans="61:62" s="92" customFormat="1" x14ac:dyDescent="0.2">
      <c r="BI5387" s="147"/>
      <c r="BJ5387" s="147"/>
    </row>
    <row r="5388" spans="61:62" s="92" customFormat="1" x14ac:dyDescent="0.2">
      <c r="BI5388" s="147"/>
      <c r="BJ5388" s="147"/>
    </row>
    <row r="5389" spans="61:62" s="92" customFormat="1" x14ac:dyDescent="0.2">
      <c r="BI5389" s="147"/>
      <c r="BJ5389" s="147"/>
    </row>
    <row r="5390" spans="61:62" s="92" customFormat="1" x14ac:dyDescent="0.2">
      <c r="BI5390" s="147"/>
      <c r="BJ5390" s="147"/>
    </row>
    <row r="5391" spans="61:62" s="92" customFormat="1" x14ac:dyDescent="0.2">
      <c r="BI5391" s="147"/>
      <c r="BJ5391" s="147"/>
    </row>
    <row r="5392" spans="61:62" s="92" customFormat="1" x14ac:dyDescent="0.2">
      <c r="BI5392" s="147"/>
      <c r="BJ5392" s="147"/>
    </row>
    <row r="5393" spans="61:62" s="92" customFormat="1" x14ac:dyDescent="0.2">
      <c r="BI5393" s="147"/>
      <c r="BJ5393" s="147"/>
    </row>
    <row r="5394" spans="61:62" s="92" customFormat="1" x14ac:dyDescent="0.2">
      <c r="BI5394" s="147"/>
      <c r="BJ5394" s="147"/>
    </row>
    <row r="5395" spans="61:62" s="92" customFormat="1" x14ac:dyDescent="0.2">
      <c r="BI5395" s="147"/>
      <c r="BJ5395" s="147"/>
    </row>
    <row r="5396" spans="61:62" s="92" customFormat="1" x14ac:dyDescent="0.2">
      <c r="BI5396" s="147"/>
      <c r="BJ5396" s="147"/>
    </row>
    <row r="5397" spans="61:62" s="92" customFormat="1" x14ac:dyDescent="0.2">
      <c r="BI5397" s="147"/>
      <c r="BJ5397" s="147"/>
    </row>
    <row r="5398" spans="61:62" s="92" customFormat="1" x14ac:dyDescent="0.2">
      <c r="BI5398" s="147"/>
      <c r="BJ5398" s="147"/>
    </row>
    <row r="5399" spans="61:62" s="92" customFormat="1" x14ac:dyDescent="0.2">
      <c r="BI5399" s="147"/>
      <c r="BJ5399" s="147"/>
    </row>
    <row r="5400" spans="61:62" s="92" customFormat="1" x14ac:dyDescent="0.2">
      <c r="BI5400" s="147"/>
      <c r="BJ5400" s="147"/>
    </row>
    <row r="5401" spans="61:62" s="92" customFormat="1" x14ac:dyDescent="0.2">
      <c r="BI5401" s="147"/>
      <c r="BJ5401" s="147"/>
    </row>
    <row r="5402" spans="61:62" s="92" customFormat="1" x14ac:dyDescent="0.2">
      <c r="BI5402" s="147"/>
      <c r="BJ5402" s="147"/>
    </row>
    <row r="5403" spans="61:62" s="92" customFormat="1" x14ac:dyDescent="0.2">
      <c r="BI5403" s="147"/>
      <c r="BJ5403" s="147"/>
    </row>
    <row r="5404" spans="61:62" s="92" customFormat="1" x14ac:dyDescent="0.2">
      <c r="BI5404" s="147"/>
      <c r="BJ5404" s="147"/>
    </row>
    <row r="5405" spans="61:62" s="92" customFormat="1" x14ac:dyDescent="0.2">
      <c r="BI5405" s="147"/>
      <c r="BJ5405" s="147"/>
    </row>
    <row r="5406" spans="61:62" s="92" customFormat="1" x14ac:dyDescent="0.2">
      <c r="BI5406" s="147"/>
      <c r="BJ5406" s="147"/>
    </row>
    <row r="5407" spans="61:62" s="92" customFormat="1" x14ac:dyDescent="0.2">
      <c r="BI5407" s="147"/>
      <c r="BJ5407" s="147"/>
    </row>
    <row r="5408" spans="61:62" s="92" customFormat="1" x14ac:dyDescent="0.2">
      <c r="BI5408" s="147"/>
      <c r="BJ5408" s="147"/>
    </row>
    <row r="5409" spans="61:62" s="92" customFormat="1" x14ac:dyDescent="0.2">
      <c r="BI5409" s="147"/>
      <c r="BJ5409" s="147"/>
    </row>
    <row r="5410" spans="61:62" s="92" customFormat="1" x14ac:dyDescent="0.2">
      <c r="BI5410" s="147"/>
      <c r="BJ5410" s="147"/>
    </row>
    <row r="5411" spans="61:62" s="92" customFormat="1" x14ac:dyDescent="0.2">
      <c r="BI5411" s="147"/>
      <c r="BJ5411" s="147"/>
    </row>
    <row r="5412" spans="61:62" s="92" customFormat="1" x14ac:dyDescent="0.2">
      <c r="BI5412" s="147"/>
      <c r="BJ5412" s="147"/>
    </row>
    <row r="5413" spans="61:62" s="92" customFormat="1" x14ac:dyDescent="0.2">
      <c r="BI5413" s="147"/>
      <c r="BJ5413" s="147"/>
    </row>
    <row r="5414" spans="61:62" s="92" customFormat="1" x14ac:dyDescent="0.2">
      <c r="BI5414" s="147"/>
      <c r="BJ5414" s="147"/>
    </row>
    <row r="5415" spans="61:62" s="92" customFormat="1" x14ac:dyDescent="0.2">
      <c r="BI5415" s="147"/>
      <c r="BJ5415" s="147"/>
    </row>
    <row r="5416" spans="61:62" s="92" customFormat="1" x14ac:dyDescent="0.2">
      <c r="BI5416" s="147"/>
      <c r="BJ5416" s="147"/>
    </row>
    <row r="5417" spans="61:62" s="92" customFormat="1" x14ac:dyDescent="0.2">
      <c r="BI5417" s="147"/>
      <c r="BJ5417" s="147"/>
    </row>
    <row r="5418" spans="61:62" s="92" customFormat="1" x14ac:dyDescent="0.2">
      <c r="BI5418" s="147"/>
      <c r="BJ5418" s="147"/>
    </row>
    <row r="5419" spans="61:62" s="92" customFormat="1" x14ac:dyDescent="0.2">
      <c r="BI5419" s="147"/>
      <c r="BJ5419" s="147"/>
    </row>
    <row r="5420" spans="61:62" s="92" customFormat="1" x14ac:dyDescent="0.2">
      <c r="BI5420" s="147"/>
      <c r="BJ5420" s="147"/>
    </row>
    <row r="5421" spans="61:62" s="92" customFormat="1" x14ac:dyDescent="0.2">
      <c r="BI5421" s="147"/>
      <c r="BJ5421" s="147"/>
    </row>
    <row r="5422" spans="61:62" s="92" customFormat="1" x14ac:dyDescent="0.2">
      <c r="BI5422" s="147"/>
      <c r="BJ5422" s="147"/>
    </row>
    <row r="5423" spans="61:62" s="92" customFormat="1" x14ac:dyDescent="0.2">
      <c r="BI5423" s="147"/>
      <c r="BJ5423" s="147"/>
    </row>
    <row r="5424" spans="61:62" s="92" customFormat="1" x14ac:dyDescent="0.2">
      <c r="BI5424" s="147"/>
      <c r="BJ5424" s="147"/>
    </row>
    <row r="5425" spans="61:62" s="92" customFormat="1" x14ac:dyDescent="0.2">
      <c r="BI5425" s="147"/>
      <c r="BJ5425" s="147"/>
    </row>
    <row r="5426" spans="61:62" s="92" customFormat="1" x14ac:dyDescent="0.2">
      <c r="BI5426" s="147"/>
      <c r="BJ5426" s="147"/>
    </row>
    <row r="5427" spans="61:62" s="92" customFormat="1" x14ac:dyDescent="0.2">
      <c r="BI5427" s="147"/>
      <c r="BJ5427" s="147"/>
    </row>
    <row r="5428" spans="61:62" s="92" customFormat="1" x14ac:dyDescent="0.2">
      <c r="BI5428" s="147"/>
      <c r="BJ5428" s="147"/>
    </row>
    <row r="5429" spans="61:62" s="92" customFormat="1" x14ac:dyDescent="0.2">
      <c r="BI5429" s="147"/>
      <c r="BJ5429" s="147"/>
    </row>
    <row r="5430" spans="61:62" s="92" customFormat="1" x14ac:dyDescent="0.2">
      <c r="BI5430" s="147"/>
      <c r="BJ5430" s="147"/>
    </row>
    <row r="5431" spans="61:62" s="92" customFormat="1" x14ac:dyDescent="0.2">
      <c r="BI5431" s="147"/>
      <c r="BJ5431" s="147"/>
    </row>
    <row r="5432" spans="61:62" s="92" customFormat="1" x14ac:dyDescent="0.2">
      <c r="BI5432" s="147"/>
      <c r="BJ5432" s="147"/>
    </row>
    <row r="5433" spans="61:62" s="92" customFormat="1" x14ac:dyDescent="0.2">
      <c r="BI5433" s="147"/>
      <c r="BJ5433" s="147"/>
    </row>
    <row r="5434" spans="61:62" s="92" customFormat="1" x14ac:dyDescent="0.2">
      <c r="BI5434" s="147"/>
      <c r="BJ5434" s="147"/>
    </row>
    <row r="5435" spans="61:62" s="92" customFormat="1" x14ac:dyDescent="0.2">
      <c r="BI5435" s="147"/>
      <c r="BJ5435" s="147"/>
    </row>
    <row r="5436" spans="61:62" s="92" customFormat="1" x14ac:dyDescent="0.2">
      <c r="BI5436" s="147"/>
      <c r="BJ5436" s="147"/>
    </row>
    <row r="5437" spans="61:62" s="92" customFormat="1" x14ac:dyDescent="0.2">
      <c r="BI5437" s="147"/>
      <c r="BJ5437" s="147"/>
    </row>
    <row r="5438" spans="61:62" s="92" customFormat="1" x14ac:dyDescent="0.2">
      <c r="BI5438" s="147"/>
      <c r="BJ5438" s="147"/>
    </row>
    <row r="5439" spans="61:62" s="92" customFormat="1" x14ac:dyDescent="0.2">
      <c r="BI5439" s="147"/>
      <c r="BJ5439" s="147"/>
    </row>
    <row r="5440" spans="61:62" s="92" customFormat="1" x14ac:dyDescent="0.2">
      <c r="BI5440" s="147"/>
      <c r="BJ5440" s="147"/>
    </row>
    <row r="5441" spans="61:62" s="92" customFormat="1" x14ac:dyDescent="0.2">
      <c r="BI5441" s="147"/>
      <c r="BJ5441" s="147"/>
    </row>
    <row r="5442" spans="61:62" s="92" customFormat="1" x14ac:dyDescent="0.2">
      <c r="BI5442" s="147"/>
      <c r="BJ5442" s="147"/>
    </row>
    <row r="5443" spans="61:62" s="92" customFormat="1" x14ac:dyDescent="0.2">
      <c r="BI5443" s="147"/>
      <c r="BJ5443" s="147"/>
    </row>
    <row r="5444" spans="61:62" s="92" customFormat="1" x14ac:dyDescent="0.2">
      <c r="BI5444" s="147"/>
      <c r="BJ5444" s="147"/>
    </row>
    <row r="5445" spans="61:62" s="92" customFormat="1" x14ac:dyDescent="0.2">
      <c r="BI5445" s="147"/>
      <c r="BJ5445" s="147"/>
    </row>
    <row r="5446" spans="61:62" s="92" customFormat="1" x14ac:dyDescent="0.2">
      <c r="BI5446" s="147"/>
      <c r="BJ5446" s="147"/>
    </row>
    <row r="5447" spans="61:62" s="92" customFormat="1" x14ac:dyDescent="0.2">
      <c r="BI5447" s="147"/>
      <c r="BJ5447" s="147"/>
    </row>
    <row r="5448" spans="61:62" s="92" customFormat="1" x14ac:dyDescent="0.2">
      <c r="BI5448" s="147"/>
      <c r="BJ5448" s="147"/>
    </row>
    <row r="5449" spans="61:62" s="92" customFormat="1" x14ac:dyDescent="0.2">
      <c r="BI5449" s="147"/>
      <c r="BJ5449" s="147"/>
    </row>
    <row r="5450" spans="61:62" s="92" customFormat="1" x14ac:dyDescent="0.2">
      <c r="BI5450" s="147"/>
      <c r="BJ5450" s="147"/>
    </row>
    <row r="5451" spans="61:62" s="92" customFormat="1" x14ac:dyDescent="0.2">
      <c r="BI5451" s="147"/>
      <c r="BJ5451" s="147"/>
    </row>
    <row r="5452" spans="61:62" s="92" customFormat="1" x14ac:dyDescent="0.2">
      <c r="BI5452" s="147"/>
      <c r="BJ5452" s="147"/>
    </row>
    <row r="5453" spans="61:62" s="92" customFormat="1" x14ac:dyDescent="0.2">
      <c r="BI5453" s="147"/>
      <c r="BJ5453" s="147"/>
    </row>
    <row r="5454" spans="61:62" s="92" customFormat="1" x14ac:dyDescent="0.2">
      <c r="BI5454" s="147"/>
      <c r="BJ5454" s="147"/>
    </row>
    <row r="5455" spans="61:62" s="92" customFormat="1" x14ac:dyDescent="0.2">
      <c r="BI5455" s="147"/>
      <c r="BJ5455" s="147"/>
    </row>
    <row r="5456" spans="61:62" s="92" customFormat="1" x14ac:dyDescent="0.2">
      <c r="BI5456" s="147"/>
      <c r="BJ5456" s="147"/>
    </row>
    <row r="5457" spans="61:62" s="92" customFormat="1" x14ac:dyDescent="0.2">
      <c r="BI5457" s="147"/>
      <c r="BJ5457" s="147"/>
    </row>
    <row r="5458" spans="61:62" s="92" customFormat="1" x14ac:dyDescent="0.2">
      <c r="BI5458" s="147"/>
      <c r="BJ5458" s="147"/>
    </row>
    <row r="5459" spans="61:62" s="92" customFormat="1" x14ac:dyDescent="0.2">
      <c r="BI5459" s="147"/>
      <c r="BJ5459" s="147"/>
    </row>
    <row r="5460" spans="61:62" s="92" customFormat="1" x14ac:dyDescent="0.2">
      <c r="BI5460" s="147"/>
      <c r="BJ5460" s="147"/>
    </row>
    <row r="5461" spans="61:62" s="92" customFormat="1" x14ac:dyDescent="0.2">
      <c r="BI5461" s="147"/>
      <c r="BJ5461" s="147"/>
    </row>
    <row r="5462" spans="61:62" s="92" customFormat="1" x14ac:dyDescent="0.2">
      <c r="BI5462" s="147"/>
      <c r="BJ5462" s="147"/>
    </row>
    <row r="5463" spans="61:62" s="92" customFormat="1" x14ac:dyDescent="0.2">
      <c r="BI5463" s="147"/>
      <c r="BJ5463" s="147"/>
    </row>
    <row r="5464" spans="61:62" s="92" customFormat="1" x14ac:dyDescent="0.2">
      <c r="BI5464" s="147"/>
      <c r="BJ5464" s="147"/>
    </row>
    <row r="5465" spans="61:62" s="92" customFormat="1" x14ac:dyDescent="0.2">
      <c r="BI5465" s="147"/>
      <c r="BJ5465" s="147"/>
    </row>
    <row r="5466" spans="61:62" s="92" customFormat="1" x14ac:dyDescent="0.2">
      <c r="BI5466" s="147"/>
      <c r="BJ5466" s="147"/>
    </row>
    <row r="5467" spans="61:62" s="92" customFormat="1" x14ac:dyDescent="0.2">
      <c r="BI5467" s="147"/>
      <c r="BJ5467" s="147"/>
    </row>
    <row r="5468" spans="61:62" s="92" customFormat="1" x14ac:dyDescent="0.2">
      <c r="BI5468" s="147"/>
      <c r="BJ5468" s="147"/>
    </row>
    <row r="5469" spans="61:62" s="92" customFormat="1" x14ac:dyDescent="0.2">
      <c r="BI5469" s="147"/>
      <c r="BJ5469" s="147"/>
    </row>
    <row r="5470" spans="61:62" s="92" customFormat="1" x14ac:dyDescent="0.2">
      <c r="BI5470" s="147"/>
      <c r="BJ5470" s="147"/>
    </row>
    <row r="5471" spans="61:62" s="92" customFormat="1" x14ac:dyDescent="0.2">
      <c r="BI5471" s="147"/>
      <c r="BJ5471" s="147"/>
    </row>
    <row r="5472" spans="61:62" s="92" customFormat="1" x14ac:dyDescent="0.2">
      <c r="BI5472" s="147"/>
      <c r="BJ5472" s="147"/>
    </row>
    <row r="5473" spans="61:62" s="92" customFormat="1" x14ac:dyDescent="0.2">
      <c r="BI5473" s="147"/>
      <c r="BJ5473" s="147"/>
    </row>
    <row r="5474" spans="61:62" s="92" customFormat="1" x14ac:dyDescent="0.2">
      <c r="BI5474" s="147"/>
      <c r="BJ5474" s="147"/>
    </row>
    <row r="5475" spans="61:62" s="92" customFormat="1" x14ac:dyDescent="0.2">
      <c r="BI5475" s="147"/>
      <c r="BJ5475" s="147"/>
    </row>
    <row r="5476" spans="61:62" s="92" customFormat="1" x14ac:dyDescent="0.2">
      <c r="BI5476" s="147"/>
      <c r="BJ5476" s="147"/>
    </row>
    <row r="5477" spans="61:62" s="92" customFormat="1" x14ac:dyDescent="0.2">
      <c r="BI5477" s="147"/>
      <c r="BJ5477" s="147"/>
    </row>
    <row r="5478" spans="61:62" s="92" customFormat="1" x14ac:dyDescent="0.2">
      <c r="BI5478" s="147"/>
      <c r="BJ5478" s="147"/>
    </row>
    <row r="5479" spans="61:62" s="92" customFormat="1" x14ac:dyDescent="0.2">
      <c r="BI5479" s="147"/>
      <c r="BJ5479" s="147"/>
    </row>
    <row r="5480" spans="61:62" s="92" customFormat="1" x14ac:dyDescent="0.2">
      <c r="BI5480" s="147"/>
      <c r="BJ5480" s="147"/>
    </row>
    <row r="5481" spans="61:62" s="92" customFormat="1" x14ac:dyDescent="0.2">
      <c r="BI5481" s="147"/>
      <c r="BJ5481" s="147"/>
    </row>
    <row r="5482" spans="61:62" s="92" customFormat="1" x14ac:dyDescent="0.2">
      <c r="BI5482" s="147"/>
      <c r="BJ5482" s="147"/>
    </row>
    <row r="5483" spans="61:62" s="92" customFormat="1" x14ac:dyDescent="0.2">
      <c r="BI5483" s="147"/>
      <c r="BJ5483" s="147"/>
    </row>
    <row r="5484" spans="61:62" s="92" customFormat="1" x14ac:dyDescent="0.2">
      <c r="BI5484" s="147"/>
      <c r="BJ5484" s="147"/>
    </row>
    <row r="5485" spans="61:62" s="92" customFormat="1" x14ac:dyDescent="0.2">
      <c r="BI5485" s="147"/>
      <c r="BJ5485" s="147"/>
    </row>
    <row r="5486" spans="61:62" s="92" customFormat="1" x14ac:dyDescent="0.2">
      <c r="BI5486" s="147"/>
      <c r="BJ5486" s="147"/>
    </row>
    <row r="5487" spans="61:62" s="92" customFormat="1" x14ac:dyDescent="0.2">
      <c r="BI5487" s="147"/>
      <c r="BJ5487" s="147"/>
    </row>
    <row r="5488" spans="61:62" s="92" customFormat="1" x14ac:dyDescent="0.2">
      <c r="BI5488" s="147"/>
      <c r="BJ5488" s="147"/>
    </row>
    <row r="5489" spans="61:62" s="92" customFormat="1" x14ac:dyDescent="0.2">
      <c r="BI5489" s="147"/>
      <c r="BJ5489" s="147"/>
    </row>
    <row r="5490" spans="61:62" s="92" customFormat="1" x14ac:dyDescent="0.2">
      <c r="BI5490" s="147"/>
      <c r="BJ5490" s="147"/>
    </row>
    <row r="5491" spans="61:62" s="92" customFormat="1" x14ac:dyDescent="0.2">
      <c r="BI5491" s="147"/>
      <c r="BJ5491" s="147"/>
    </row>
    <row r="5492" spans="61:62" s="92" customFormat="1" x14ac:dyDescent="0.2">
      <c r="BI5492" s="147"/>
      <c r="BJ5492" s="147"/>
    </row>
    <row r="5493" spans="61:62" s="92" customFormat="1" x14ac:dyDescent="0.2">
      <c r="BI5493" s="147"/>
      <c r="BJ5493" s="147"/>
    </row>
    <row r="5494" spans="61:62" s="92" customFormat="1" x14ac:dyDescent="0.2">
      <c r="BI5494" s="147"/>
      <c r="BJ5494" s="147"/>
    </row>
    <row r="5495" spans="61:62" s="92" customFormat="1" x14ac:dyDescent="0.2">
      <c r="BI5495" s="147"/>
      <c r="BJ5495" s="147"/>
    </row>
    <row r="5496" spans="61:62" s="92" customFormat="1" x14ac:dyDescent="0.2">
      <c r="BI5496" s="147"/>
      <c r="BJ5496" s="147"/>
    </row>
    <row r="5497" spans="61:62" s="92" customFormat="1" x14ac:dyDescent="0.2">
      <c r="BI5497" s="147"/>
      <c r="BJ5497" s="147"/>
    </row>
    <row r="5498" spans="61:62" s="92" customFormat="1" x14ac:dyDescent="0.2">
      <c r="BI5498" s="147"/>
      <c r="BJ5498" s="147"/>
    </row>
    <row r="5499" spans="61:62" s="92" customFormat="1" x14ac:dyDescent="0.2">
      <c r="BI5499" s="147"/>
      <c r="BJ5499" s="147"/>
    </row>
    <row r="5500" spans="61:62" s="92" customFormat="1" x14ac:dyDescent="0.2">
      <c r="BI5500" s="147"/>
      <c r="BJ5500" s="147"/>
    </row>
    <row r="5501" spans="61:62" s="92" customFormat="1" x14ac:dyDescent="0.2">
      <c r="BI5501" s="147"/>
      <c r="BJ5501" s="147"/>
    </row>
    <row r="5502" spans="61:62" s="92" customFormat="1" x14ac:dyDescent="0.2">
      <c r="BI5502" s="147"/>
      <c r="BJ5502" s="147"/>
    </row>
    <row r="5503" spans="61:62" s="92" customFormat="1" x14ac:dyDescent="0.2">
      <c r="BI5503" s="147"/>
      <c r="BJ5503" s="147"/>
    </row>
    <row r="5504" spans="61:62" s="92" customFormat="1" x14ac:dyDescent="0.2">
      <c r="BI5504" s="147"/>
      <c r="BJ5504" s="147"/>
    </row>
    <row r="5505" spans="61:62" s="92" customFormat="1" x14ac:dyDescent="0.2">
      <c r="BI5505" s="147"/>
      <c r="BJ5505" s="147"/>
    </row>
    <row r="5506" spans="61:62" s="92" customFormat="1" x14ac:dyDescent="0.2">
      <c r="BI5506" s="147"/>
      <c r="BJ5506" s="147"/>
    </row>
    <row r="5507" spans="61:62" s="92" customFormat="1" x14ac:dyDescent="0.2">
      <c r="BI5507" s="147"/>
      <c r="BJ5507" s="147"/>
    </row>
    <row r="5508" spans="61:62" s="92" customFormat="1" x14ac:dyDescent="0.2">
      <c r="BI5508" s="147"/>
      <c r="BJ5508" s="147"/>
    </row>
    <row r="5509" spans="61:62" s="92" customFormat="1" x14ac:dyDescent="0.2">
      <c r="BI5509" s="147"/>
      <c r="BJ5509" s="147"/>
    </row>
    <row r="5510" spans="61:62" s="92" customFormat="1" x14ac:dyDescent="0.2">
      <c r="BI5510" s="147"/>
      <c r="BJ5510" s="147"/>
    </row>
    <row r="5511" spans="61:62" s="92" customFormat="1" x14ac:dyDescent="0.2">
      <c r="BI5511" s="147"/>
      <c r="BJ5511" s="147"/>
    </row>
    <row r="5512" spans="61:62" s="92" customFormat="1" x14ac:dyDescent="0.2">
      <c r="BI5512" s="147"/>
      <c r="BJ5512" s="147"/>
    </row>
    <row r="5513" spans="61:62" s="92" customFormat="1" x14ac:dyDescent="0.2">
      <c r="BI5513" s="147"/>
      <c r="BJ5513" s="147"/>
    </row>
    <row r="5514" spans="61:62" s="92" customFormat="1" x14ac:dyDescent="0.2">
      <c r="BI5514" s="147"/>
      <c r="BJ5514" s="147"/>
    </row>
    <row r="5515" spans="61:62" s="92" customFormat="1" x14ac:dyDescent="0.2">
      <c r="BI5515" s="147"/>
      <c r="BJ5515" s="147"/>
    </row>
    <row r="5516" spans="61:62" s="92" customFormat="1" x14ac:dyDescent="0.2">
      <c r="BI5516" s="147"/>
      <c r="BJ5516" s="147"/>
    </row>
    <row r="5517" spans="61:62" s="92" customFormat="1" x14ac:dyDescent="0.2">
      <c r="BI5517" s="147"/>
      <c r="BJ5517" s="147"/>
    </row>
    <row r="5518" spans="61:62" s="92" customFormat="1" x14ac:dyDescent="0.2">
      <c r="BI5518" s="147"/>
      <c r="BJ5518" s="147"/>
    </row>
    <row r="5519" spans="61:62" s="92" customFormat="1" x14ac:dyDescent="0.2">
      <c r="BI5519" s="147"/>
      <c r="BJ5519" s="147"/>
    </row>
    <row r="5520" spans="61:62" s="92" customFormat="1" x14ac:dyDescent="0.2">
      <c r="BI5520" s="147"/>
      <c r="BJ5520" s="147"/>
    </row>
    <row r="5521" spans="61:62" s="92" customFormat="1" x14ac:dyDescent="0.2">
      <c r="BI5521" s="147"/>
      <c r="BJ5521" s="147"/>
    </row>
    <row r="5522" spans="61:62" s="92" customFormat="1" x14ac:dyDescent="0.2">
      <c r="BI5522" s="147"/>
      <c r="BJ5522" s="147"/>
    </row>
    <row r="5523" spans="61:62" s="92" customFormat="1" x14ac:dyDescent="0.2">
      <c r="BI5523" s="147"/>
      <c r="BJ5523" s="147"/>
    </row>
    <row r="5524" spans="61:62" s="92" customFormat="1" x14ac:dyDescent="0.2">
      <c r="BI5524" s="147"/>
      <c r="BJ5524" s="147"/>
    </row>
    <row r="5525" spans="61:62" s="92" customFormat="1" x14ac:dyDescent="0.2">
      <c r="BI5525" s="147"/>
      <c r="BJ5525" s="147"/>
    </row>
    <row r="5526" spans="61:62" s="92" customFormat="1" x14ac:dyDescent="0.2">
      <c r="BI5526" s="147"/>
      <c r="BJ5526" s="147"/>
    </row>
    <row r="5527" spans="61:62" s="92" customFormat="1" x14ac:dyDescent="0.2">
      <c r="BI5527" s="147"/>
      <c r="BJ5527" s="147"/>
    </row>
    <row r="5528" spans="61:62" s="92" customFormat="1" x14ac:dyDescent="0.2">
      <c r="BI5528" s="147"/>
      <c r="BJ5528" s="147"/>
    </row>
    <row r="5529" spans="61:62" s="92" customFormat="1" x14ac:dyDescent="0.2">
      <c r="BI5529" s="147"/>
      <c r="BJ5529" s="147"/>
    </row>
    <row r="5530" spans="61:62" s="92" customFormat="1" x14ac:dyDescent="0.2">
      <c r="BI5530" s="147"/>
      <c r="BJ5530" s="147"/>
    </row>
    <row r="5531" spans="61:62" s="92" customFormat="1" x14ac:dyDescent="0.2">
      <c r="BI5531" s="147"/>
      <c r="BJ5531" s="147"/>
    </row>
    <row r="5532" spans="61:62" s="92" customFormat="1" x14ac:dyDescent="0.2">
      <c r="BI5532" s="147"/>
      <c r="BJ5532" s="147"/>
    </row>
    <row r="5533" spans="61:62" s="92" customFormat="1" x14ac:dyDescent="0.2">
      <c r="BI5533" s="147"/>
      <c r="BJ5533" s="147"/>
    </row>
    <row r="5534" spans="61:62" s="92" customFormat="1" x14ac:dyDescent="0.2">
      <c r="BI5534" s="147"/>
      <c r="BJ5534" s="147"/>
    </row>
    <row r="5535" spans="61:62" s="92" customFormat="1" x14ac:dyDescent="0.2">
      <c r="BI5535" s="147"/>
      <c r="BJ5535" s="147"/>
    </row>
    <row r="5536" spans="61:62" s="92" customFormat="1" x14ac:dyDescent="0.2">
      <c r="BI5536" s="147"/>
      <c r="BJ5536" s="147"/>
    </row>
    <row r="5537" spans="61:62" s="92" customFormat="1" x14ac:dyDescent="0.2">
      <c r="BI5537" s="147"/>
      <c r="BJ5537" s="147"/>
    </row>
    <row r="5538" spans="61:62" s="92" customFormat="1" x14ac:dyDescent="0.2">
      <c r="BI5538" s="147"/>
      <c r="BJ5538" s="147"/>
    </row>
    <row r="5539" spans="61:62" s="92" customFormat="1" x14ac:dyDescent="0.2">
      <c r="BI5539" s="147"/>
      <c r="BJ5539" s="147"/>
    </row>
    <row r="5540" spans="61:62" s="92" customFormat="1" x14ac:dyDescent="0.2">
      <c r="BI5540" s="147"/>
      <c r="BJ5540" s="147"/>
    </row>
    <row r="5541" spans="61:62" s="92" customFormat="1" x14ac:dyDescent="0.2">
      <c r="BI5541" s="147"/>
      <c r="BJ5541" s="147"/>
    </row>
    <row r="5542" spans="61:62" s="92" customFormat="1" x14ac:dyDescent="0.2">
      <c r="BI5542" s="147"/>
      <c r="BJ5542" s="147"/>
    </row>
    <row r="5543" spans="61:62" s="92" customFormat="1" x14ac:dyDescent="0.2">
      <c r="BI5543" s="147"/>
      <c r="BJ5543" s="147"/>
    </row>
    <row r="5544" spans="61:62" s="92" customFormat="1" x14ac:dyDescent="0.2">
      <c r="BI5544" s="147"/>
      <c r="BJ5544" s="147"/>
    </row>
    <row r="5545" spans="61:62" s="92" customFormat="1" x14ac:dyDescent="0.2">
      <c r="BI5545" s="147"/>
      <c r="BJ5545" s="147"/>
    </row>
    <row r="5546" spans="61:62" s="92" customFormat="1" x14ac:dyDescent="0.2">
      <c r="BI5546" s="147"/>
      <c r="BJ5546" s="147"/>
    </row>
    <row r="5547" spans="61:62" s="92" customFormat="1" x14ac:dyDescent="0.2">
      <c r="BI5547" s="147"/>
      <c r="BJ5547" s="147"/>
    </row>
    <row r="5548" spans="61:62" s="92" customFormat="1" x14ac:dyDescent="0.2">
      <c r="BI5548" s="147"/>
      <c r="BJ5548" s="147"/>
    </row>
    <row r="5549" spans="61:62" s="92" customFormat="1" x14ac:dyDescent="0.2">
      <c r="BI5549" s="147"/>
      <c r="BJ5549" s="147"/>
    </row>
    <row r="5550" spans="61:62" s="92" customFormat="1" x14ac:dyDescent="0.2">
      <c r="BI5550" s="147"/>
      <c r="BJ5550" s="147"/>
    </row>
    <row r="5551" spans="61:62" s="92" customFormat="1" x14ac:dyDescent="0.2">
      <c r="BI5551" s="147"/>
      <c r="BJ5551" s="147"/>
    </row>
    <row r="5552" spans="61:62" s="92" customFormat="1" x14ac:dyDescent="0.2">
      <c r="BI5552" s="147"/>
      <c r="BJ5552" s="147"/>
    </row>
    <row r="5553" spans="61:62" s="92" customFormat="1" x14ac:dyDescent="0.2">
      <c r="BI5553" s="147"/>
      <c r="BJ5553" s="147"/>
    </row>
    <row r="5554" spans="61:62" s="92" customFormat="1" x14ac:dyDescent="0.2">
      <c r="BI5554" s="147"/>
      <c r="BJ5554" s="147"/>
    </row>
    <row r="5555" spans="61:62" s="92" customFormat="1" x14ac:dyDescent="0.2">
      <c r="BI5555" s="147"/>
      <c r="BJ5555" s="147"/>
    </row>
    <row r="5556" spans="61:62" s="92" customFormat="1" x14ac:dyDescent="0.2">
      <c r="BI5556" s="147"/>
      <c r="BJ5556" s="147"/>
    </row>
    <row r="5557" spans="61:62" s="92" customFormat="1" x14ac:dyDescent="0.2">
      <c r="BI5557" s="147"/>
      <c r="BJ5557" s="147"/>
    </row>
    <row r="5558" spans="61:62" s="92" customFormat="1" x14ac:dyDescent="0.2">
      <c r="BI5558" s="147"/>
      <c r="BJ5558" s="147"/>
    </row>
    <row r="5559" spans="61:62" s="92" customFormat="1" x14ac:dyDescent="0.2">
      <c r="BI5559" s="147"/>
      <c r="BJ5559" s="147"/>
    </row>
    <row r="5560" spans="61:62" s="92" customFormat="1" x14ac:dyDescent="0.2">
      <c r="BI5560" s="147"/>
      <c r="BJ5560" s="147"/>
    </row>
    <row r="5561" spans="61:62" s="92" customFormat="1" x14ac:dyDescent="0.2">
      <c r="BI5561" s="147"/>
      <c r="BJ5561" s="147"/>
    </row>
    <row r="5562" spans="61:62" s="92" customFormat="1" x14ac:dyDescent="0.2">
      <c r="BI5562" s="147"/>
      <c r="BJ5562" s="147"/>
    </row>
    <row r="5563" spans="61:62" s="92" customFormat="1" x14ac:dyDescent="0.2">
      <c r="BI5563" s="147"/>
      <c r="BJ5563" s="147"/>
    </row>
    <row r="5564" spans="61:62" s="92" customFormat="1" x14ac:dyDescent="0.2">
      <c r="BI5564" s="147"/>
      <c r="BJ5564" s="147"/>
    </row>
    <row r="5565" spans="61:62" s="92" customFormat="1" x14ac:dyDescent="0.2">
      <c r="BI5565" s="147"/>
      <c r="BJ5565" s="147"/>
    </row>
    <row r="5566" spans="61:62" s="92" customFormat="1" x14ac:dyDescent="0.2">
      <c r="BI5566" s="147"/>
      <c r="BJ5566" s="147"/>
    </row>
    <row r="5567" spans="61:62" s="92" customFormat="1" x14ac:dyDescent="0.2">
      <c r="BI5567" s="147"/>
      <c r="BJ5567" s="147"/>
    </row>
    <row r="5568" spans="61:62" s="92" customFormat="1" x14ac:dyDescent="0.2">
      <c r="BI5568" s="147"/>
      <c r="BJ5568" s="147"/>
    </row>
    <row r="5569" spans="61:62" s="92" customFormat="1" x14ac:dyDescent="0.2">
      <c r="BI5569" s="147"/>
      <c r="BJ5569" s="147"/>
    </row>
    <row r="5570" spans="61:62" s="92" customFormat="1" x14ac:dyDescent="0.2">
      <c r="BI5570" s="147"/>
      <c r="BJ5570" s="147"/>
    </row>
    <row r="5571" spans="61:62" s="92" customFormat="1" x14ac:dyDescent="0.2">
      <c r="BI5571" s="147"/>
      <c r="BJ5571" s="147"/>
    </row>
    <row r="5572" spans="61:62" s="92" customFormat="1" x14ac:dyDescent="0.2">
      <c r="BI5572" s="147"/>
      <c r="BJ5572" s="147"/>
    </row>
    <row r="5573" spans="61:62" s="92" customFormat="1" x14ac:dyDescent="0.2">
      <c r="BI5573" s="147"/>
      <c r="BJ5573" s="147"/>
    </row>
    <row r="5574" spans="61:62" s="92" customFormat="1" x14ac:dyDescent="0.2">
      <c r="BI5574" s="147"/>
      <c r="BJ5574" s="147"/>
    </row>
    <row r="5575" spans="61:62" s="92" customFormat="1" x14ac:dyDescent="0.2">
      <c r="BI5575" s="147"/>
      <c r="BJ5575" s="147"/>
    </row>
    <row r="5576" spans="61:62" s="92" customFormat="1" x14ac:dyDescent="0.2">
      <c r="BI5576" s="147"/>
      <c r="BJ5576" s="147"/>
    </row>
    <row r="5577" spans="61:62" s="92" customFormat="1" x14ac:dyDescent="0.2">
      <c r="BI5577" s="147"/>
      <c r="BJ5577" s="147"/>
    </row>
    <row r="5578" spans="61:62" s="92" customFormat="1" x14ac:dyDescent="0.2">
      <c r="BI5578" s="147"/>
      <c r="BJ5578" s="147"/>
    </row>
    <row r="5579" spans="61:62" s="92" customFormat="1" x14ac:dyDescent="0.2">
      <c r="BI5579" s="147"/>
      <c r="BJ5579" s="147"/>
    </row>
    <row r="5580" spans="61:62" s="92" customFormat="1" x14ac:dyDescent="0.2">
      <c r="BI5580" s="147"/>
      <c r="BJ5580" s="147"/>
    </row>
    <row r="5581" spans="61:62" s="92" customFormat="1" x14ac:dyDescent="0.2">
      <c r="BI5581" s="147"/>
      <c r="BJ5581" s="147"/>
    </row>
    <row r="5582" spans="61:62" s="92" customFormat="1" x14ac:dyDescent="0.2">
      <c r="BI5582" s="147"/>
      <c r="BJ5582" s="147"/>
    </row>
    <row r="5583" spans="61:62" s="92" customFormat="1" x14ac:dyDescent="0.2">
      <c r="BI5583" s="147"/>
      <c r="BJ5583" s="147"/>
    </row>
    <row r="5584" spans="61:62" s="92" customFormat="1" x14ac:dyDescent="0.2">
      <c r="BI5584" s="147"/>
      <c r="BJ5584" s="147"/>
    </row>
    <row r="5585" spans="61:62" s="92" customFormat="1" x14ac:dyDescent="0.2">
      <c r="BI5585" s="147"/>
      <c r="BJ5585" s="147"/>
    </row>
    <row r="5586" spans="61:62" s="92" customFormat="1" x14ac:dyDescent="0.2">
      <c r="BI5586" s="147"/>
      <c r="BJ5586" s="147"/>
    </row>
    <row r="5587" spans="61:62" s="92" customFormat="1" x14ac:dyDescent="0.2">
      <c r="BI5587" s="147"/>
      <c r="BJ5587" s="147"/>
    </row>
    <row r="5588" spans="61:62" s="92" customFormat="1" x14ac:dyDescent="0.2">
      <c r="BI5588" s="147"/>
      <c r="BJ5588" s="147"/>
    </row>
    <row r="5589" spans="61:62" s="92" customFormat="1" x14ac:dyDescent="0.2">
      <c r="BI5589" s="147"/>
      <c r="BJ5589" s="147"/>
    </row>
    <row r="5590" spans="61:62" s="92" customFormat="1" x14ac:dyDescent="0.2">
      <c r="BI5590" s="147"/>
      <c r="BJ5590" s="147"/>
    </row>
    <row r="5591" spans="61:62" s="92" customFormat="1" x14ac:dyDescent="0.2">
      <c r="BI5591" s="147"/>
      <c r="BJ5591" s="147"/>
    </row>
    <row r="5592" spans="61:62" s="92" customFormat="1" x14ac:dyDescent="0.2">
      <c r="BI5592" s="147"/>
      <c r="BJ5592" s="147"/>
    </row>
    <row r="5593" spans="61:62" s="92" customFormat="1" x14ac:dyDescent="0.2">
      <c r="BI5593" s="147"/>
      <c r="BJ5593" s="147"/>
    </row>
    <row r="5594" spans="61:62" s="92" customFormat="1" x14ac:dyDescent="0.2">
      <c r="BI5594" s="147"/>
      <c r="BJ5594" s="147"/>
    </row>
    <row r="5595" spans="61:62" s="92" customFormat="1" x14ac:dyDescent="0.2">
      <c r="BI5595" s="147"/>
      <c r="BJ5595" s="147"/>
    </row>
    <row r="5596" spans="61:62" s="92" customFormat="1" x14ac:dyDescent="0.2">
      <c r="BI5596" s="147"/>
      <c r="BJ5596" s="147"/>
    </row>
    <row r="5597" spans="61:62" s="92" customFormat="1" x14ac:dyDescent="0.2">
      <c r="BI5597" s="147"/>
      <c r="BJ5597" s="147"/>
    </row>
    <row r="5598" spans="61:62" s="92" customFormat="1" x14ac:dyDescent="0.2">
      <c r="BI5598" s="147"/>
      <c r="BJ5598" s="147"/>
    </row>
    <row r="5599" spans="61:62" s="92" customFormat="1" x14ac:dyDescent="0.2">
      <c r="BI5599" s="147"/>
      <c r="BJ5599" s="147"/>
    </row>
    <row r="5600" spans="61:62" s="92" customFormat="1" x14ac:dyDescent="0.2">
      <c r="BI5600" s="147"/>
      <c r="BJ5600" s="147"/>
    </row>
    <row r="5601" spans="61:62" s="92" customFormat="1" x14ac:dyDescent="0.2">
      <c r="BI5601" s="147"/>
      <c r="BJ5601" s="147"/>
    </row>
    <row r="5602" spans="61:62" s="92" customFormat="1" x14ac:dyDescent="0.2">
      <c r="BI5602" s="147"/>
      <c r="BJ5602" s="147"/>
    </row>
    <row r="5603" spans="61:62" s="92" customFormat="1" x14ac:dyDescent="0.2">
      <c r="BI5603" s="147"/>
      <c r="BJ5603" s="147"/>
    </row>
    <row r="5604" spans="61:62" s="92" customFormat="1" x14ac:dyDescent="0.2">
      <c r="BI5604" s="147"/>
      <c r="BJ5604" s="147"/>
    </row>
    <row r="5605" spans="61:62" s="92" customFormat="1" x14ac:dyDescent="0.2">
      <c r="BI5605" s="147"/>
      <c r="BJ5605" s="147"/>
    </row>
    <row r="5606" spans="61:62" s="92" customFormat="1" x14ac:dyDescent="0.2">
      <c r="BI5606" s="147"/>
      <c r="BJ5606" s="147"/>
    </row>
    <row r="5607" spans="61:62" s="92" customFormat="1" x14ac:dyDescent="0.2">
      <c r="BI5607" s="147"/>
      <c r="BJ5607" s="147"/>
    </row>
    <row r="5608" spans="61:62" s="92" customFormat="1" x14ac:dyDescent="0.2">
      <c r="BI5608" s="147"/>
      <c r="BJ5608" s="147"/>
    </row>
    <row r="5609" spans="61:62" s="92" customFormat="1" x14ac:dyDescent="0.2">
      <c r="BI5609" s="147"/>
      <c r="BJ5609" s="147"/>
    </row>
    <row r="5610" spans="61:62" s="92" customFormat="1" x14ac:dyDescent="0.2">
      <c r="BI5610" s="147"/>
      <c r="BJ5610" s="147"/>
    </row>
    <row r="5611" spans="61:62" s="92" customFormat="1" x14ac:dyDescent="0.2">
      <c r="BI5611" s="147"/>
      <c r="BJ5611" s="147"/>
    </row>
    <row r="5612" spans="61:62" s="92" customFormat="1" x14ac:dyDescent="0.2">
      <c r="BI5612" s="147"/>
      <c r="BJ5612" s="147"/>
    </row>
    <row r="5613" spans="61:62" s="92" customFormat="1" x14ac:dyDescent="0.2">
      <c r="BI5613" s="147"/>
      <c r="BJ5613" s="147"/>
    </row>
    <row r="5614" spans="61:62" s="92" customFormat="1" x14ac:dyDescent="0.2">
      <c r="BI5614" s="147"/>
      <c r="BJ5614" s="147"/>
    </row>
    <row r="5615" spans="61:62" s="92" customFormat="1" x14ac:dyDescent="0.2">
      <c r="BI5615" s="147"/>
      <c r="BJ5615" s="147"/>
    </row>
    <row r="5616" spans="61:62" s="92" customFormat="1" x14ac:dyDescent="0.2">
      <c r="BI5616" s="147"/>
      <c r="BJ5616" s="147"/>
    </row>
    <row r="5617" spans="61:62" s="92" customFormat="1" x14ac:dyDescent="0.2">
      <c r="BI5617" s="147"/>
      <c r="BJ5617" s="147"/>
    </row>
    <row r="5618" spans="61:62" s="92" customFormat="1" x14ac:dyDescent="0.2">
      <c r="BI5618" s="147"/>
      <c r="BJ5618" s="147"/>
    </row>
    <row r="5619" spans="61:62" s="92" customFormat="1" x14ac:dyDescent="0.2">
      <c r="BI5619" s="147"/>
      <c r="BJ5619" s="147"/>
    </row>
    <row r="5620" spans="61:62" s="92" customFormat="1" x14ac:dyDescent="0.2">
      <c r="BI5620" s="147"/>
      <c r="BJ5620" s="147"/>
    </row>
    <row r="5621" spans="61:62" s="92" customFormat="1" x14ac:dyDescent="0.2">
      <c r="BI5621" s="147"/>
      <c r="BJ5621" s="147"/>
    </row>
    <row r="5622" spans="61:62" s="92" customFormat="1" x14ac:dyDescent="0.2">
      <c r="BI5622" s="147"/>
      <c r="BJ5622" s="147"/>
    </row>
    <row r="5623" spans="61:62" s="92" customFormat="1" x14ac:dyDescent="0.2">
      <c r="BI5623" s="147"/>
      <c r="BJ5623" s="147"/>
    </row>
    <row r="5624" spans="61:62" s="92" customFormat="1" x14ac:dyDescent="0.2">
      <c r="BI5624" s="147"/>
      <c r="BJ5624" s="147"/>
    </row>
    <row r="5625" spans="61:62" s="92" customFormat="1" x14ac:dyDescent="0.2">
      <c r="BI5625" s="147"/>
      <c r="BJ5625" s="147"/>
    </row>
    <row r="5626" spans="61:62" s="92" customFormat="1" x14ac:dyDescent="0.2">
      <c r="BI5626" s="147"/>
      <c r="BJ5626" s="147"/>
    </row>
    <row r="5627" spans="61:62" s="92" customFormat="1" x14ac:dyDescent="0.2">
      <c r="BI5627" s="147"/>
      <c r="BJ5627" s="147"/>
    </row>
    <row r="5628" spans="61:62" s="92" customFormat="1" x14ac:dyDescent="0.2">
      <c r="BI5628" s="147"/>
      <c r="BJ5628" s="147"/>
    </row>
    <row r="5629" spans="61:62" s="92" customFormat="1" x14ac:dyDescent="0.2">
      <c r="BI5629" s="147"/>
      <c r="BJ5629" s="147"/>
    </row>
    <row r="5630" spans="61:62" s="92" customFormat="1" x14ac:dyDescent="0.2">
      <c r="BI5630" s="147"/>
      <c r="BJ5630" s="147"/>
    </row>
    <row r="5631" spans="61:62" s="92" customFormat="1" x14ac:dyDescent="0.2">
      <c r="BI5631" s="147"/>
      <c r="BJ5631" s="147"/>
    </row>
    <row r="5632" spans="61:62" s="92" customFormat="1" x14ac:dyDescent="0.2">
      <c r="BI5632" s="147"/>
      <c r="BJ5632" s="147"/>
    </row>
    <row r="5633" spans="61:62" s="92" customFormat="1" x14ac:dyDescent="0.2">
      <c r="BI5633" s="147"/>
      <c r="BJ5633" s="147"/>
    </row>
    <row r="5634" spans="61:62" s="92" customFormat="1" x14ac:dyDescent="0.2">
      <c r="BI5634" s="147"/>
      <c r="BJ5634" s="147"/>
    </row>
    <row r="5635" spans="61:62" s="92" customFormat="1" x14ac:dyDescent="0.2">
      <c r="BI5635" s="147"/>
      <c r="BJ5635" s="147"/>
    </row>
    <row r="5636" spans="61:62" s="92" customFormat="1" x14ac:dyDescent="0.2">
      <c r="BI5636" s="147"/>
      <c r="BJ5636" s="147"/>
    </row>
    <row r="5637" spans="61:62" s="92" customFormat="1" x14ac:dyDescent="0.2">
      <c r="BI5637" s="147"/>
      <c r="BJ5637" s="147"/>
    </row>
    <row r="5638" spans="61:62" s="92" customFormat="1" x14ac:dyDescent="0.2">
      <c r="BI5638" s="147"/>
      <c r="BJ5638" s="147"/>
    </row>
    <row r="5639" spans="61:62" s="92" customFormat="1" x14ac:dyDescent="0.2">
      <c r="BI5639" s="147"/>
      <c r="BJ5639" s="147"/>
    </row>
    <row r="5640" spans="61:62" s="92" customFormat="1" x14ac:dyDescent="0.2">
      <c r="BI5640" s="147"/>
      <c r="BJ5640" s="147"/>
    </row>
    <row r="5641" spans="61:62" s="92" customFormat="1" x14ac:dyDescent="0.2">
      <c r="BI5641" s="147"/>
      <c r="BJ5641" s="147"/>
    </row>
    <row r="5642" spans="61:62" s="92" customFormat="1" x14ac:dyDescent="0.2">
      <c r="BI5642" s="147"/>
      <c r="BJ5642" s="147"/>
    </row>
    <row r="5643" spans="61:62" s="92" customFormat="1" x14ac:dyDescent="0.2">
      <c r="BI5643" s="147"/>
      <c r="BJ5643" s="147"/>
    </row>
    <row r="5644" spans="61:62" s="92" customFormat="1" x14ac:dyDescent="0.2">
      <c r="BI5644" s="147"/>
      <c r="BJ5644" s="147"/>
    </row>
    <row r="5645" spans="61:62" s="92" customFormat="1" x14ac:dyDescent="0.2">
      <c r="BI5645" s="147"/>
      <c r="BJ5645" s="147"/>
    </row>
    <row r="5646" spans="61:62" s="92" customFormat="1" x14ac:dyDescent="0.2">
      <c r="BI5646" s="147"/>
      <c r="BJ5646" s="147"/>
    </row>
    <row r="5647" spans="61:62" s="92" customFormat="1" x14ac:dyDescent="0.2">
      <c r="BI5647" s="147"/>
      <c r="BJ5647" s="147"/>
    </row>
    <row r="5648" spans="61:62" s="92" customFormat="1" x14ac:dyDescent="0.2">
      <c r="BI5648" s="147"/>
      <c r="BJ5648" s="147"/>
    </row>
    <row r="5649" spans="61:62" s="92" customFormat="1" x14ac:dyDescent="0.2">
      <c r="BI5649" s="147"/>
      <c r="BJ5649" s="147"/>
    </row>
    <row r="5650" spans="61:62" s="92" customFormat="1" x14ac:dyDescent="0.2">
      <c r="BI5650" s="147"/>
      <c r="BJ5650" s="147"/>
    </row>
    <row r="5651" spans="61:62" s="92" customFormat="1" x14ac:dyDescent="0.2">
      <c r="BI5651" s="147"/>
      <c r="BJ5651" s="147"/>
    </row>
    <row r="5652" spans="61:62" s="92" customFormat="1" x14ac:dyDescent="0.2">
      <c r="BI5652" s="147"/>
      <c r="BJ5652" s="147"/>
    </row>
    <row r="5653" spans="61:62" s="92" customFormat="1" x14ac:dyDescent="0.2">
      <c r="BI5653" s="147"/>
      <c r="BJ5653" s="147"/>
    </row>
    <row r="5654" spans="61:62" s="92" customFormat="1" x14ac:dyDescent="0.2">
      <c r="BI5654" s="147"/>
      <c r="BJ5654" s="147"/>
    </row>
    <row r="5655" spans="61:62" s="92" customFormat="1" x14ac:dyDescent="0.2">
      <c r="BI5655" s="147"/>
      <c r="BJ5655" s="147"/>
    </row>
    <row r="5656" spans="61:62" s="92" customFormat="1" x14ac:dyDescent="0.2">
      <c r="BI5656" s="147"/>
      <c r="BJ5656" s="147"/>
    </row>
    <row r="5657" spans="61:62" s="92" customFormat="1" x14ac:dyDescent="0.2">
      <c r="BI5657" s="147"/>
      <c r="BJ5657" s="147"/>
    </row>
    <row r="5658" spans="61:62" s="92" customFormat="1" x14ac:dyDescent="0.2">
      <c r="BI5658" s="147"/>
      <c r="BJ5658" s="147"/>
    </row>
    <row r="5659" spans="61:62" s="92" customFormat="1" x14ac:dyDescent="0.2">
      <c r="BI5659" s="147"/>
      <c r="BJ5659" s="147"/>
    </row>
    <row r="5660" spans="61:62" s="92" customFormat="1" x14ac:dyDescent="0.2">
      <c r="BI5660" s="147"/>
      <c r="BJ5660" s="147"/>
    </row>
    <row r="5661" spans="61:62" s="92" customFormat="1" x14ac:dyDescent="0.2">
      <c r="BI5661" s="147"/>
      <c r="BJ5661" s="147"/>
    </row>
    <row r="5662" spans="61:62" s="92" customFormat="1" x14ac:dyDescent="0.2">
      <c r="BI5662" s="147"/>
      <c r="BJ5662" s="147"/>
    </row>
    <row r="5663" spans="61:62" s="92" customFormat="1" x14ac:dyDescent="0.2">
      <c r="BI5663" s="147"/>
      <c r="BJ5663" s="147"/>
    </row>
    <row r="5664" spans="61:62" s="92" customFormat="1" x14ac:dyDescent="0.2">
      <c r="BI5664" s="147"/>
      <c r="BJ5664" s="147"/>
    </row>
    <row r="5665" spans="61:62" s="92" customFormat="1" x14ac:dyDescent="0.2">
      <c r="BI5665" s="147"/>
      <c r="BJ5665" s="147"/>
    </row>
    <row r="5666" spans="61:62" s="92" customFormat="1" x14ac:dyDescent="0.2">
      <c r="BI5666" s="147"/>
      <c r="BJ5666" s="147"/>
    </row>
    <row r="5667" spans="61:62" s="92" customFormat="1" x14ac:dyDescent="0.2">
      <c r="BI5667" s="147"/>
      <c r="BJ5667" s="147"/>
    </row>
    <row r="5668" spans="61:62" s="92" customFormat="1" x14ac:dyDescent="0.2">
      <c r="BI5668" s="147"/>
      <c r="BJ5668" s="147"/>
    </row>
    <row r="5669" spans="61:62" s="92" customFormat="1" x14ac:dyDescent="0.2">
      <c r="BI5669" s="147"/>
      <c r="BJ5669" s="147"/>
    </row>
    <row r="5670" spans="61:62" s="92" customFormat="1" x14ac:dyDescent="0.2">
      <c r="BI5670" s="147"/>
      <c r="BJ5670" s="147"/>
    </row>
    <row r="5671" spans="61:62" s="92" customFormat="1" x14ac:dyDescent="0.2">
      <c r="BI5671" s="147"/>
      <c r="BJ5671" s="147"/>
    </row>
    <row r="5672" spans="61:62" s="92" customFormat="1" x14ac:dyDescent="0.2">
      <c r="BI5672" s="147"/>
      <c r="BJ5672" s="147"/>
    </row>
    <row r="5673" spans="61:62" s="92" customFormat="1" x14ac:dyDescent="0.2">
      <c r="BI5673" s="147"/>
      <c r="BJ5673" s="147"/>
    </row>
    <row r="5674" spans="61:62" s="92" customFormat="1" x14ac:dyDescent="0.2">
      <c r="BI5674" s="147"/>
      <c r="BJ5674" s="147"/>
    </row>
    <row r="5675" spans="61:62" s="92" customFormat="1" x14ac:dyDescent="0.2">
      <c r="BI5675" s="147"/>
      <c r="BJ5675" s="147"/>
    </row>
    <row r="5676" spans="61:62" s="92" customFormat="1" x14ac:dyDescent="0.2">
      <c r="BI5676" s="147"/>
      <c r="BJ5676" s="147"/>
    </row>
    <row r="5677" spans="61:62" s="92" customFormat="1" x14ac:dyDescent="0.2">
      <c r="BI5677" s="147"/>
      <c r="BJ5677" s="147"/>
    </row>
    <row r="5678" spans="61:62" s="92" customFormat="1" x14ac:dyDescent="0.2">
      <c r="BI5678" s="147"/>
      <c r="BJ5678" s="147"/>
    </row>
    <row r="5679" spans="61:62" s="92" customFormat="1" x14ac:dyDescent="0.2">
      <c r="BI5679" s="147"/>
      <c r="BJ5679" s="147"/>
    </row>
    <row r="5680" spans="61:62" s="92" customFormat="1" x14ac:dyDescent="0.2">
      <c r="BI5680" s="147"/>
      <c r="BJ5680" s="147"/>
    </row>
    <row r="5681" spans="61:62" s="92" customFormat="1" x14ac:dyDescent="0.2">
      <c r="BI5681" s="147"/>
      <c r="BJ5681" s="147"/>
    </row>
    <row r="5682" spans="61:62" s="92" customFormat="1" x14ac:dyDescent="0.2">
      <c r="BI5682" s="147"/>
      <c r="BJ5682" s="147"/>
    </row>
    <row r="5683" spans="61:62" s="92" customFormat="1" x14ac:dyDescent="0.2">
      <c r="BI5683" s="147"/>
      <c r="BJ5683" s="147"/>
    </row>
    <row r="5684" spans="61:62" s="92" customFormat="1" x14ac:dyDescent="0.2">
      <c r="BI5684" s="147"/>
      <c r="BJ5684" s="147"/>
    </row>
    <row r="5685" spans="61:62" s="92" customFormat="1" x14ac:dyDescent="0.2">
      <c r="BI5685" s="147"/>
      <c r="BJ5685" s="147"/>
    </row>
    <row r="5686" spans="61:62" s="92" customFormat="1" x14ac:dyDescent="0.2">
      <c r="BI5686" s="147"/>
      <c r="BJ5686" s="147"/>
    </row>
    <row r="5687" spans="61:62" s="92" customFormat="1" x14ac:dyDescent="0.2">
      <c r="BI5687" s="147"/>
      <c r="BJ5687" s="147"/>
    </row>
    <row r="5688" spans="61:62" s="92" customFormat="1" x14ac:dyDescent="0.2">
      <c r="BI5688" s="147"/>
      <c r="BJ5688" s="147"/>
    </row>
    <row r="5689" spans="61:62" s="92" customFormat="1" x14ac:dyDescent="0.2">
      <c r="BI5689" s="147"/>
      <c r="BJ5689" s="147"/>
    </row>
    <row r="5690" spans="61:62" s="92" customFormat="1" x14ac:dyDescent="0.2">
      <c r="BI5690" s="147"/>
      <c r="BJ5690" s="147"/>
    </row>
    <row r="5691" spans="61:62" s="92" customFormat="1" x14ac:dyDescent="0.2">
      <c r="BI5691" s="147"/>
      <c r="BJ5691" s="147"/>
    </row>
    <row r="5692" spans="61:62" s="92" customFormat="1" x14ac:dyDescent="0.2">
      <c r="BI5692" s="147"/>
      <c r="BJ5692" s="147"/>
    </row>
    <row r="5693" spans="61:62" s="92" customFormat="1" x14ac:dyDescent="0.2">
      <c r="BI5693" s="147"/>
      <c r="BJ5693" s="147"/>
    </row>
    <row r="5694" spans="61:62" s="92" customFormat="1" x14ac:dyDescent="0.2">
      <c r="BI5694" s="147"/>
      <c r="BJ5694" s="147"/>
    </row>
    <row r="5695" spans="61:62" s="92" customFormat="1" x14ac:dyDescent="0.2">
      <c r="BI5695" s="147"/>
      <c r="BJ5695" s="147"/>
    </row>
    <row r="5696" spans="61:62" s="92" customFormat="1" x14ac:dyDescent="0.2">
      <c r="BI5696" s="147"/>
      <c r="BJ5696" s="147"/>
    </row>
    <row r="5697" spans="61:62" s="92" customFormat="1" x14ac:dyDescent="0.2">
      <c r="BI5697" s="147"/>
      <c r="BJ5697" s="147"/>
    </row>
    <row r="5698" spans="61:62" s="92" customFormat="1" x14ac:dyDescent="0.2">
      <c r="BI5698" s="147"/>
      <c r="BJ5698" s="147"/>
    </row>
    <row r="5699" spans="61:62" s="92" customFormat="1" x14ac:dyDescent="0.2">
      <c r="BI5699" s="147"/>
      <c r="BJ5699" s="147"/>
    </row>
    <row r="5700" spans="61:62" s="92" customFormat="1" x14ac:dyDescent="0.2">
      <c r="BI5700" s="147"/>
      <c r="BJ5700" s="147"/>
    </row>
    <row r="5701" spans="61:62" s="92" customFormat="1" x14ac:dyDescent="0.2">
      <c r="BI5701" s="147"/>
      <c r="BJ5701" s="147"/>
    </row>
    <row r="5702" spans="61:62" s="92" customFormat="1" x14ac:dyDescent="0.2">
      <c r="BI5702" s="147"/>
      <c r="BJ5702" s="147"/>
    </row>
    <row r="5703" spans="61:62" s="92" customFormat="1" x14ac:dyDescent="0.2">
      <c r="BI5703" s="147"/>
      <c r="BJ5703" s="147"/>
    </row>
    <row r="5704" spans="61:62" s="92" customFormat="1" x14ac:dyDescent="0.2">
      <c r="BI5704" s="147"/>
      <c r="BJ5704" s="147"/>
    </row>
    <row r="5705" spans="61:62" s="92" customFormat="1" x14ac:dyDescent="0.2">
      <c r="BI5705" s="147"/>
      <c r="BJ5705" s="147"/>
    </row>
    <row r="5706" spans="61:62" s="92" customFormat="1" x14ac:dyDescent="0.2">
      <c r="BI5706" s="147"/>
      <c r="BJ5706" s="147"/>
    </row>
    <row r="5707" spans="61:62" s="92" customFormat="1" x14ac:dyDescent="0.2">
      <c r="BI5707" s="147"/>
      <c r="BJ5707" s="147"/>
    </row>
    <row r="5708" spans="61:62" s="92" customFormat="1" x14ac:dyDescent="0.2">
      <c r="BI5708" s="147"/>
      <c r="BJ5708" s="147"/>
    </row>
    <row r="5709" spans="61:62" s="92" customFormat="1" x14ac:dyDescent="0.2">
      <c r="BI5709" s="147"/>
      <c r="BJ5709" s="147"/>
    </row>
    <row r="5710" spans="61:62" s="92" customFormat="1" x14ac:dyDescent="0.2">
      <c r="BI5710" s="147"/>
      <c r="BJ5710" s="147"/>
    </row>
    <row r="5711" spans="61:62" s="92" customFormat="1" x14ac:dyDescent="0.2">
      <c r="BI5711" s="147"/>
      <c r="BJ5711" s="147"/>
    </row>
    <row r="5712" spans="61:62" s="92" customFormat="1" x14ac:dyDescent="0.2">
      <c r="BI5712" s="147"/>
      <c r="BJ5712" s="147"/>
    </row>
    <row r="5713" spans="61:62" s="92" customFormat="1" x14ac:dyDescent="0.2">
      <c r="BI5713" s="147"/>
      <c r="BJ5713" s="147"/>
    </row>
    <row r="5714" spans="61:62" s="92" customFormat="1" x14ac:dyDescent="0.2">
      <c r="BI5714" s="147"/>
      <c r="BJ5714" s="147"/>
    </row>
    <row r="5715" spans="61:62" s="92" customFormat="1" x14ac:dyDescent="0.2">
      <c r="BI5715" s="147"/>
      <c r="BJ5715" s="147"/>
    </row>
    <row r="5716" spans="61:62" s="92" customFormat="1" x14ac:dyDescent="0.2">
      <c r="BI5716" s="147"/>
      <c r="BJ5716" s="147"/>
    </row>
    <row r="5717" spans="61:62" s="92" customFormat="1" x14ac:dyDescent="0.2">
      <c r="BI5717" s="147"/>
      <c r="BJ5717" s="147"/>
    </row>
    <row r="5718" spans="61:62" s="92" customFormat="1" x14ac:dyDescent="0.2">
      <c r="BI5718" s="147"/>
      <c r="BJ5718" s="147"/>
    </row>
    <row r="5719" spans="61:62" s="92" customFormat="1" x14ac:dyDescent="0.2">
      <c r="BI5719" s="147"/>
      <c r="BJ5719" s="147"/>
    </row>
    <row r="5720" spans="61:62" s="92" customFormat="1" x14ac:dyDescent="0.2">
      <c r="BI5720" s="147"/>
      <c r="BJ5720" s="147"/>
    </row>
    <row r="5721" spans="61:62" s="92" customFormat="1" x14ac:dyDescent="0.2">
      <c r="BI5721" s="147"/>
      <c r="BJ5721" s="147"/>
    </row>
    <row r="5722" spans="61:62" s="92" customFormat="1" x14ac:dyDescent="0.2">
      <c r="BI5722" s="147"/>
      <c r="BJ5722" s="147"/>
    </row>
    <row r="5723" spans="61:62" s="92" customFormat="1" x14ac:dyDescent="0.2">
      <c r="BI5723" s="147"/>
      <c r="BJ5723" s="147"/>
    </row>
    <row r="5724" spans="61:62" s="92" customFormat="1" x14ac:dyDescent="0.2">
      <c r="BI5724" s="147"/>
      <c r="BJ5724" s="147"/>
    </row>
    <row r="5725" spans="61:62" s="92" customFormat="1" x14ac:dyDescent="0.2">
      <c r="BI5725" s="147"/>
      <c r="BJ5725" s="147"/>
    </row>
    <row r="5726" spans="61:62" s="92" customFormat="1" x14ac:dyDescent="0.2">
      <c r="BI5726" s="147"/>
      <c r="BJ5726" s="147"/>
    </row>
    <row r="5727" spans="61:62" s="92" customFormat="1" x14ac:dyDescent="0.2">
      <c r="BI5727" s="147"/>
      <c r="BJ5727" s="147"/>
    </row>
    <row r="5728" spans="61:62" s="92" customFormat="1" x14ac:dyDescent="0.2">
      <c r="BI5728" s="147"/>
      <c r="BJ5728" s="147"/>
    </row>
    <row r="5729" spans="61:62" s="92" customFormat="1" x14ac:dyDescent="0.2">
      <c r="BI5729" s="147"/>
      <c r="BJ5729" s="147"/>
    </row>
    <row r="5730" spans="61:62" s="92" customFormat="1" x14ac:dyDescent="0.2">
      <c r="BI5730" s="147"/>
      <c r="BJ5730" s="147"/>
    </row>
    <row r="5731" spans="61:62" s="92" customFormat="1" x14ac:dyDescent="0.2">
      <c r="BI5731" s="147"/>
      <c r="BJ5731" s="147"/>
    </row>
    <row r="5732" spans="61:62" s="92" customFormat="1" x14ac:dyDescent="0.2">
      <c r="BI5732" s="147"/>
      <c r="BJ5732" s="147"/>
    </row>
    <row r="5733" spans="61:62" s="92" customFormat="1" x14ac:dyDescent="0.2">
      <c r="BI5733" s="147"/>
      <c r="BJ5733" s="147"/>
    </row>
    <row r="5734" spans="61:62" s="92" customFormat="1" x14ac:dyDescent="0.2">
      <c r="BI5734" s="147"/>
      <c r="BJ5734" s="147"/>
    </row>
    <row r="5735" spans="61:62" s="92" customFormat="1" x14ac:dyDescent="0.2">
      <c r="BI5735" s="147"/>
      <c r="BJ5735" s="147"/>
    </row>
    <row r="5736" spans="61:62" s="92" customFormat="1" x14ac:dyDescent="0.2">
      <c r="BI5736" s="147"/>
      <c r="BJ5736" s="147"/>
    </row>
    <row r="5737" spans="61:62" s="92" customFormat="1" x14ac:dyDescent="0.2">
      <c r="BI5737" s="147"/>
      <c r="BJ5737" s="147"/>
    </row>
    <row r="5738" spans="61:62" s="92" customFormat="1" x14ac:dyDescent="0.2">
      <c r="BI5738" s="147"/>
      <c r="BJ5738" s="147"/>
    </row>
    <row r="5739" spans="61:62" s="92" customFormat="1" x14ac:dyDescent="0.2">
      <c r="BI5739" s="147"/>
      <c r="BJ5739" s="147"/>
    </row>
    <row r="5740" spans="61:62" s="92" customFormat="1" x14ac:dyDescent="0.2">
      <c r="BI5740" s="147"/>
      <c r="BJ5740" s="147"/>
    </row>
    <row r="5741" spans="61:62" s="92" customFormat="1" x14ac:dyDescent="0.2">
      <c r="BI5741" s="147"/>
      <c r="BJ5741" s="147"/>
    </row>
    <row r="5742" spans="61:62" s="92" customFormat="1" x14ac:dyDescent="0.2">
      <c r="BI5742" s="147"/>
      <c r="BJ5742" s="147"/>
    </row>
    <row r="5743" spans="61:62" s="92" customFormat="1" x14ac:dyDescent="0.2">
      <c r="BI5743" s="147"/>
      <c r="BJ5743" s="147"/>
    </row>
    <row r="5744" spans="61:62" s="92" customFormat="1" x14ac:dyDescent="0.2">
      <c r="BI5744" s="147"/>
      <c r="BJ5744" s="147"/>
    </row>
    <row r="5745" spans="61:62" s="92" customFormat="1" x14ac:dyDescent="0.2">
      <c r="BI5745" s="147"/>
      <c r="BJ5745" s="147"/>
    </row>
    <row r="5746" spans="61:62" s="92" customFormat="1" x14ac:dyDescent="0.2">
      <c r="BI5746" s="147"/>
      <c r="BJ5746" s="147"/>
    </row>
    <row r="5747" spans="61:62" s="92" customFormat="1" x14ac:dyDescent="0.2">
      <c r="BI5747" s="147"/>
      <c r="BJ5747" s="147"/>
    </row>
    <row r="5748" spans="61:62" s="92" customFormat="1" x14ac:dyDescent="0.2">
      <c r="BI5748" s="147"/>
      <c r="BJ5748" s="147"/>
    </row>
    <row r="5749" spans="61:62" s="92" customFormat="1" x14ac:dyDescent="0.2">
      <c r="BI5749" s="147"/>
      <c r="BJ5749" s="147"/>
    </row>
    <row r="5750" spans="61:62" s="92" customFormat="1" x14ac:dyDescent="0.2">
      <c r="BI5750" s="147"/>
      <c r="BJ5750" s="147"/>
    </row>
    <row r="5751" spans="61:62" s="92" customFormat="1" x14ac:dyDescent="0.2">
      <c r="BI5751" s="147"/>
      <c r="BJ5751" s="147"/>
    </row>
    <row r="5752" spans="61:62" s="92" customFormat="1" x14ac:dyDescent="0.2">
      <c r="BI5752" s="147"/>
      <c r="BJ5752" s="147"/>
    </row>
    <row r="5753" spans="61:62" s="92" customFormat="1" x14ac:dyDescent="0.2">
      <c r="BI5753" s="147"/>
      <c r="BJ5753" s="147"/>
    </row>
    <row r="5754" spans="61:62" s="92" customFormat="1" x14ac:dyDescent="0.2">
      <c r="BI5754" s="147"/>
      <c r="BJ5754" s="147"/>
    </row>
    <row r="5755" spans="61:62" s="92" customFormat="1" x14ac:dyDescent="0.2">
      <c r="BI5755" s="147"/>
      <c r="BJ5755" s="147"/>
    </row>
    <row r="5756" spans="61:62" s="92" customFormat="1" x14ac:dyDescent="0.2">
      <c r="BI5756" s="147"/>
      <c r="BJ5756" s="147"/>
    </row>
    <row r="5757" spans="61:62" s="92" customFormat="1" x14ac:dyDescent="0.2">
      <c r="BI5757" s="147"/>
      <c r="BJ5757" s="147"/>
    </row>
    <row r="5758" spans="61:62" s="92" customFormat="1" x14ac:dyDescent="0.2">
      <c r="BI5758" s="147"/>
      <c r="BJ5758" s="147"/>
    </row>
    <row r="5759" spans="61:62" s="92" customFormat="1" x14ac:dyDescent="0.2">
      <c r="BI5759" s="147"/>
      <c r="BJ5759" s="147"/>
    </row>
    <row r="5760" spans="61:62" s="92" customFormat="1" x14ac:dyDescent="0.2">
      <c r="BI5760" s="147"/>
      <c r="BJ5760" s="147"/>
    </row>
    <row r="5761" spans="61:62" s="92" customFormat="1" x14ac:dyDescent="0.2">
      <c r="BI5761" s="147"/>
      <c r="BJ5761" s="147"/>
    </row>
    <row r="5762" spans="61:62" s="92" customFormat="1" x14ac:dyDescent="0.2">
      <c r="BI5762" s="147"/>
      <c r="BJ5762" s="147"/>
    </row>
    <row r="5763" spans="61:62" s="92" customFormat="1" x14ac:dyDescent="0.2">
      <c r="BI5763" s="147"/>
      <c r="BJ5763" s="147"/>
    </row>
    <row r="5764" spans="61:62" s="92" customFormat="1" x14ac:dyDescent="0.2">
      <c r="BI5764" s="147"/>
      <c r="BJ5764" s="147"/>
    </row>
    <row r="5765" spans="61:62" s="92" customFormat="1" x14ac:dyDescent="0.2">
      <c r="BI5765" s="147"/>
      <c r="BJ5765" s="147"/>
    </row>
    <row r="5766" spans="61:62" s="92" customFormat="1" x14ac:dyDescent="0.2">
      <c r="BI5766" s="147"/>
      <c r="BJ5766" s="147"/>
    </row>
    <row r="5767" spans="61:62" s="92" customFormat="1" x14ac:dyDescent="0.2">
      <c r="BI5767" s="147"/>
      <c r="BJ5767" s="147"/>
    </row>
    <row r="5768" spans="61:62" s="92" customFormat="1" x14ac:dyDescent="0.2">
      <c r="BI5768" s="147"/>
      <c r="BJ5768" s="147"/>
    </row>
    <row r="5769" spans="61:62" s="92" customFormat="1" x14ac:dyDescent="0.2">
      <c r="BI5769" s="147"/>
      <c r="BJ5769" s="147"/>
    </row>
    <row r="5770" spans="61:62" s="92" customFormat="1" x14ac:dyDescent="0.2">
      <c r="BI5770" s="147"/>
      <c r="BJ5770" s="147"/>
    </row>
    <row r="5771" spans="61:62" s="92" customFormat="1" x14ac:dyDescent="0.2">
      <c r="BI5771" s="147"/>
      <c r="BJ5771" s="147"/>
    </row>
    <row r="5772" spans="61:62" s="92" customFormat="1" x14ac:dyDescent="0.2">
      <c r="BI5772" s="147"/>
      <c r="BJ5772" s="147"/>
    </row>
    <row r="5773" spans="61:62" s="92" customFormat="1" x14ac:dyDescent="0.2">
      <c r="BI5773" s="147"/>
      <c r="BJ5773" s="147"/>
    </row>
    <row r="5774" spans="61:62" s="92" customFormat="1" x14ac:dyDescent="0.2">
      <c r="BI5774" s="147"/>
      <c r="BJ5774" s="147"/>
    </row>
    <row r="5775" spans="61:62" s="92" customFormat="1" x14ac:dyDescent="0.2">
      <c r="BI5775" s="147"/>
      <c r="BJ5775" s="147"/>
    </row>
    <row r="5776" spans="61:62" s="92" customFormat="1" x14ac:dyDescent="0.2">
      <c r="BI5776" s="147"/>
      <c r="BJ5776" s="147"/>
    </row>
    <row r="5777" spans="61:62" s="92" customFormat="1" x14ac:dyDescent="0.2">
      <c r="BI5777" s="147"/>
      <c r="BJ5777" s="147"/>
    </row>
    <row r="5778" spans="61:62" s="92" customFormat="1" x14ac:dyDescent="0.2">
      <c r="BI5778" s="147"/>
      <c r="BJ5778" s="147"/>
    </row>
    <row r="5779" spans="61:62" s="92" customFormat="1" x14ac:dyDescent="0.2">
      <c r="BI5779" s="147"/>
      <c r="BJ5779" s="147"/>
    </row>
    <row r="5780" spans="61:62" s="92" customFormat="1" x14ac:dyDescent="0.2">
      <c r="BI5780" s="147"/>
      <c r="BJ5780" s="147"/>
    </row>
    <row r="5781" spans="61:62" s="92" customFormat="1" x14ac:dyDescent="0.2">
      <c r="BI5781" s="147"/>
      <c r="BJ5781" s="147"/>
    </row>
    <row r="5782" spans="61:62" s="92" customFormat="1" x14ac:dyDescent="0.2">
      <c r="BI5782" s="147"/>
      <c r="BJ5782" s="147"/>
    </row>
    <row r="5783" spans="61:62" s="92" customFormat="1" x14ac:dyDescent="0.2">
      <c r="BI5783" s="147"/>
      <c r="BJ5783" s="147"/>
    </row>
    <row r="5784" spans="61:62" s="92" customFormat="1" x14ac:dyDescent="0.2">
      <c r="BI5784" s="147"/>
      <c r="BJ5784" s="147"/>
    </row>
    <row r="5785" spans="61:62" s="92" customFormat="1" x14ac:dyDescent="0.2">
      <c r="BI5785" s="147"/>
      <c r="BJ5785" s="147"/>
    </row>
    <row r="5786" spans="61:62" s="92" customFormat="1" x14ac:dyDescent="0.2">
      <c r="BI5786" s="147"/>
      <c r="BJ5786" s="147"/>
    </row>
    <row r="5787" spans="61:62" s="92" customFormat="1" x14ac:dyDescent="0.2">
      <c r="BI5787" s="147"/>
      <c r="BJ5787" s="147"/>
    </row>
    <row r="5788" spans="61:62" s="92" customFormat="1" x14ac:dyDescent="0.2">
      <c r="BI5788" s="147"/>
      <c r="BJ5788" s="147"/>
    </row>
    <row r="5789" spans="61:62" s="92" customFormat="1" x14ac:dyDescent="0.2">
      <c r="BI5789" s="147"/>
      <c r="BJ5789" s="147"/>
    </row>
    <row r="5790" spans="61:62" s="92" customFormat="1" x14ac:dyDescent="0.2">
      <c r="BI5790" s="147"/>
      <c r="BJ5790" s="147"/>
    </row>
    <row r="5791" spans="61:62" s="92" customFormat="1" x14ac:dyDescent="0.2">
      <c r="BI5791" s="147"/>
      <c r="BJ5791" s="147"/>
    </row>
    <row r="5792" spans="61:62" s="92" customFormat="1" x14ac:dyDescent="0.2">
      <c r="BI5792" s="147"/>
      <c r="BJ5792" s="147"/>
    </row>
    <row r="5793" spans="61:62" s="92" customFormat="1" x14ac:dyDescent="0.2">
      <c r="BI5793" s="147"/>
      <c r="BJ5793" s="147"/>
    </row>
    <row r="5794" spans="61:62" s="92" customFormat="1" x14ac:dyDescent="0.2">
      <c r="BI5794" s="147"/>
      <c r="BJ5794" s="147"/>
    </row>
    <row r="5795" spans="61:62" s="92" customFormat="1" x14ac:dyDescent="0.2">
      <c r="BI5795" s="147"/>
      <c r="BJ5795" s="147"/>
    </row>
    <row r="5796" spans="61:62" s="92" customFormat="1" x14ac:dyDescent="0.2">
      <c r="BI5796" s="147"/>
      <c r="BJ5796" s="147"/>
    </row>
    <row r="5797" spans="61:62" s="92" customFormat="1" x14ac:dyDescent="0.2">
      <c r="BI5797" s="147"/>
      <c r="BJ5797" s="147"/>
    </row>
    <row r="5798" spans="61:62" s="92" customFormat="1" x14ac:dyDescent="0.2">
      <c r="BI5798" s="147"/>
      <c r="BJ5798" s="147"/>
    </row>
    <row r="5799" spans="61:62" s="92" customFormat="1" x14ac:dyDescent="0.2">
      <c r="BI5799" s="147"/>
      <c r="BJ5799" s="147"/>
    </row>
    <row r="5800" spans="61:62" s="92" customFormat="1" x14ac:dyDescent="0.2">
      <c r="BI5800" s="147"/>
      <c r="BJ5800" s="147"/>
    </row>
    <row r="5801" spans="61:62" s="92" customFormat="1" x14ac:dyDescent="0.2">
      <c r="BI5801" s="147"/>
      <c r="BJ5801" s="147"/>
    </row>
    <row r="5802" spans="61:62" s="92" customFormat="1" x14ac:dyDescent="0.2">
      <c r="BI5802" s="147"/>
      <c r="BJ5802" s="147"/>
    </row>
    <row r="5803" spans="61:62" s="92" customFormat="1" x14ac:dyDescent="0.2">
      <c r="BI5803" s="147"/>
      <c r="BJ5803" s="147"/>
    </row>
    <row r="5804" spans="61:62" s="92" customFormat="1" x14ac:dyDescent="0.2">
      <c r="BI5804" s="147"/>
      <c r="BJ5804" s="147"/>
    </row>
    <row r="5805" spans="61:62" s="92" customFormat="1" x14ac:dyDescent="0.2">
      <c r="BI5805" s="147"/>
      <c r="BJ5805" s="147"/>
    </row>
    <row r="5806" spans="61:62" s="92" customFormat="1" x14ac:dyDescent="0.2">
      <c r="BI5806" s="147"/>
      <c r="BJ5806" s="147"/>
    </row>
    <row r="5807" spans="61:62" s="92" customFormat="1" x14ac:dyDescent="0.2">
      <c r="BI5807" s="147"/>
      <c r="BJ5807" s="147"/>
    </row>
    <row r="5808" spans="61:62" s="92" customFormat="1" x14ac:dyDescent="0.2">
      <c r="BI5808" s="147"/>
      <c r="BJ5808" s="147"/>
    </row>
    <row r="5809" spans="61:62" s="92" customFormat="1" x14ac:dyDescent="0.2">
      <c r="BI5809" s="147"/>
      <c r="BJ5809" s="147"/>
    </row>
    <row r="5810" spans="61:62" s="92" customFormat="1" x14ac:dyDescent="0.2">
      <c r="BI5810" s="147"/>
      <c r="BJ5810" s="147"/>
    </row>
    <row r="5811" spans="61:62" s="92" customFormat="1" x14ac:dyDescent="0.2">
      <c r="BI5811" s="147"/>
      <c r="BJ5811" s="147"/>
    </row>
    <row r="5812" spans="61:62" s="92" customFormat="1" x14ac:dyDescent="0.2">
      <c r="BI5812" s="147"/>
      <c r="BJ5812" s="147"/>
    </row>
    <row r="5813" spans="61:62" s="92" customFormat="1" x14ac:dyDescent="0.2">
      <c r="BI5813" s="147"/>
      <c r="BJ5813" s="147"/>
    </row>
    <row r="5814" spans="61:62" s="92" customFormat="1" x14ac:dyDescent="0.2">
      <c r="BI5814" s="147"/>
      <c r="BJ5814" s="147"/>
    </row>
    <row r="5815" spans="61:62" s="92" customFormat="1" x14ac:dyDescent="0.2">
      <c r="BI5815" s="147"/>
      <c r="BJ5815" s="147"/>
    </row>
    <row r="5816" spans="61:62" s="92" customFormat="1" x14ac:dyDescent="0.2">
      <c r="BI5816" s="147"/>
      <c r="BJ5816" s="147"/>
    </row>
    <row r="5817" spans="61:62" s="92" customFormat="1" x14ac:dyDescent="0.2">
      <c r="BI5817" s="147"/>
      <c r="BJ5817" s="147"/>
    </row>
    <row r="5818" spans="61:62" s="92" customFormat="1" x14ac:dyDescent="0.2">
      <c r="BI5818" s="147"/>
      <c r="BJ5818" s="147"/>
    </row>
    <row r="5819" spans="61:62" s="92" customFormat="1" x14ac:dyDescent="0.2">
      <c r="BI5819" s="147"/>
      <c r="BJ5819" s="147"/>
    </row>
    <row r="5820" spans="61:62" s="92" customFormat="1" x14ac:dyDescent="0.2">
      <c r="BI5820" s="147"/>
      <c r="BJ5820" s="147"/>
    </row>
    <row r="5821" spans="61:62" s="92" customFormat="1" x14ac:dyDescent="0.2">
      <c r="BI5821" s="147"/>
      <c r="BJ5821" s="147"/>
    </row>
    <row r="5822" spans="61:62" s="92" customFormat="1" x14ac:dyDescent="0.2">
      <c r="BI5822" s="147"/>
      <c r="BJ5822" s="147"/>
    </row>
    <row r="5823" spans="61:62" s="92" customFormat="1" x14ac:dyDescent="0.2">
      <c r="BI5823" s="147"/>
      <c r="BJ5823" s="147"/>
    </row>
    <row r="5824" spans="61:62" s="92" customFormat="1" x14ac:dyDescent="0.2">
      <c r="BI5824" s="147"/>
      <c r="BJ5824" s="147"/>
    </row>
    <row r="5825" spans="61:62" s="92" customFormat="1" x14ac:dyDescent="0.2">
      <c r="BI5825" s="147"/>
      <c r="BJ5825" s="147"/>
    </row>
    <row r="5826" spans="61:62" s="92" customFormat="1" x14ac:dyDescent="0.2">
      <c r="BI5826" s="147"/>
      <c r="BJ5826" s="147"/>
    </row>
    <row r="5827" spans="61:62" s="92" customFormat="1" x14ac:dyDescent="0.2">
      <c r="BI5827" s="147"/>
      <c r="BJ5827" s="147"/>
    </row>
    <row r="5828" spans="61:62" s="92" customFormat="1" x14ac:dyDescent="0.2">
      <c r="BI5828" s="147"/>
      <c r="BJ5828" s="147"/>
    </row>
    <row r="5829" spans="61:62" s="92" customFormat="1" x14ac:dyDescent="0.2">
      <c r="BI5829" s="147"/>
      <c r="BJ5829" s="147"/>
    </row>
    <row r="5830" spans="61:62" s="92" customFormat="1" x14ac:dyDescent="0.2">
      <c r="BI5830" s="147"/>
      <c r="BJ5830" s="147"/>
    </row>
    <row r="5831" spans="61:62" s="92" customFormat="1" x14ac:dyDescent="0.2">
      <c r="BI5831" s="147"/>
      <c r="BJ5831" s="147"/>
    </row>
    <row r="5832" spans="61:62" s="92" customFormat="1" x14ac:dyDescent="0.2">
      <c r="BI5832" s="147"/>
      <c r="BJ5832" s="147"/>
    </row>
    <row r="5833" spans="61:62" s="92" customFormat="1" x14ac:dyDescent="0.2">
      <c r="BI5833" s="147"/>
      <c r="BJ5833" s="147"/>
    </row>
    <row r="5834" spans="61:62" s="92" customFormat="1" x14ac:dyDescent="0.2">
      <c r="BI5834" s="147"/>
      <c r="BJ5834" s="147"/>
    </row>
    <row r="5835" spans="61:62" s="92" customFormat="1" x14ac:dyDescent="0.2">
      <c r="BI5835" s="147"/>
      <c r="BJ5835" s="147"/>
    </row>
    <row r="5836" spans="61:62" s="92" customFormat="1" x14ac:dyDescent="0.2">
      <c r="BI5836" s="147"/>
      <c r="BJ5836" s="147"/>
    </row>
    <row r="5837" spans="61:62" s="92" customFormat="1" x14ac:dyDescent="0.2">
      <c r="BI5837" s="147"/>
      <c r="BJ5837" s="147"/>
    </row>
    <row r="5838" spans="61:62" s="92" customFormat="1" x14ac:dyDescent="0.2">
      <c r="BI5838" s="147"/>
      <c r="BJ5838" s="147"/>
    </row>
    <row r="5839" spans="61:62" s="92" customFormat="1" x14ac:dyDescent="0.2">
      <c r="BI5839" s="147"/>
      <c r="BJ5839" s="147"/>
    </row>
    <row r="5840" spans="61:62" s="92" customFormat="1" x14ac:dyDescent="0.2">
      <c r="BI5840" s="147"/>
      <c r="BJ5840" s="147"/>
    </row>
    <row r="5841" spans="61:62" s="92" customFormat="1" x14ac:dyDescent="0.2">
      <c r="BI5841" s="147"/>
      <c r="BJ5841" s="147"/>
    </row>
    <row r="5842" spans="61:62" s="92" customFormat="1" x14ac:dyDescent="0.2">
      <c r="BI5842" s="147"/>
      <c r="BJ5842" s="147"/>
    </row>
    <row r="5843" spans="61:62" s="92" customFormat="1" x14ac:dyDescent="0.2">
      <c r="BI5843" s="147"/>
      <c r="BJ5843" s="147"/>
    </row>
    <row r="5844" spans="61:62" s="92" customFormat="1" x14ac:dyDescent="0.2">
      <c r="BI5844" s="147"/>
      <c r="BJ5844" s="147"/>
    </row>
    <row r="5845" spans="61:62" s="92" customFormat="1" x14ac:dyDescent="0.2">
      <c r="BI5845" s="147"/>
      <c r="BJ5845" s="147"/>
    </row>
    <row r="5846" spans="61:62" s="92" customFormat="1" x14ac:dyDescent="0.2">
      <c r="BI5846" s="147"/>
      <c r="BJ5846" s="147"/>
    </row>
    <row r="5847" spans="61:62" s="92" customFormat="1" x14ac:dyDescent="0.2">
      <c r="BI5847" s="147"/>
      <c r="BJ5847" s="147"/>
    </row>
    <row r="5848" spans="61:62" s="92" customFormat="1" x14ac:dyDescent="0.2">
      <c r="BI5848" s="147"/>
      <c r="BJ5848" s="147"/>
    </row>
    <row r="5849" spans="61:62" s="92" customFormat="1" x14ac:dyDescent="0.2">
      <c r="BI5849" s="147"/>
      <c r="BJ5849" s="147"/>
    </row>
    <row r="5850" spans="61:62" s="92" customFormat="1" x14ac:dyDescent="0.2">
      <c r="BI5850" s="147"/>
      <c r="BJ5850" s="147"/>
    </row>
    <row r="5851" spans="61:62" s="92" customFormat="1" x14ac:dyDescent="0.2">
      <c r="BI5851" s="147"/>
      <c r="BJ5851" s="147"/>
    </row>
    <row r="5852" spans="61:62" s="92" customFormat="1" x14ac:dyDescent="0.2">
      <c r="BI5852" s="147"/>
      <c r="BJ5852" s="147"/>
    </row>
    <row r="5853" spans="61:62" s="92" customFormat="1" x14ac:dyDescent="0.2">
      <c r="BI5853" s="147"/>
      <c r="BJ5853" s="147"/>
    </row>
    <row r="5854" spans="61:62" s="92" customFormat="1" x14ac:dyDescent="0.2">
      <c r="BI5854" s="147"/>
      <c r="BJ5854" s="147"/>
    </row>
    <row r="5855" spans="61:62" s="92" customFormat="1" x14ac:dyDescent="0.2">
      <c r="BI5855" s="147"/>
      <c r="BJ5855" s="147"/>
    </row>
    <row r="5856" spans="61:62" s="92" customFormat="1" x14ac:dyDescent="0.2">
      <c r="BI5856" s="147"/>
      <c r="BJ5856" s="147"/>
    </row>
    <row r="5857" spans="61:62" s="92" customFormat="1" x14ac:dyDescent="0.2">
      <c r="BI5857" s="147"/>
      <c r="BJ5857" s="147"/>
    </row>
    <row r="5858" spans="61:62" s="92" customFormat="1" x14ac:dyDescent="0.2">
      <c r="BI5858" s="147"/>
      <c r="BJ5858" s="147"/>
    </row>
    <row r="5859" spans="61:62" s="92" customFormat="1" x14ac:dyDescent="0.2">
      <c r="BI5859" s="147"/>
      <c r="BJ5859" s="147"/>
    </row>
    <row r="5860" spans="61:62" s="92" customFormat="1" x14ac:dyDescent="0.2">
      <c r="BI5860" s="147"/>
      <c r="BJ5860" s="147"/>
    </row>
    <row r="5861" spans="61:62" s="92" customFormat="1" x14ac:dyDescent="0.2">
      <c r="BI5861" s="147"/>
      <c r="BJ5861" s="147"/>
    </row>
    <row r="5862" spans="61:62" s="92" customFormat="1" x14ac:dyDescent="0.2">
      <c r="BI5862" s="147"/>
      <c r="BJ5862" s="147"/>
    </row>
    <row r="5863" spans="61:62" s="92" customFormat="1" x14ac:dyDescent="0.2">
      <c r="BI5863" s="147"/>
      <c r="BJ5863" s="147"/>
    </row>
    <row r="5864" spans="61:62" s="92" customFormat="1" x14ac:dyDescent="0.2">
      <c r="BI5864" s="147"/>
      <c r="BJ5864" s="147"/>
    </row>
    <row r="5865" spans="61:62" s="92" customFormat="1" x14ac:dyDescent="0.2">
      <c r="BI5865" s="147"/>
      <c r="BJ5865" s="147"/>
    </row>
    <row r="5866" spans="61:62" s="92" customFormat="1" x14ac:dyDescent="0.2">
      <c r="BI5866" s="147"/>
      <c r="BJ5866" s="147"/>
    </row>
    <row r="5867" spans="61:62" s="92" customFormat="1" x14ac:dyDescent="0.2">
      <c r="BI5867" s="147"/>
      <c r="BJ5867" s="147"/>
    </row>
    <row r="5868" spans="61:62" s="92" customFormat="1" x14ac:dyDescent="0.2">
      <c r="BI5868" s="147"/>
      <c r="BJ5868" s="147"/>
    </row>
    <row r="5869" spans="61:62" s="92" customFormat="1" x14ac:dyDescent="0.2">
      <c r="BI5869" s="147"/>
      <c r="BJ5869" s="147"/>
    </row>
    <row r="5870" spans="61:62" s="92" customFormat="1" x14ac:dyDescent="0.2">
      <c r="BI5870" s="147"/>
      <c r="BJ5870" s="147"/>
    </row>
    <row r="5871" spans="61:62" s="92" customFormat="1" x14ac:dyDescent="0.2">
      <c r="BI5871" s="147"/>
      <c r="BJ5871" s="147"/>
    </row>
    <row r="5872" spans="61:62" s="92" customFormat="1" x14ac:dyDescent="0.2">
      <c r="BI5872" s="147"/>
      <c r="BJ5872" s="147"/>
    </row>
    <row r="5873" spans="61:62" s="92" customFormat="1" x14ac:dyDescent="0.2">
      <c r="BI5873" s="147"/>
      <c r="BJ5873" s="147"/>
    </row>
    <row r="5874" spans="61:62" s="92" customFormat="1" x14ac:dyDescent="0.2">
      <c r="BI5874" s="147"/>
      <c r="BJ5874" s="147"/>
    </row>
    <row r="5875" spans="61:62" s="92" customFormat="1" x14ac:dyDescent="0.2">
      <c r="BI5875" s="147"/>
      <c r="BJ5875" s="147"/>
    </row>
    <row r="5876" spans="61:62" s="92" customFormat="1" x14ac:dyDescent="0.2">
      <c r="BI5876" s="147"/>
      <c r="BJ5876" s="147"/>
    </row>
    <row r="5877" spans="61:62" s="92" customFormat="1" x14ac:dyDescent="0.2">
      <c r="BI5877" s="147"/>
      <c r="BJ5877" s="147"/>
    </row>
    <row r="5878" spans="61:62" s="92" customFormat="1" x14ac:dyDescent="0.2">
      <c r="BI5878" s="147"/>
      <c r="BJ5878" s="147"/>
    </row>
    <row r="5879" spans="61:62" s="92" customFormat="1" x14ac:dyDescent="0.2">
      <c r="BI5879" s="147"/>
      <c r="BJ5879" s="147"/>
    </row>
    <row r="5880" spans="61:62" s="92" customFormat="1" x14ac:dyDescent="0.2">
      <c r="BI5880" s="147"/>
      <c r="BJ5880" s="147"/>
    </row>
    <row r="5881" spans="61:62" s="92" customFormat="1" x14ac:dyDescent="0.2">
      <c r="BI5881" s="147"/>
      <c r="BJ5881" s="147"/>
    </row>
    <row r="5882" spans="61:62" s="92" customFormat="1" x14ac:dyDescent="0.2">
      <c r="BI5882" s="147"/>
      <c r="BJ5882" s="147"/>
    </row>
    <row r="5883" spans="61:62" s="92" customFormat="1" x14ac:dyDescent="0.2">
      <c r="BI5883" s="147"/>
      <c r="BJ5883" s="147"/>
    </row>
    <row r="5884" spans="61:62" s="92" customFormat="1" x14ac:dyDescent="0.2">
      <c r="BI5884" s="147"/>
      <c r="BJ5884" s="147"/>
    </row>
    <row r="5885" spans="61:62" s="92" customFormat="1" x14ac:dyDescent="0.2">
      <c r="BI5885" s="147"/>
      <c r="BJ5885" s="147"/>
    </row>
    <row r="5886" spans="61:62" s="92" customFormat="1" x14ac:dyDescent="0.2">
      <c r="BI5886" s="147"/>
      <c r="BJ5886" s="147"/>
    </row>
    <row r="5887" spans="61:62" s="92" customFormat="1" x14ac:dyDescent="0.2">
      <c r="BI5887" s="147"/>
      <c r="BJ5887" s="147"/>
    </row>
    <row r="5888" spans="61:62" s="92" customFormat="1" x14ac:dyDescent="0.2">
      <c r="BI5888" s="147"/>
      <c r="BJ5888" s="147"/>
    </row>
    <row r="5889" spans="61:62" s="92" customFormat="1" x14ac:dyDescent="0.2">
      <c r="BI5889" s="147"/>
      <c r="BJ5889" s="147"/>
    </row>
    <row r="5890" spans="61:62" s="92" customFormat="1" x14ac:dyDescent="0.2">
      <c r="BI5890" s="147"/>
      <c r="BJ5890" s="147"/>
    </row>
    <row r="5891" spans="61:62" s="92" customFormat="1" x14ac:dyDescent="0.2">
      <c r="BI5891" s="147"/>
      <c r="BJ5891" s="147"/>
    </row>
    <row r="5892" spans="61:62" s="92" customFormat="1" x14ac:dyDescent="0.2">
      <c r="BI5892" s="147"/>
      <c r="BJ5892" s="147"/>
    </row>
    <row r="5893" spans="61:62" s="92" customFormat="1" x14ac:dyDescent="0.2">
      <c r="BI5893" s="147"/>
      <c r="BJ5893" s="147"/>
    </row>
    <row r="5894" spans="61:62" s="92" customFormat="1" x14ac:dyDescent="0.2">
      <c r="BI5894" s="147"/>
      <c r="BJ5894" s="147"/>
    </row>
    <row r="5895" spans="61:62" s="92" customFormat="1" x14ac:dyDescent="0.2">
      <c r="BI5895" s="147"/>
      <c r="BJ5895" s="147"/>
    </row>
    <row r="5896" spans="61:62" s="92" customFormat="1" x14ac:dyDescent="0.2">
      <c r="BI5896" s="147"/>
      <c r="BJ5896" s="147"/>
    </row>
    <row r="5897" spans="61:62" s="92" customFormat="1" x14ac:dyDescent="0.2">
      <c r="BI5897" s="147"/>
      <c r="BJ5897" s="147"/>
    </row>
    <row r="5898" spans="61:62" s="92" customFormat="1" x14ac:dyDescent="0.2">
      <c r="BI5898" s="147"/>
      <c r="BJ5898" s="147"/>
    </row>
    <row r="5899" spans="61:62" s="92" customFormat="1" x14ac:dyDescent="0.2">
      <c r="BI5899" s="147"/>
      <c r="BJ5899" s="147"/>
    </row>
    <row r="5900" spans="61:62" s="92" customFormat="1" x14ac:dyDescent="0.2">
      <c r="BI5900" s="147"/>
      <c r="BJ5900" s="147"/>
    </row>
    <row r="5901" spans="61:62" s="92" customFormat="1" x14ac:dyDescent="0.2">
      <c r="BI5901" s="147"/>
      <c r="BJ5901" s="147"/>
    </row>
    <row r="5902" spans="61:62" s="92" customFormat="1" x14ac:dyDescent="0.2">
      <c r="BI5902" s="147"/>
      <c r="BJ5902" s="147"/>
    </row>
    <row r="5903" spans="61:62" s="92" customFormat="1" x14ac:dyDescent="0.2">
      <c r="BI5903" s="147"/>
      <c r="BJ5903" s="147"/>
    </row>
    <row r="5904" spans="61:62" s="92" customFormat="1" x14ac:dyDescent="0.2">
      <c r="BI5904" s="147"/>
      <c r="BJ5904" s="147"/>
    </row>
    <row r="5905" spans="61:62" s="92" customFormat="1" x14ac:dyDescent="0.2">
      <c r="BI5905" s="147"/>
      <c r="BJ5905" s="147"/>
    </row>
    <row r="5906" spans="61:62" s="92" customFormat="1" x14ac:dyDescent="0.2">
      <c r="BI5906" s="147"/>
      <c r="BJ5906" s="147"/>
    </row>
    <row r="5907" spans="61:62" s="92" customFormat="1" x14ac:dyDescent="0.2">
      <c r="BI5907" s="147"/>
      <c r="BJ5907" s="147"/>
    </row>
    <row r="5908" spans="61:62" s="92" customFormat="1" x14ac:dyDescent="0.2">
      <c r="BI5908" s="147"/>
      <c r="BJ5908" s="147"/>
    </row>
    <row r="5909" spans="61:62" s="92" customFormat="1" x14ac:dyDescent="0.2">
      <c r="BI5909" s="147"/>
      <c r="BJ5909" s="147"/>
    </row>
    <row r="5910" spans="61:62" s="92" customFormat="1" x14ac:dyDescent="0.2">
      <c r="BI5910" s="147"/>
      <c r="BJ5910" s="147"/>
    </row>
    <row r="5911" spans="61:62" s="92" customFormat="1" x14ac:dyDescent="0.2">
      <c r="BI5911" s="147"/>
      <c r="BJ5911" s="147"/>
    </row>
    <row r="5912" spans="61:62" s="92" customFormat="1" x14ac:dyDescent="0.2">
      <c r="BI5912" s="147"/>
      <c r="BJ5912" s="147"/>
    </row>
    <row r="5913" spans="61:62" s="92" customFormat="1" x14ac:dyDescent="0.2">
      <c r="BI5913" s="147"/>
      <c r="BJ5913" s="147"/>
    </row>
    <row r="5914" spans="61:62" s="92" customFormat="1" x14ac:dyDescent="0.2">
      <c r="BI5914" s="147"/>
      <c r="BJ5914" s="147"/>
    </row>
    <row r="5915" spans="61:62" s="92" customFormat="1" x14ac:dyDescent="0.2">
      <c r="BI5915" s="147"/>
      <c r="BJ5915" s="147"/>
    </row>
    <row r="5916" spans="61:62" s="92" customFormat="1" x14ac:dyDescent="0.2">
      <c r="BI5916" s="147"/>
      <c r="BJ5916" s="147"/>
    </row>
    <row r="5917" spans="61:62" s="92" customFormat="1" x14ac:dyDescent="0.2">
      <c r="BI5917" s="147"/>
      <c r="BJ5917" s="147"/>
    </row>
    <row r="5918" spans="61:62" s="92" customFormat="1" x14ac:dyDescent="0.2">
      <c r="BI5918" s="147"/>
      <c r="BJ5918" s="147"/>
    </row>
    <row r="5919" spans="61:62" s="92" customFormat="1" x14ac:dyDescent="0.2">
      <c r="BI5919" s="147"/>
      <c r="BJ5919" s="147"/>
    </row>
    <row r="5920" spans="61:62" s="92" customFormat="1" x14ac:dyDescent="0.2">
      <c r="BI5920" s="147"/>
      <c r="BJ5920" s="147"/>
    </row>
    <row r="5921" spans="61:62" s="92" customFormat="1" x14ac:dyDescent="0.2">
      <c r="BI5921" s="147"/>
      <c r="BJ5921" s="147"/>
    </row>
    <row r="5922" spans="61:62" s="92" customFormat="1" x14ac:dyDescent="0.2">
      <c r="BI5922" s="147"/>
      <c r="BJ5922" s="147"/>
    </row>
    <row r="5923" spans="61:62" s="92" customFormat="1" x14ac:dyDescent="0.2">
      <c r="BI5923" s="147"/>
      <c r="BJ5923" s="147"/>
    </row>
    <row r="5924" spans="61:62" s="92" customFormat="1" x14ac:dyDescent="0.2">
      <c r="BI5924" s="147"/>
      <c r="BJ5924" s="147"/>
    </row>
    <row r="5925" spans="61:62" s="92" customFormat="1" x14ac:dyDescent="0.2">
      <c r="BI5925" s="147"/>
      <c r="BJ5925" s="147"/>
    </row>
    <row r="5926" spans="61:62" s="92" customFormat="1" x14ac:dyDescent="0.2">
      <c r="BI5926" s="147"/>
      <c r="BJ5926" s="147"/>
    </row>
    <row r="5927" spans="61:62" s="92" customFormat="1" x14ac:dyDescent="0.2">
      <c r="BI5927" s="147"/>
      <c r="BJ5927" s="147"/>
    </row>
    <row r="5928" spans="61:62" s="92" customFormat="1" x14ac:dyDescent="0.2">
      <c r="BI5928" s="147"/>
      <c r="BJ5928" s="147"/>
    </row>
    <row r="5929" spans="61:62" s="92" customFormat="1" x14ac:dyDescent="0.2">
      <c r="BI5929" s="147"/>
      <c r="BJ5929" s="147"/>
    </row>
    <row r="5930" spans="61:62" s="92" customFormat="1" x14ac:dyDescent="0.2">
      <c r="BI5930" s="147"/>
      <c r="BJ5930" s="147"/>
    </row>
    <row r="5931" spans="61:62" s="92" customFormat="1" x14ac:dyDescent="0.2">
      <c r="BI5931" s="147"/>
      <c r="BJ5931" s="147"/>
    </row>
    <row r="5932" spans="61:62" s="92" customFormat="1" x14ac:dyDescent="0.2">
      <c r="BI5932" s="147"/>
      <c r="BJ5932" s="147"/>
    </row>
    <row r="5933" spans="61:62" s="92" customFormat="1" x14ac:dyDescent="0.2">
      <c r="BI5933" s="147"/>
      <c r="BJ5933" s="147"/>
    </row>
    <row r="5934" spans="61:62" s="92" customFormat="1" x14ac:dyDescent="0.2">
      <c r="BI5934" s="147"/>
      <c r="BJ5934" s="147"/>
    </row>
    <row r="5935" spans="61:62" s="92" customFormat="1" x14ac:dyDescent="0.2">
      <c r="BI5935" s="147"/>
      <c r="BJ5935" s="147"/>
    </row>
    <row r="5936" spans="61:62" s="92" customFormat="1" x14ac:dyDescent="0.2">
      <c r="BI5936" s="147"/>
      <c r="BJ5936" s="147"/>
    </row>
    <row r="5937" spans="61:62" s="92" customFormat="1" x14ac:dyDescent="0.2">
      <c r="BI5937" s="147"/>
      <c r="BJ5937" s="147"/>
    </row>
    <row r="5938" spans="61:62" s="92" customFormat="1" x14ac:dyDescent="0.2">
      <c r="BI5938" s="147"/>
      <c r="BJ5938" s="147"/>
    </row>
    <row r="5939" spans="61:62" s="92" customFormat="1" x14ac:dyDescent="0.2">
      <c r="BI5939" s="147"/>
      <c r="BJ5939" s="147"/>
    </row>
    <row r="5940" spans="61:62" s="92" customFormat="1" x14ac:dyDescent="0.2">
      <c r="BI5940" s="147"/>
      <c r="BJ5940" s="147"/>
    </row>
    <row r="5941" spans="61:62" s="92" customFormat="1" x14ac:dyDescent="0.2">
      <c r="BI5941" s="147"/>
      <c r="BJ5941" s="147"/>
    </row>
    <row r="5942" spans="61:62" s="92" customFormat="1" x14ac:dyDescent="0.2">
      <c r="BI5942" s="147"/>
      <c r="BJ5942" s="147"/>
    </row>
    <row r="5943" spans="61:62" s="92" customFormat="1" x14ac:dyDescent="0.2">
      <c r="BI5943" s="147"/>
      <c r="BJ5943" s="147"/>
    </row>
    <row r="5944" spans="61:62" s="92" customFormat="1" x14ac:dyDescent="0.2">
      <c r="BI5944" s="147"/>
      <c r="BJ5944" s="147"/>
    </row>
    <row r="5945" spans="61:62" s="92" customFormat="1" x14ac:dyDescent="0.2">
      <c r="BI5945" s="147"/>
      <c r="BJ5945" s="147"/>
    </row>
    <row r="5946" spans="61:62" s="92" customFormat="1" x14ac:dyDescent="0.2">
      <c r="BI5946" s="147"/>
      <c r="BJ5946" s="147"/>
    </row>
    <row r="5947" spans="61:62" s="92" customFormat="1" x14ac:dyDescent="0.2">
      <c r="BI5947" s="147"/>
      <c r="BJ5947" s="147"/>
    </row>
    <row r="5948" spans="61:62" s="92" customFormat="1" x14ac:dyDescent="0.2">
      <c r="BI5948" s="147"/>
      <c r="BJ5948" s="147"/>
    </row>
    <row r="5949" spans="61:62" s="92" customFormat="1" x14ac:dyDescent="0.2">
      <c r="BI5949" s="147"/>
      <c r="BJ5949" s="147"/>
    </row>
    <row r="5950" spans="61:62" s="92" customFormat="1" x14ac:dyDescent="0.2">
      <c r="BI5950" s="147"/>
      <c r="BJ5950" s="147"/>
    </row>
    <row r="5951" spans="61:62" s="92" customFormat="1" x14ac:dyDescent="0.2">
      <c r="BI5951" s="147"/>
      <c r="BJ5951" s="147"/>
    </row>
    <row r="5952" spans="61:62" s="92" customFormat="1" x14ac:dyDescent="0.2">
      <c r="BI5952" s="147"/>
      <c r="BJ5952" s="147"/>
    </row>
    <row r="5953" spans="61:62" s="92" customFormat="1" x14ac:dyDescent="0.2">
      <c r="BI5953" s="147"/>
      <c r="BJ5953" s="147"/>
    </row>
    <row r="5954" spans="61:62" s="92" customFormat="1" x14ac:dyDescent="0.2">
      <c r="BI5954" s="147"/>
      <c r="BJ5954" s="147"/>
    </row>
    <row r="5955" spans="61:62" s="92" customFormat="1" x14ac:dyDescent="0.2">
      <c r="BI5955" s="147"/>
      <c r="BJ5955" s="147"/>
    </row>
    <row r="5956" spans="61:62" s="92" customFormat="1" x14ac:dyDescent="0.2">
      <c r="BI5956" s="147"/>
      <c r="BJ5956" s="147"/>
    </row>
    <row r="5957" spans="61:62" s="92" customFormat="1" x14ac:dyDescent="0.2">
      <c r="BI5957" s="147"/>
      <c r="BJ5957" s="147"/>
    </row>
    <row r="5958" spans="61:62" s="92" customFormat="1" x14ac:dyDescent="0.2">
      <c r="BI5958" s="147"/>
      <c r="BJ5958" s="147"/>
    </row>
    <row r="5959" spans="61:62" s="92" customFormat="1" x14ac:dyDescent="0.2">
      <c r="BI5959" s="147"/>
      <c r="BJ5959" s="147"/>
    </row>
    <row r="5960" spans="61:62" s="92" customFormat="1" x14ac:dyDescent="0.2">
      <c r="BI5960" s="147"/>
      <c r="BJ5960" s="147"/>
    </row>
    <row r="5961" spans="61:62" s="92" customFormat="1" x14ac:dyDescent="0.2">
      <c r="BI5961" s="147"/>
      <c r="BJ5961" s="147"/>
    </row>
    <row r="5962" spans="61:62" s="92" customFormat="1" x14ac:dyDescent="0.2">
      <c r="BI5962" s="147"/>
      <c r="BJ5962" s="147"/>
    </row>
    <row r="5963" spans="61:62" s="92" customFormat="1" x14ac:dyDescent="0.2">
      <c r="BI5963" s="147"/>
      <c r="BJ5963" s="147"/>
    </row>
    <row r="5964" spans="61:62" s="92" customFormat="1" x14ac:dyDescent="0.2">
      <c r="BI5964" s="147"/>
      <c r="BJ5964" s="147"/>
    </row>
    <row r="5965" spans="61:62" s="92" customFormat="1" x14ac:dyDescent="0.2">
      <c r="BI5965" s="147"/>
      <c r="BJ5965" s="147"/>
    </row>
    <row r="5966" spans="61:62" s="92" customFormat="1" x14ac:dyDescent="0.2">
      <c r="BI5966" s="147"/>
      <c r="BJ5966" s="147"/>
    </row>
    <row r="5967" spans="61:62" s="92" customFormat="1" x14ac:dyDescent="0.2">
      <c r="BI5967" s="147"/>
      <c r="BJ5967" s="147"/>
    </row>
    <row r="5968" spans="61:62" s="92" customFormat="1" x14ac:dyDescent="0.2">
      <c r="BI5968" s="147"/>
      <c r="BJ5968" s="147"/>
    </row>
    <row r="5969" spans="61:62" s="92" customFormat="1" x14ac:dyDescent="0.2">
      <c r="BI5969" s="147"/>
      <c r="BJ5969" s="147"/>
    </row>
    <row r="5970" spans="61:62" s="92" customFormat="1" x14ac:dyDescent="0.2">
      <c r="BI5970" s="147"/>
      <c r="BJ5970" s="147"/>
    </row>
    <row r="5971" spans="61:62" s="92" customFormat="1" x14ac:dyDescent="0.2">
      <c r="BI5971" s="147"/>
      <c r="BJ5971" s="147"/>
    </row>
    <row r="5972" spans="61:62" s="92" customFormat="1" x14ac:dyDescent="0.2">
      <c r="BI5972" s="147"/>
      <c r="BJ5972" s="147"/>
    </row>
    <row r="5973" spans="61:62" s="92" customFormat="1" x14ac:dyDescent="0.2">
      <c r="BI5973" s="147"/>
      <c r="BJ5973" s="147"/>
    </row>
    <row r="5974" spans="61:62" s="92" customFormat="1" x14ac:dyDescent="0.2">
      <c r="BI5974" s="147"/>
      <c r="BJ5974" s="147"/>
    </row>
    <row r="5975" spans="61:62" s="92" customFormat="1" x14ac:dyDescent="0.2">
      <c r="BI5975" s="147"/>
      <c r="BJ5975" s="147"/>
    </row>
    <row r="5976" spans="61:62" s="92" customFormat="1" x14ac:dyDescent="0.2">
      <c r="BI5976" s="147"/>
      <c r="BJ5976" s="147"/>
    </row>
    <row r="5977" spans="61:62" s="92" customFormat="1" x14ac:dyDescent="0.2">
      <c r="BI5977" s="147"/>
      <c r="BJ5977" s="147"/>
    </row>
    <row r="5978" spans="61:62" s="92" customFormat="1" x14ac:dyDescent="0.2">
      <c r="BI5978" s="147"/>
      <c r="BJ5978" s="147"/>
    </row>
    <row r="5979" spans="61:62" s="92" customFormat="1" x14ac:dyDescent="0.2">
      <c r="BI5979" s="147"/>
      <c r="BJ5979" s="147"/>
    </row>
    <row r="5980" spans="61:62" s="92" customFormat="1" x14ac:dyDescent="0.2">
      <c r="BI5980" s="147"/>
      <c r="BJ5980" s="147"/>
    </row>
    <row r="5981" spans="61:62" s="92" customFormat="1" x14ac:dyDescent="0.2">
      <c r="BI5981" s="147"/>
      <c r="BJ5981" s="147"/>
    </row>
    <row r="5982" spans="61:62" s="92" customFormat="1" x14ac:dyDescent="0.2">
      <c r="BI5982" s="147"/>
      <c r="BJ5982" s="147"/>
    </row>
    <row r="5983" spans="61:62" s="92" customFormat="1" x14ac:dyDescent="0.2">
      <c r="BI5983" s="147"/>
      <c r="BJ5983" s="147"/>
    </row>
    <row r="5984" spans="61:62" s="92" customFormat="1" x14ac:dyDescent="0.2">
      <c r="BI5984" s="147"/>
      <c r="BJ5984" s="147"/>
    </row>
    <row r="5985" spans="61:62" s="92" customFormat="1" x14ac:dyDescent="0.2">
      <c r="BI5985" s="147"/>
      <c r="BJ5985" s="147"/>
    </row>
    <row r="5986" spans="61:62" s="92" customFormat="1" x14ac:dyDescent="0.2">
      <c r="BI5986" s="147"/>
      <c r="BJ5986" s="147"/>
    </row>
    <row r="5987" spans="61:62" s="92" customFormat="1" x14ac:dyDescent="0.2">
      <c r="BI5987" s="147"/>
      <c r="BJ5987" s="147"/>
    </row>
    <row r="5988" spans="61:62" s="92" customFormat="1" x14ac:dyDescent="0.2">
      <c r="BI5988" s="147"/>
      <c r="BJ5988" s="147"/>
    </row>
    <row r="5989" spans="61:62" s="92" customFormat="1" x14ac:dyDescent="0.2">
      <c r="BI5989" s="147"/>
      <c r="BJ5989" s="147"/>
    </row>
    <row r="5990" spans="61:62" s="92" customFormat="1" x14ac:dyDescent="0.2">
      <c r="BI5990" s="147"/>
      <c r="BJ5990" s="147"/>
    </row>
    <row r="5991" spans="61:62" s="92" customFormat="1" x14ac:dyDescent="0.2">
      <c r="BI5991" s="147"/>
      <c r="BJ5991" s="147"/>
    </row>
    <row r="5992" spans="61:62" s="92" customFormat="1" x14ac:dyDescent="0.2">
      <c r="BI5992" s="147"/>
      <c r="BJ5992" s="147"/>
    </row>
    <row r="5993" spans="61:62" s="92" customFormat="1" x14ac:dyDescent="0.2">
      <c r="BI5993" s="147"/>
      <c r="BJ5993" s="147"/>
    </row>
    <row r="5994" spans="61:62" s="92" customFormat="1" x14ac:dyDescent="0.2">
      <c r="BI5994" s="147"/>
      <c r="BJ5994" s="147"/>
    </row>
    <row r="5995" spans="61:62" s="92" customFormat="1" x14ac:dyDescent="0.2">
      <c r="BI5995" s="147"/>
      <c r="BJ5995" s="147"/>
    </row>
    <row r="5996" spans="61:62" s="92" customFormat="1" x14ac:dyDescent="0.2">
      <c r="BI5996" s="147"/>
      <c r="BJ5996" s="147"/>
    </row>
    <row r="5997" spans="61:62" s="92" customFormat="1" x14ac:dyDescent="0.2">
      <c r="BI5997" s="147"/>
      <c r="BJ5997" s="147"/>
    </row>
    <row r="5998" spans="61:62" s="92" customFormat="1" x14ac:dyDescent="0.2">
      <c r="BI5998" s="147"/>
      <c r="BJ5998" s="147"/>
    </row>
    <row r="5999" spans="61:62" s="92" customFormat="1" x14ac:dyDescent="0.2">
      <c r="BI5999" s="147"/>
      <c r="BJ5999" s="147"/>
    </row>
    <row r="6000" spans="61:62" s="92" customFormat="1" x14ac:dyDescent="0.2">
      <c r="BI6000" s="147"/>
      <c r="BJ6000" s="147"/>
    </row>
    <row r="6001" spans="61:62" s="92" customFormat="1" x14ac:dyDescent="0.2">
      <c r="BI6001" s="147"/>
      <c r="BJ6001" s="147"/>
    </row>
    <row r="6002" spans="61:62" s="92" customFormat="1" x14ac:dyDescent="0.2">
      <c r="BI6002" s="147"/>
      <c r="BJ6002" s="147"/>
    </row>
    <row r="6003" spans="61:62" s="92" customFormat="1" x14ac:dyDescent="0.2">
      <c r="BI6003" s="147"/>
      <c r="BJ6003" s="147"/>
    </row>
    <row r="6004" spans="61:62" s="92" customFormat="1" x14ac:dyDescent="0.2">
      <c r="BI6004" s="147"/>
      <c r="BJ6004" s="147"/>
    </row>
    <row r="6005" spans="61:62" s="92" customFormat="1" x14ac:dyDescent="0.2">
      <c r="BI6005" s="147"/>
      <c r="BJ6005" s="147"/>
    </row>
    <row r="6006" spans="61:62" s="92" customFormat="1" x14ac:dyDescent="0.2">
      <c r="BI6006" s="147"/>
      <c r="BJ6006" s="147"/>
    </row>
    <row r="6007" spans="61:62" s="92" customFormat="1" x14ac:dyDescent="0.2">
      <c r="BI6007" s="147"/>
      <c r="BJ6007" s="147"/>
    </row>
    <row r="6008" spans="61:62" s="92" customFormat="1" x14ac:dyDescent="0.2">
      <c r="BI6008" s="147"/>
      <c r="BJ6008" s="147"/>
    </row>
    <row r="6009" spans="61:62" s="92" customFormat="1" x14ac:dyDescent="0.2">
      <c r="BI6009" s="147"/>
      <c r="BJ6009" s="147"/>
    </row>
    <row r="6010" spans="61:62" s="92" customFormat="1" x14ac:dyDescent="0.2">
      <c r="BI6010" s="147"/>
      <c r="BJ6010" s="147"/>
    </row>
    <row r="6011" spans="61:62" s="92" customFormat="1" x14ac:dyDescent="0.2">
      <c r="BI6011" s="147"/>
      <c r="BJ6011" s="147"/>
    </row>
    <row r="6012" spans="61:62" s="92" customFormat="1" x14ac:dyDescent="0.2">
      <c r="BI6012" s="147"/>
      <c r="BJ6012" s="147"/>
    </row>
    <row r="6013" spans="61:62" s="92" customFormat="1" x14ac:dyDescent="0.2">
      <c r="BI6013" s="147"/>
      <c r="BJ6013" s="147"/>
    </row>
    <row r="6014" spans="61:62" s="92" customFormat="1" x14ac:dyDescent="0.2">
      <c r="BI6014" s="147"/>
      <c r="BJ6014" s="147"/>
    </row>
    <row r="6015" spans="61:62" s="92" customFormat="1" x14ac:dyDescent="0.2">
      <c r="BI6015" s="147"/>
      <c r="BJ6015" s="147"/>
    </row>
    <row r="6016" spans="61:62" s="92" customFormat="1" x14ac:dyDescent="0.2">
      <c r="BI6016" s="147"/>
      <c r="BJ6016" s="147"/>
    </row>
    <row r="6017" spans="61:62" s="92" customFormat="1" x14ac:dyDescent="0.2">
      <c r="BI6017" s="147"/>
      <c r="BJ6017" s="147"/>
    </row>
    <row r="6018" spans="61:62" s="92" customFormat="1" x14ac:dyDescent="0.2">
      <c r="BI6018" s="147"/>
      <c r="BJ6018" s="147"/>
    </row>
    <row r="6019" spans="61:62" s="92" customFormat="1" x14ac:dyDescent="0.2">
      <c r="BI6019" s="147"/>
      <c r="BJ6019" s="147"/>
    </row>
    <row r="6020" spans="61:62" s="92" customFormat="1" x14ac:dyDescent="0.2">
      <c r="BI6020" s="147"/>
      <c r="BJ6020" s="147"/>
    </row>
    <row r="6021" spans="61:62" s="92" customFormat="1" x14ac:dyDescent="0.2">
      <c r="BI6021" s="147"/>
      <c r="BJ6021" s="147"/>
    </row>
    <row r="6022" spans="61:62" s="92" customFormat="1" x14ac:dyDescent="0.2">
      <c r="BI6022" s="147"/>
      <c r="BJ6022" s="147"/>
    </row>
    <row r="6023" spans="61:62" s="92" customFormat="1" x14ac:dyDescent="0.2">
      <c r="BI6023" s="147"/>
      <c r="BJ6023" s="147"/>
    </row>
    <row r="6024" spans="61:62" s="92" customFormat="1" x14ac:dyDescent="0.2">
      <c r="BI6024" s="147"/>
      <c r="BJ6024" s="147"/>
    </row>
    <row r="6025" spans="61:62" s="92" customFormat="1" x14ac:dyDescent="0.2">
      <c r="BI6025" s="147"/>
      <c r="BJ6025" s="147"/>
    </row>
    <row r="6026" spans="61:62" s="92" customFormat="1" x14ac:dyDescent="0.2">
      <c r="BI6026" s="147"/>
      <c r="BJ6026" s="147"/>
    </row>
    <row r="6027" spans="61:62" s="92" customFormat="1" x14ac:dyDescent="0.2">
      <c r="BI6027" s="147"/>
      <c r="BJ6027" s="147"/>
    </row>
    <row r="6028" spans="61:62" s="92" customFormat="1" x14ac:dyDescent="0.2">
      <c r="BI6028" s="147"/>
      <c r="BJ6028" s="147"/>
    </row>
    <row r="6029" spans="61:62" s="92" customFormat="1" x14ac:dyDescent="0.2">
      <c r="BI6029" s="147"/>
      <c r="BJ6029" s="147"/>
    </row>
    <row r="6030" spans="61:62" s="92" customFormat="1" x14ac:dyDescent="0.2">
      <c r="BI6030" s="147"/>
      <c r="BJ6030" s="147"/>
    </row>
    <row r="6031" spans="61:62" s="92" customFormat="1" x14ac:dyDescent="0.2">
      <c r="BI6031" s="147"/>
      <c r="BJ6031" s="147"/>
    </row>
    <row r="6032" spans="61:62" s="92" customFormat="1" x14ac:dyDescent="0.2">
      <c r="BI6032" s="147"/>
      <c r="BJ6032" s="147"/>
    </row>
    <row r="6033" spans="61:62" s="92" customFormat="1" x14ac:dyDescent="0.2">
      <c r="BI6033" s="147"/>
      <c r="BJ6033" s="147"/>
    </row>
    <row r="6034" spans="61:62" s="92" customFormat="1" x14ac:dyDescent="0.2">
      <c r="BI6034" s="147"/>
      <c r="BJ6034" s="147"/>
    </row>
    <row r="6035" spans="61:62" s="92" customFormat="1" x14ac:dyDescent="0.2">
      <c r="BI6035" s="147"/>
      <c r="BJ6035" s="147"/>
    </row>
    <row r="6036" spans="61:62" s="92" customFormat="1" x14ac:dyDescent="0.2">
      <c r="BI6036" s="147"/>
      <c r="BJ6036" s="147"/>
    </row>
    <row r="6037" spans="61:62" s="92" customFormat="1" x14ac:dyDescent="0.2">
      <c r="BI6037" s="147"/>
      <c r="BJ6037" s="147"/>
    </row>
    <row r="6038" spans="61:62" s="92" customFormat="1" x14ac:dyDescent="0.2">
      <c r="BI6038" s="147"/>
      <c r="BJ6038" s="147"/>
    </row>
    <row r="6039" spans="61:62" s="92" customFormat="1" x14ac:dyDescent="0.2">
      <c r="BI6039" s="147"/>
      <c r="BJ6039" s="147"/>
    </row>
    <row r="6040" spans="61:62" s="92" customFormat="1" x14ac:dyDescent="0.2">
      <c r="BI6040" s="147"/>
      <c r="BJ6040" s="147"/>
    </row>
    <row r="6041" spans="61:62" s="92" customFormat="1" x14ac:dyDescent="0.2">
      <c r="BI6041" s="147"/>
      <c r="BJ6041" s="147"/>
    </row>
    <row r="6042" spans="61:62" s="92" customFormat="1" x14ac:dyDescent="0.2">
      <c r="BI6042" s="147"/>
      <c r="BJ6042" s="147"/>
    </row>
    <row r="6043" spans="61:62" s="92" customFormat="1" x14ac:dyDescent="0.2">
      <c r="BI6043" s="147"/>
      <c r="BJ6043" s="147"/>
    </row>
    <row r="6044" spans="61:62" s="92" customFormat="1" x14ac:dyDescent="0.2">
      <c r="BI6044" s="147"/>
      <c r="BJ6044" s="147"/>
    </row>
    <row r="6045" spans="61:62" s="92" customFormat="1" x14ac:dyDescent="0.2">
      <c r="BI6045" s="147"/>
      <c r="BJ6045" s="147"/>
    </row>
    <row r="6046" spans="61:62" s="92" customFormat="1" x14ac:dyDescent="0.2">
      <c r="BI6046" s="147"/>
      <c r="BJ6046" s="147"/>
    </row>
    <row r="6047" spans="61:62" s="92" customFormat="1" x14ac:dyDescent="0.2">
      <c r="BI6047" s="147"/>
      <c r="BJ6047" s="147"/>
    </row>
    <row r="6048" spans="61:62" s="92" customFormat="1" x14ac:dyDescent="0.2">
      <c r="BI6048" s="147"/>
      <c r="BJ6048" s="147"/>
    </row>
    <row r="6049" spans="61:62" s="92" customFormat="1" x14ac:dyDescent="0.2">
      <c r="BI6049" s="147"/>
      <c r="BJ6049" s="147"/>
    </row>
    <row r="6050" spans="61:62" s="92" customFormat="1" x14ac:dyDescent="0.2">
      <c r="BI6050" s="147"/>
      <c r="BJ6050" s="147"/>
    </row>
    <row r="6051" spans="61:62" s="92" customFormat="1" x14ac:dyDescent="0.2">
      <c r="BI6051" s="147"/>
      <c r="BJ6051" s="147"/>
    </row>
    <row r="6052" spans="61:62" s="92" customFormat="1" x14ac:dyDescent="0.2">
      <c r="BI6052" s="147"/>
      <c r="BJ6052" s="147"/>
    </row>
    <row r="6053" spans="61:62" s="92" customFormat="1" x14ac:dyDescent="0.2">
      <c r="BI6053" s="147"/>
      <c r="BJ6053" s="147"/>
    </row>
    <row r="6054" spans="61:62" s="92" customFormat="1" x14ac:dyDescent="0.2">
      <c r="BI6054" s="147"/>
      <c r="BJ6054" s="147"/>
    </row>
    <row r="6055" spans="61:62" s="92" customFormat="1" x14ac:dyDescent="0.2">
      <c r="BI6055" s="147"/>
      <c r="BJ6055" s="147"/>
    </row>
    <row r="6056" spans="61:62" s="92" customFormat="1" x14ac:dyDescent="0.2">
      <c r="BI6056" s="147"/>
      <c r="BJ6056" s="147"/>
    </row>
    <row r="6057" spans="61:62" s="92" customFormat="1" x14ac:dyDescent="0.2">
      <c r="BI6057" s="147"/>
      <c r="BJ6057" s="147"/>
    </row>
    <row r="6058" spans="61:62" s="92" customFormat="1" x14ac:dyDescent="0.2">
      <c r="BI6058" s="147"/>
      <c r="BJ6058" s="147"/>
    </row>
    <row r="6059" spans="61:62" s="92" customFormat="1" x14ac:dyDescent="0.2">
      <c r="BI6059" s="147"/>
      <c r="BJ6059" s="147"/>
    </row>
    <row r="6060" spans="61:62" s="92" customFormat="1" x14ac:dyDescent="0.2">
      <c r="BI6060" s="147"/>
      <c r="BJ6060" s="147"/>
    </row>
    <row r="6061" spans="61:62" s="92" customFormat="1" x14ac:dyDescent="0.2">
      <c r="BI6061" s="147"/>
      <c r="BJ6061" s="147"/>
    </row>
    <row r="6062" spans="61:62" s="92" customFormat="1" x14ac:dyDescent="0.2">
      <c r="BI6062" s="147"/>
      <c r="BJ6062" s="147"/>
    </row>
    <row r="6063" spans="61:62" s="92" customFormat="1" x14ac:dyDescent="0.2">
      <c r="BI6063" s="147"/>
      <c r="BJ6063" s="147"/>
    </row>
    <row r="6064" spans="61:62" s="92" customFormat="1" x14ac:dyDescent="0.2">
      <c r="BI6064" s="147"/>
      <c r="BJ6064" s="147"/>
    </row>
    <row r="6065" spans="61:62" s="92" customFormat="1" x14ac:dyDescent="0.2">
      <c r="BI6065" s="147"/>
      <c r="BJ6065" s="147"/>
    </row>
    <row r="6066" spans="61:62" s="92" customFormat="1" x14ac:dyDescent="0.2">
      <c r="BI6066" s="147"/>
      <c r="BJ6066" s="147"/>
    </row>
    <row r="6067" spans="61:62" s="92" customFormat="1" x14ac:dyDescent="0.2">
      <c r="BI6067" s="147"/>
      <c r="BJ6067" s="147"/>
    </row>
    <row r="6068" spans="61:62" s="92" customFormat="1" x14ac:dyDescent="0.2">
      <c r="BI6068" s="147"/>
      <c r="BJ6068" s="147"/>
    </row>
    <row r="6069" spans="61:62" s="92" customFormat="1" x14ac:dyDescent="0.2">
      <c r="BI6069" s="147"/>
      <c r="BJ6069" s="147"/>
    </row>
    <row r="6070" spans="61:62" s="92" customFormat="1" x14ac:dyDescent="0.2">
      <c r="BI6070" s="147"/>
      <c r="BJ6070" s="147"/>
    </row>
    <row r="6071" spans="61:62" s="92" customFormat="1" x14ac:dyDescent="0.2">
      <c r="BI6071" s="147"/>
      <c r="BJ6071" s="147"/>
    </row>
    <row r="6072" spans="61:62" s="92" customFormat="1" x14ac:dyDescent="0.2">
      <c r="BI6072" s="147"/>
      <c r="BJ6072" s="147"/>
    </row>
    <row r="6073" spans="61:62" s="92" customFormat="1" x14ac:dyDescent="0.2">
      <c r="BI6073" s="147"/>
      <c r="BJ6073" s="147"/>
    </row>
    <row r="6074" spans="61:62" s="92" customFormat="1" x14ac:dyDescent="0.2">
      <c r="BI6074" s="147"/>
      <c r="BJ6074" s="147"/>
    </row>
    <row r="6075" spans="61:62" s="92" customFormat="1" x14ac:dyDescent="0.2">
      <c r="BI6075" s="147"/>
      <c r="BJ6075" s="147"/>
    </row>
    <row r="6076" spans="61:62" s="92" customFormat="1" x14ac:dyDescent="0.2">
      <c r="BI6076" s="147"/>
      <c r="BJ6076" s="147"/>
    </row>
    <row r="6077" spans="61:62" s="92" customFormat="1" x14ac:dyDescent="0.2">
      <c r="BI6077" s="147"/>
      <c r="BJ6077" s="147"/>
    </row>
    <row r="6078" spans="61:62" s="92" customFormat="1" x14ac:dyDescent="0.2">
      <c r="BI6078" s="147"/>
      <c r="BJ6078" s="147"/>
    </row>
    <row r="6079" spans="61:62" s="92" customFormat="1" x14ac:dyDescent="0.2">
      <c r="BI6079" s="147"/>
      <c r="BJ6079" s="147"/>
    </row>
    <row r="6080" spans="61:62" s="92" customFormat="1" x14ac:dyDescent="0.2">
      <c r="BI6080" s="147"/>
      <c r="BJ6080" s="147"/>
    </row>
    <row r="6081" spans="61:62" s="92" customFormat="1" x14ac:dyDescent="0.2">
      <c r="BI6081" s="147"/>
      <c r="BJ6081" s="147"/>
    </row>
    <row r="6082" spans="61:62" s="92" customFormat="1" x14ac:dyDescent="0.2">
      <c r="BI6082" s="147"/>
      <c r="BJ6082" s="147"/>
    </row>
    <row r="6083" spans="61:62" s="92" customFormat="1" x14ac:dyDescent="0.2">
      <c r="BI6083" s="147"/>
      <c r="BJ6083" s="147"/>
    </row>
    <row r="6084" spans="61:62" s="92" customFormat="1" x14ac:dyDescent="0.2">
      <c r="BI6084" s="147"/>
      <c r="BJ6084" s="147"/>
    </row>
    <row r="6085" spans="61:62" s="92" customFormat="1" x14ac:dyDescent="0.2">
      <c r="BI6085" s="147"/>
      <c r="BJ6085" s="147"/>
    </row>
    <row r="6086" spans="61:62" s="92" customFormat="1" x14ac:dyDescent="0.2">
      <c r="BI6086" s="147"/>
      <c r="BJ6086" s="147"/>
    </row>
    <row r="6087" spans="61:62" s="92" customFormat="1" x14ac:dyDescent="0.2">
      <c r="BI6087" s="147"/>
      <c r="BJ6087" s="147"/>
    </row>
    <row r="6088" spans="61:62" s="92" customFormat="1" x14ac:dyDescent="0.2">
      <c r="BI6088" s="147"/>
      <c r="BJ6088" s="147"/>
    </row>
    <row r="6089" spans="61:62" s="92" customFormat="1" x14ac:dyDescent="0.2">
      <c r="BI6089" s="147"/>
      <c r="BJ6089" s="147"/>
    </row>
    <row r="6090" spans="61:62" s="92" customFormat="1" x14ac:dyDescent="0.2">
      <c r="BI6090" s="147"/>
      <c r="BJ6090" s="147"/>
    </row>
    <row r="6091" spans="61:62" s="92" customFormat="1" x14ac:dyDescent="0.2">
      <c r="BI6091" s="147"/>
      <c r="BJ6091" s="147"/>
    </row>
    <row r="6092" spans="61:62" s="92" customFormat="1" x14ac:dyDescent="0.2">
      <c r="BI6092" s="147"/>
      <c r="BJ6092" s="147"/>
    </row>
    <row r="6093" spans="61:62" s="92" customFormat="1" x14ac:dyDescent="0.2">
      <c r="BI6093" s="147"/>
      <c r="BJ6093" s="147"/>
    </row>
    <row r="6094" spans="61:62" s="92" customFormat="1" x14ac:dyDescent="0.2">
      <c r="BI6094" s="147"/>
      <c r="BJ6094" s="147"/>
    </row>
    <row r="6095" spans="61:62" s="92" customFormat="1" x14ac:dyDescent="0.2">
      <c r="BI6095" s="147"/>
      <c r="BJ6095" s="147"/>
    </row>
    <row r="6096" spans="61:62" s="92" customFormat="1" x14ac:dyDescent="0.2">
      <c r="BI6096" s="147"/>
      <c r="BJ6096" s="147"/>
    </row>
    <row r="6097" spans="61:62" s="92" customFormat="1" x14ac:dyDescent="0.2">
      <c r="BI6097" s="147"/>
      <c r="BJ6097" s="147"/>
    </row>
    <row r="6098" spans="61:62" s="92" customFormat="1" x14ac:dyDescent="0.2">
      <c r="BI6098" s="147"/>
      <c r="BJ6098" s="147"/>
    </row>
    <row r="6099" spans="61:62" s="92" customFormat="1" x14ac:dyDescent="0.2">
      <c r="BI6099" s="147"/>
      <c r="BJ6099" s="147"/>
    </row>
    <row r="6100" spans="61:62" s="92" customFormat="1" x14ac:dyDescent="0.2">
      <c r="BI6100" s="147"/>
      <c r="BJ6100" s="147"/>
    </row>
    <row r="6101" spans="61:62" s="92" customFormat="1" x14ac:dyDescent="0.2">
      <c r="BI6101" s="147"/>
      <c r="BJ6101" s="147"/>
    </row>
    <row r="6102" spans="61:62" s="92" customFormat="1" x14ac:dyDescent="0.2">
      <c r="BI6102" s="147"/>
      <c r="BJ6102" s="147"/>
    </row>
    <row r="6103" spans="61:62" s="92" customFormat="1" x14ac:dyDescent="0.2">
      <c r="BI6103" s="147"/>
      <c r="BJ6103" s="147"/>
    </row>
    <row r="6104" spans="61:62" s="92" customFormat="1" x14ac:dyDescent="0.2">
      <c r="BI6104" s="147"/>
      <c r="BJ6104" s="147"/>
    </row>
    <row r="6105" spans="61:62" s="92" customFormat="1" x14ac:dyDescent="0.2">
      <c r="BI6105" s="147"/>
      <c r="BJ6105" s="147"/>
    </row>
    <row r="6106" spans="61:62" s="92" customFormat="1" x14ac:dyDescent="0.2">
      <c r="BI6106" s="147"/>
      <c r="BJ6106" s="147"/>
    </row>
    <row r="6107" spans="61:62" s="92" customFormat="1" x14ac:dyDescent="0.2">
      <c r="BI6107" s="147"/>
      <c r="BJ6107" s="147"/>
    </row>
    <row r="6108" spans="61:62" s="92" customFormat="1" x14ac:dyDescent="0.2">
      <c r="BI6108" s="147"/>
      <c r="BJ6108" s="147"/>
    </row>
    <row r="6109" spans="61:62" s="92" customFormat="1" x14ac:dyDescent="0.2">
      <c r="BI6109" s="147"/>
      <c r="BJ6109" s="147"/>
    </row>
    <row r="6110" spans="61:62" s="92" customFormat="1" x14ac:dyDescent="0.2">
      <c r="BI6110" s="147"/>
      <c r="BJ6110" s="147"/>
    </row>
    <row r="6111" spans="61:62" s="92" customFormat="1" x14ac:dyDescent="0.2">
      <c r="BI6111" s="147"/>
      <c r="BJ6111" s="147"/>
    </row>
    <row r="6112" spans="61:62" s="92" customFormat="1" x14ac:dyDescent="0.2">
      <c r="BI6112" s="147"/>
      <c r="BJ6112" s="147"/>
    </row>
    <row r="6113" spans="61:62" s="92" customFormat="1" x14ac:dyDescent="0.2">
      <c r="BI6113" s="147"/>
      <c r="BJ6113" s="147"/>
    </row>
    <row r="6114" spans="61:62" s="92" customFormat="1" x14ac:dyDescent="0.2">
      <c r="BI6114" s="147"/>
      <c r="BJ6114" s="147"/>
    </row>
    <row r="6115" spans="61:62" s="92" customFormat="1" x14ac:dyDescent="0.2">
      <c r="BI6115" s="147"/>
      <c r="BJ6115" s="147"/>
    </row>
    <row r="6116" spans="61:62" s="92" customFormat="1" x14ac:dyDescent="0.2">
      <c r="BI6116" s="147"/>
      <c r="BJ6116" s="147"/>
    </row>
    <row r="6117" spans="61:62" s="92" customFormat="1" x14ac:dyDescent="0.2">
      <c r="BI6117" s="147"/>
      <c r="BJ6117" s="147"/>
    </row>
    <row r="6118" spans="61:62" s="92" customFormat="1" x14ac:dyDescent="0.2">
      <c r="BI6118" s="147"/>
      <c r="BJ6118" s="147"/>
    </row>
    <row r="6119" spans="61:62" s="92" customFormat="1" x14ac:dyDescent="0.2">
      <c r="BI6119" s="147"/>
      <c r="BJ6119" s="147"/>
    </row>
    <row r="6120" spans="61:62" s="92" customFormat="1" x14ac:dyDescent="0.2">
      <c r="BI6120" s="147"/>
      <c r="BJ6120" s="147"/>
    </row>
    <row r="6121" spans="61:62" s="92" customFormat="1" x14ac:dyDescent="0.2">
      <c r="BI6121" s="147"/>
      <c r="BJ6121" s="147"/>
    </row>
    <row r="6122" spans="61:62" s="92" customFormat="1" x14ac:dyDescent="0.2">
      <c r="BI6122" s="147"/>
      <c r="BJ6122" s="147"/>
    </row>
    <row r="6123" spans="61:62" s="92" customFormat="1" x14ac:dyDescent="0.2">
      <c r="BI6123" s="147"/>
      <c r="BJ6123" s="147"/>
    </row>
    <row r="6124" spans="61:62" s="92" customFormat="1" x14ac:dyDescent="0.2">
      <c r="BI6124" s="147"/>
      <c r="BJ6124" s="147"/>
    </row>
    <row r="6125" spans="61:62" s="92" customFormat="1" x14ac:dyDescent="0.2">
      <c r="BI6125" s="147"/>
      <c r="BJ6125" s="147"/>
    </row>
    <row r="6126" spans="61:62" s="92" customFormat="1" x14ac:dyDescent="0.2">
      <c r="BI6126" s="147"/>
      <c r="BJ6126" s="147"/>
    </row>
    <row r="6127" spans="61:62" s="92" customFormat="1" x14ac:dyDescent="0.2">
      <c r="BI6127" s="147"/>
      <c r="BJ6127" s="147"/>
    </row>
    <row r="6128" spans="61:62" s="92" customFormat="1" x14ac:dyDescent="0.2">
      <c r="BI6128" s="147"/>
      <c r="BJ6128" s="147"/>
    </row>
    <row r="6129" spans="61:62" s="92" customFormat="1" x14ac:dyDescent="0.2">
      <c r="BI6129" s="147"/>
      <c r="BJ6129" s="147"/>
    </row>
    <row r="6130" spans="61:62" s="92" customFormat="1" x14ac:dyDescent="0.2">
      <c r="BI6130" s="147"/>
      <c r="BJ6130" s="147"/>
    </row>
    <row r="6131" spans="61:62" s="92" customFormat="1" x14ac:dyDescent="0.2">
      <c r="BI6131" s="147"/>
      <c r="BJ6131" s="147"/>
    </row>
    <row r="6132" spans="61:62" s="92" customFormat="1" x14ac:dyDescent="0.2">
      <c r="BI6132" s="147"/>
      <c r="BJ6132" s="147"/>
    </row>
    <row r="6133" spans="61:62" s="92" customFormat="1" x14ac:dyDescent="0.2">
      <c r="BI6133" s="147"/>
      <c r="BJ6133" s="147"/>
    </row>
    <row r="6134" spans="61:62" s="92" customFormat="1" x14ac:dyDescent="0.2">
      <c r="BI6134" s="147"/>
      <c r="BJ6134" s="147"/>
    </row>
    <row r="6135" spans="61:62" s="92" customFormat="1" x14ac:dyDescent="0.2">
      <c r="BI6135" s="147"/>
      <c r="BJ6135" s="147"/>
    </row>
    <row r="6136" spans="61:62" s="92" customFormat="1" x14ac:dyDescent="0.2">
      <c r="BI6136" s="147"/>
      <c r="BJ6136" s="147"/>
    </row>
    <row r="6137" spans="61:62" s="92" customFormat="1" x14ac:dyDescent="0.2">
      <c r="BI6137" s="147"/>
      <c r="BJ6137" s="147"/>
    </row>
    <row r="6138" spans="61:62" s="92" customFormat="1" x14ac:dyDescent="0.2">
      <c r="BI6138" s="147"/>
      <c r="BJ6138" s="147"/>
    </row>
    <row r="6139" spans="61:62" s="92" customFormat="1" x14ac:dyDescent="0.2">
      <c r="BI6139" s="147"/>
      <c r="BJ6139" s="147"/>
    </row>
    <row r="6140" spans="61:62" s="92" customFormat="1" x14ac:dyDescent="0.2">
      <c r="BI6140" s="147"/>
      <c r="BJ6140" s="147"/>
    </row>
    <row r="6141" spans="61:62" s="92" customFormat="1" x14ac:dyDescent="0.2">
      <c r="BI6141" s="147"/>
      <c r="BJ6141" s="147"/>
    </row>
    <row r="6142" spans="61:62" s="92" customFormat="1" x14ac:dyDescent="0.2">
      <c r="BI6142" s="147"/>
      <c r="BJ6142" s="147"/>
    </row>
    <row r="6143" spans="61:62" s="92" customFormat="1" x14ac:dyDescent="0.2">
      <c r="BI6143" s="147"/>
      <c r="BJ6143" s="147"/>
    </row>
    <row r="6144" spans="61:62" s="92" customFormat="1" x14ac:dyDescent="0.2">
      <c r="BI6144" s="147"/>
      <c r="BJ6144" s="147"/>
    </row>
    <row r="6145" spans="61:62" s="92" customFormat="1" x14ac:dyDescent="0.2">
      <c r="BI6145" s="147"/>
      <c r="BJ6145" s="147"/>
    </row>
    <row r="6146" spans="61:62" s="92" customFormat="1" x14ac:dyDescent="0.2">
      <c r="BI6146" s="147"/>
      <c r="BJ6146" s="147"/>
    </row>
    <row r="6147" spans="61:62" s="92" customFormat="1" x14ac:dyDescent="0.2">
      <c r="BI6147" s="147"/>
      <c r="BJ6147" s="147"/>
    </row>
    <row r="6148" spans="61:62" s="92" customFormat="1" x14ac:dyDescent="0.2">
      <c r="BI6148" s="147"/>
      <c r="BJ6148" s="147"/>
    </row>
    <row r="6149" spans="61:62" s="92" customFormat="1" x14ac:dyDescent="0.2">
      <c r="BI6149" s="147"/>
      <c r="BJ6149" s="147"/>
    </row>
    <row r="6150" spans="61:62" s="92" customFormat="1" x14ac:dyDescent="0.2">
      <c r="BI6150" s="147"/>
      <c r="BJ6150" s="147"/>
    </row>
    <row r="6151" spans="61:62" s="92" customFormat="1" x14ac:dyDescent="0.2">
      <c r="BI6151" s="147"/>
      <c r="BJ6151" s="147"/>
    </row>
    <row r="6152" spans="61:62" s="92" customFormat="1" x14ac:dyDescent="0.2">
      <c r="BI6152" s="147"/>
      <c r="BJ6152" s="147"/>
    </row>
    <row r="6153" spans="61:62" s="92" customFormat="1" x14ac:dyDescent="0.2">
      <c r="BI6153" s="147"/>
      <c r="BJ6153" s="147"/>
    </row>
    <row r="6154" spans="61:62" s="92" customFormat="1" x14ac:dyDescent="0.2">
      <c r="BI6154" s="147"/>
      <c r="BJ6154" s="147"/>
    </row>
    <row r="6155" spans="61:62" s="92" customFormat="1" x14ac:dyDescent="0.2">
      <c r="BI6155" s="147"/>
      <c r="BJ6155" s="147"/>
    </row>
    <row r="6156" spans="61:62" s="92" customFormat="1" x14ac:dyDescent="0.2">
      <c r="BI6156" s="147"/>
      <c r="BJ6156" s="147"/>
    </row>
    <row r="6157" spans="61:62" s="92" customFormat="1" x14ac:dyDescent="0.2">
      <c r="BI6157" s="147"/>
      <c r="BJ6157" s="147"/>
    </row>
    <row r="6158" spans="61:62" s="92" customFormat="1" x14ac:dyDescent="0.2">
      <c r="BI6158" s="147"/>
      <c r="BJ6158" s="147"/>
    </row>
    <row r="6159" spans="61:62" s="92" customFormat="1" x14ac:dyDescent="0.2">
      <c r="BI6159" s="147"/>
      <c r="BJ6159" s="147"/>
    </row>
    <row r="6160" spans="61:62" s="92" customFormat="1" x14ac:dyDescent="0.2">
      <c r="BI6160" s="147"/>
      <c r="BJ6160" s="147"/>
    </row>
    <row r="6161" spans="61:62" s="92" customFormat="1" x14ac:dyDescent="0.2">
      <c r="BI6161" s="147"/>
      <c r="BJ6161" s="147"/>
    </row>
    <row r="6162" spans="61:62" s="92" customFormat="1" x14ac:dyDescent="0.2">
      <c r="BI6162" s="147"/>
      <c r="BJ6162" s="147"/>
    </row>
    <row r="6163" spans="61:62" s="92" customFormat="1" x14ac:dyDescent="0.2">
      <c r="BI6163" s="147"/>
      <c r="BJ6163" s="147"/>
    </row>
    <row r="6164" spans="61:62" s="92" customFormat="1" x14ac:dyDescent="0.2">
      <c r="BI6164" s="147"/>
      <c r="BJ6164" s="147"/>
    </row>
    <row r="6165" spans="61:62" s="92" customFormat="1" x14ac:dyDescent="0.2">
      <c r="BI6165" s="147"/>
      <c r="BJ6165" s="147"/>
    </row>
    <row r="6166" spans="61:62" s="92" customFormat="1" x14ac:dyDescent="0.2">
      <c r="BI6166" s="147"/>
      <c r="BJ6166" s="147"/>
    </row>
    <row r="6167" spans="61:62" s="92" customFormat="1" x14ac:dyDescent="0.2">
      <c r="BI6167" s="147"/>
      <c r="BJ6167" s="147"/>
    </row>
    <row r="6168" spans="61:62" s="92" customFormat="1" x14ac:dyDescent="0.2">
      <c r="BI6168" s="147"/>
      <c r="BJ6168" s="147"/>
    </row>
    <row r="6169" spans="61:62" s="92" customFormat="1" x14ac:dyDescent="0.2">
      <c r="BI6169" s="147"/>
      <c r="BJ6169" s="147"/>
    </row>
    <row r="6170" spans="61:62" s="92" customFormat="1" x14ac:dyDescent="0.2">
      <c r="BI6170" s="147"/>
      <c r="BJ6170" s="147"/>
    </row>
    <row r="6171" spans="61:62" s="92" customFormat="1" x14ac:dyDescent="0.2">
      <c r="BI6171" s="147"/>
      <c r="BJ6171" s="147"/>
    </row>
    <row r="6172" spans="61:62" s="92" customFormat="1" x14ac:dyDescent="0.2">
      <c r="BI6172" s="147"/>
      <c r="BJ6172" s="147"/>
    </row>
    <row r="6173" spans="61:62" s="92" customFormat="1" x14ac:dyDescent="0.2">
      <c r="BI6173" s="147"/>
      <c r="BJ6173" s="147"/>
    </row>
    <row r="6174" spans="61:62" s="92" customFormat="1" x14ac:dyDescent="0.2">
      <c r="BI6174" s="147"/>
      <c r="BJ6174" s="147"/>
    </row>
    <row r="6175" spans="61:62" s="92" customFormat="1" x14ac:dyDescent="0.2">
      <c r="BI6175" s="147"/>
      <c r="BJ6175" s="147"/>
    </row>
    <row r="6176" spans="61:62" s="92" customFormat="1" x14ac:dyDescent="0.2">
      <c r="BI6176" s="147"/>
      <c r="BJ6176" s="147"/>
    </row>
    <row r="6177" spans="61:62" s="92" customFormat="1" x14ac:dyDescent="0.2">
      <c r="BI6177" s="147"/>
      <c r="BJ6177" s="147"/>
    </row>
    <row r="6178" spans="61:62" s="92" customFormat="1" x14ac:dyDescent="0.2">
      <c r="BI6178" s="147"/>
      <c r="BJ6178" s="147"/>
    </row>
    <row r="6179" spans="61:62" s="92" customFormat="1" x14ac:dyDescent="0.2">
      <c r="BI6179" s="147"/>
      <c r="BJ6179" s="147"/>
    </row>
    <row r="6180" spans="61:62" s="92" customFormat="1" x14ac:dyDescent="0.2">
      <c r="BI6180" s="147"/>
      <c r="BJ6180" s="147"/>
    </row>
    <row r="6181" spans="61:62" s="92" customFormat="1" x14ac:dyDescent="0.2">
      <c r="BI6181" s="147"/>
      <c r="BJ6181" s="147"/>
    </row>
    <row r="6182" spans="61:62" s="92" customFormat="1" x14ac:dyDescent="0.2">
      <c r="BI6182" s="147"/>
      <c r="BJ6182" s="147"/>
    </row>
    <row r="6183" spans="61:62" s="92" customFormat="1" x14ac:dyDescent="0.2">
      <c r="BI6183" s="147"/>
      <c r="BJ6183" s="147"/>
    </row>
    <row r="6184" spans="61:62" s="92" customFormat="1" x14ac:dyDescent="0.2">
      <c r="BI6184" s="147"/>
      <c r="BJ6184" s="147"/>
    </row>
    <row r="6185" spans="61:62" s="92" customFormat="1" x14ac:dyDescent="0.2">
      <c r="BI6185" s="147"/>
      <c r="BJ6185" s="147"/>
    </row>
    <row r="6186" spans="61:62" s="92" customFormat="1" x14ac:dyDescent="0.2">
      <c r="BI6186" s="147"/>
      <c r="BJ6186" s="147"/>
    </row>
    <row r="6187" spans="61:62" s="92" customFormat="1" x14ac:dyDescent="0.2">
      <c r="BI6187" s="147"/>
      <c r="BJ6187" s="147"/>
    </row>
    <row r="6188" spans="61:62" s="92" customFormat="1" x14ac:dyDescent="0.2">
      <c r="BI6188" s="147"/>
      <c r="BJ6188" s="147"/>
    </row>
    <row r="6189" spans="61:62" s="92" customFormat="1" x14ac:dyDescent="0.2">
      <c r="BI6189" s="147"/>
      <c r="BJ6189" s="147"/>
    </row>
    <row r="6190" spans="61:62" s="92" customFormat="1" x14ac:dyDescent="0.2">
      <c r="BI6190" s="147"/>
      <c r="BJ6190" s="147"/>
    </row>
    <row r="6191" spans="61:62" s="92" customFormat="1" x14ac:dyDescent="0.2">
      <c r="BI6191" s="147"/>
      <c r="BJ6191" s="147"/>
    </row>
    <row r="6192" spans="61:62" s="92" customFormat="1" x14ac:dyDescent="0.2">
      <c r="BI6192" s="147"/>
      <c r="BJ6192" s="147"/>
    </row>
    <row r="6193" spans="61:62" s="92" customFormat="1" x14ac:dyDescent="0.2">
      <c r="BI6193" s="147"/>
      <c r="BJ6193" s="147"/>
    </row>
    <row r="6194" spans="61:62" s="92" customFormat="1" x14ac:dyDescent="0.2">
      <c r="BI6194" s="147"/>
      <c r="BJ6194" s="147"/>
    </row>
    <row r="6195" spans="61:62" s="92" customFormat="1" x14ac:dyDescent="0.2">
      <c r="BI6195" s="147"/>
      <c r="BJ6195" s="147"/>
    </row>
    <row r="6196" spans="61:62" s="92" customFormat="1" x14ac:dyDescent="0.2">
      <c r="BI6196" s="147"/>
      <c r="BJ6196" s="147"/>
    </row>
    <row r="6197" spans="61:62" s="92" customFormat="1" x14ac:dyDescent="0.2">
      <c r="BI6197" s="147"/>
      <c r="BJ6197" s="147"/>
    </row>
    <row r="6198" spans="61:62" s="92" customFormat="1" x14ac:dyDescent="0.2">
      <c r="BI6198" s="147"/>
      <c r="BJ6198" s="147"/>
    </row>
    <row r="6199" spans="61:62" s="92" customFormat="1" x14ac:dyDescent="0.2">
      <c r="BI6199" s="147"/>
      <c r="BJ6199" s="147"/>
    </row>
    <row r="6200" spans="61:62" s="92" customFormat="1" x14ac:dyDescent="0.2">
      <c r="BI6200" s="147"/>
      <c r="BJ6200" s="147"/>
    </row>
    <row r="6201" spans="61:62" s="92" customFormat="1" x14ac:dyDescent="0.2">
      <c r="BI6201" s="147"/>
      <c r="BJ6201" s="147"/>
    </row>
    <row r="6202" spans="61:62" s="92" customFormat="1" x14ac:dyDescent="0.2">
      <c r="BI6202" s="147"/>
      <c r="BJ6202" s="147"/>
    </row>
    <row r="6203" spans="61:62" s="92" customFormat="1" x14ac:dyDescent="0.2">
      <c r="BI6203" s="147"/>
      <c r="BJ6203" s="147"/>
    </row>
    <row r="6204" spans="61:62" s="92" customFormat="1" x14ac:dyDescent="0.2">
      <c r="BI6204" s="147"/>
      <c r="BJ6204" s="147"/>
    </row>
    <row r="6205" spans="61:62" s="92" customFormat="1" x14ac:dyDescent="0.2">
      <c r="BI6205" s="147"/>
      <c r="BJ6205" s="147"/>
    </row>
    <row r="6206" spans="61:62" s="92" customFormat="1" x14ac:dyDescent="0.2">
      <c r="BI6206" s="147"/>
      <c r="BJ6206" s="147"/>
    </row>
    <row r="6207" spans="61:62" s="92" customFormat="1" x14ac:dyDescent="0.2">
      <c r="BI6207" s="147"/>
      <c r="BJ6207" s="147"/>
    </row>
    <row r="6208" spans="61:62" s="92" customFormat="1" x14ac:dyDescent="0.2">
      <c r="BI6208" s="147"/>
      <c r="BJ6208" s="147"/>
    </row>
    <row r="6209" spans="61:62" s="92" customFormat="1" x14ac:dyDescent="0.2">
      <c r="BI6209" s="147"/>
      <c r="BJ6209" s="147"/>
    </row>
    <row r="6210" spans="61:62" s="92" customFormat="1" x14ac:dyDescent="0.2">
      <c r="BI6210" s="147"/>
      <c r="BJ6210" s="147"/>
    </row>
    <row r="6211" spans="61:62" s="92" customFormat="1" x14ac:dyDescent="0.2">
      <c r="BI6211" s="147"/>
      <c r="BJ6211" s="147"/>
    </row>
    <row r="6212" spans="61:62" s="92" customFormat="1" x14ac:dyDescent="0.2">
      <c r="BI6212" s="147"/>
      <c r="BJ6212" s="147"/>
    </row>
    <row r="6213" spans="61:62" s="92" customFormat="1" x14ac:dyDescent="0.2">
      <c r="BI6213" s="147"/>
      <c r="BJ6213" s="147"/>
    </row>
    <row r="6214" spans="61:62" s="92" customFormat="1" x14ac:dyDescent="0.2">
      <c r="BI6214" s="147"/>
      <c r="BJ6214" s="147"/>
    </row>
    <row r="6215" spans="61:62" s="92" customFormat="1" x14ac:dyDescent="0.2">
      <c r="BI6215" s="147"/>
      <c r="BJ6215" s="147"/>
    </row>
    <row r="6216" spans="61:62" s="92" customFormat="1" x14ac:dyDescent="0.2">
      <c r="BI6216" s="147"/>
      <c r="BJ6216" s="147"/>
    </row>
    <row r="6217" spans="61:62" s="92" customFormat="1" x14ac:dyDescent="0.2">
      <c r="BI6217" s="147"/>
      <c r="BJ6217" s="147"/>
    </row>
    <row r="6218" spans="61:62" s="92" customFormat="1" x14ac:dyDescent="0.2">
      <c r="BI6218" s="147"/>
      <c r="BJ6218" s="147"/>
    </row>
    <row r="6219" spans="61:62" s="92" customFormat="1" x14ac:dyDescent="0.2">
      <c r="BI6219" s="147"/>
      <c r="BJ6219" s="147"/>
    </row>
    <row r="6220" spans="61:62" s="92" customFormat="1" x14ac:dyDescent="0.2">
      <c r="BI6220" s="147"/>
      <c r="BJ6220" s="147"/>
    </row>
    <row r="6221" spans="61:62" s="92" customFormat="1" x14ac:dyDescent="0.2">
      <c r="BI6221" s="147"/>
      <c r="BJ6221" s="147"/>
    </row>
    <row r="6222" spans="61:62" s="92" customFormat="1" x14ac:dyDescent="0.2">
      <c r="BI6222" s="147"/>
      <c r="BJ6222" s="147"/>
    </row>
    <row r="6223" spans="61:62" s="92" customFormat="1" x14ac:dyDescent="0.2">
      <c r="BI6223" s="147"/>
      <c r="BJ6223" s="147"/>
    </row>
    <row r="6224" spans="61:62" s="92" customFormat="1" x14ac:dyDescent="0.2">
      <c r="BI6224" s="147"/>
      <c r="BJ6224" s="147"/>
    </row>
    <row r="6225" spans="61:62" s="92" customFormat="1" x14ac:dyDescent="0.2">
      <c r="BI6225" s="147"/>
      <c r="BJ6225" s="147"/>
    </row>
    <row r="6226" spans="61:62" s="92" customFormat="1" x14ac:dyDescent="0.2">
      <c r="BI6226" s="147"/>
      <c r="BJ6226" s="147"/>
    </row>
    <row r="6227" spans="61:62" s="92" customFormat="1" x14ac:dyDescent="0.2">
      <c r="BI6227" s="147"/>
      <c r="BJ6227" s="147"/>
    </row>
    <row r="6228" spans="61:62" s="92" customFormat="1" x14ac:dyDescent="0.2">
      <c r="BI6228" s="147"/>
      <c r="BJ6228" s="147"/>
    </row>
    <row r="6229" spans="61:62" s="92" customFormat="1" x14ac:dyDescent="0.2">
      <c r="BI6229" s="147"/>
      <c r="BJ6229" s="147"/>
    </row>
    <row r="6230" spans="61:62" s="92" customFormat="1" x14ac:dyDescent="0.2">
      <c r="BI6230" s="147"/>
      <c r="BJ6230" s="147"/>
    </row>
    <row r="6231" spans="61:62" s="92" customFormat="1" x14ac:dyDescent="0.2">
      <c r="BI6231" s="147"/>
      <c r="BJ6231" s="147"/>
    </row>
    <row r="6232" spans="61:62" s="92" customFormat="1" x14ac:dyDescent="0.2">
      <c r="BI6232" s="147"/>
      <c r="BJ6232" s="147"/>
    </row>
    <row r="6233" spans="61:62" s="92" customFormat="1" x14ac:dyDescent="0.2">
      <c r="BI6233" s="147"/>
      <c r="BJ6233" s="147"/>
    </row>
    <row r="6234" spans="61:62" s="92" customFormat="1" x14ac:dyDescent="0.2">
      <c r="BI6234" s="147"/>
      <c r="BJ6234" s="147"/>
    </row>
    <row r="6235" spans="61:62" s="92" customFormat="1" x14ac:dyDescent="0.2">
      <c r="BI6235" s="147"/>
      <c r="BJ6235" s="147"/>
    </row>
    <row r="6236" spans="61:62" s="92" customFormat="1" x14ac:dyDescent="0.2">
      <c r="BI6236" s="147"/>
      <c r="BJ6236" s="147"/>
    </row>
    <row r="6237" spans="61:62" s="92" customFormat="1" x14ac:dyDescent="0.2">
      <c r="BI6237" s="147"/>
      <c r="BJ6237" s="147"/>
    </row>
    <row r="6238" spans="61:62" s="92" customFormat="1" x14ac:dyDescent="0.2">
      <c r="BI6238" s="147"/>
      <c r="BJ6238" s="147"/>
    </row>
    <row r="6239" spans="61:62" s="92" customFormat="1" x14ac:dyDescent="0.2">
      <c r="BI6239" s="147"/>
      <c r="BJ6239" s="147"/>
    </row>
    <row r="6240" spans="61:62" s="92" customFormat="1" x14ac:dyDescent="0.2">
      <c r="BI6240" s="147"/>
      <c r="BJ6240" s="147"/>
    </row>
    <row r="6241" spans="61:62" s="92" customFormat="1" x14ac:dyDescent="0.2">
      <c r="BI6241" s="147"/>
      <c r="BJ6241" s="147"/>
    </row>
    <row r="6242" spans="61:62" s="92" customFormat="1" x14ac:dyDescent="0.2">
      <c r="BI6242" s="147"/>
      <c r="BJ6242" s="147"/>
    </row>
    <row r="6243" spans="61:62" s="92" customFormat="1" x14ac:dyDescent="0.2">
      <c r="BI6243" s="147"/>
      <c r="BJ6243" s="147"/>
    </row>
    <row r="6244" spans="61:62" s="92" customFormat="1" x14ac:dyDescent="0.2">
      <c r="BI6244" s="147"/>
      <c r="BJ6244" s="147"/>
    </row>
    <row r="6245" spans="61:62" s="92" customFormat="1" x14ac:dyDescent="0.2">
      <c r="BI6245" s="147"/>
      <c r="BJ6245" s="147"/>
    </row>
    <row r="6246" spans="61:62" s="92" customFormat="1" x14ac:dyDescent="0.2">
      <c r="BI6246" s="147"/>
      <c r="BJ6246" s="147"/>
    </row>
    <row r="6247" spans="61:62" s="92" customFormat="1" x14ac:dyDescent="0.2">
      <c r="BI6247" s="147"/>
      <c r="BJ6247" s="147"/>
    </row>
    <row r="6248" spans="61:62" s="92" customFormat="1" x14ac:dyDescent="0.2">
      <c r="BI6248" s="147"/>
      <c r="BJ6248" s="147"/>
    </row>
    <row r="6249" spans="61:62" s="92" customFormat="1" x14ac:dyDescent="0.2">
      <c r="BI6249" s="147"/>
      <c r="BJ6249" s="147"/>
    </row>
    <row r="6250" spans="61:62" s="92" customFormat="1" x14ac:dyDescent="0.2">
      <c r="BI6250" s="147"/>
      <c r="BJ6250" s="147"/>
    </row>
    <row r="6251" spans="61:62" s="92" customFormat="1" x14ac:dyDescent="0.2">
      <c r="BI6251" s="147"/>
      <c r="BJ6251" s="147"/>
    </row>
    <row r="6252" spans="61:62" s="92" customFormat="1" x14ac:dyDescent="0.2">
      <c r="BI6252" s="147"/>
      <c r="BJ6252" s="147"/>
    </row>
    <row r="6253" spans="61:62" s="92" customFormat="1" x14ac:dyDescent="0.2">
      <c r="BI6253" s="147"/>
      <c r="BJ6253" s="147"/>
    </row>
    <row r="6254" spans="61:62" s="92" customFormat="1" x14ac:dyDescent="0.2">
      <c r="BI6254" s="147"/>
      <c r="BJ6254" s="147"/>
    </row>
    <row r="6255" spans="61:62" s="92" customFormat="1" x14ac:dyDescent="0.2">
      <c r="BI6255" s="147"/>
      <c r="BJ6255" s="147"/>
    </row>
    <row r="6256" spans="61:62" s="92" customFormat="1" x14ac:dyDescent="0.2">
      <c r="BI6256" s="147"/>
      <c r="BJ6256" s="147"/>
    </row>
    <row r="6257" spans="61:62" s="92" customFormat="1" x14ac:dyDescent="0.2">
      <c r="BI6257" s="147"/>
      <c r="BJ6257" s="147"/>
    </row>
    <row r="6258" spans="61:62" s="92" customFormat="1" x14ac:dyDescent="0.2">
      <c r="BI6258" s="147"/>
      <c r="BJ6258" s="147"/>
    </row>
    <row r="6259" spans="61:62" s="92" customFormat="1" x14ac:dyDescent="0.2">
      <c r="BI6259" s="147"/>
      <c r="BJ6259" s="147"/>
    </row>
    <row r="6260" spans="61:62" s="92" customFormat="1" x14ac:dyDescent="0.2">
      <c r="BI6260" s="147"/>
      <c r="BJ6260" s="147"/>
    </row>
    <row r="6261" spans="61:62" s="92" customFormat="1" x14ac:dyDescent="0.2">
      <c r="BI6261" s="147"/>
      <c r="BJ6261" s="147"/>
    </row>
    <row r="6262" spans="61:62" s="92" customFormat="1" x14ac:dyDescent="0.2">
      <c r="BI6262" s="147"/>
      <c r="BJ6262" s="147"/>
    </row>
    <row r="6263" spans="61:62" s="92" customFormat="1" x14ac:dyDescent="0.2">
      <c r="BI6263" s="147"/>
      <c r="BJ6263" s="147"/>
    </row>
    <row r="6264" spans="61:62" s="92" customFormat="1" x14ac:dyDescent="0.2">
      <c r="BI6264" s="147"/>
      <c r="BJ6264" s="147"/>
    </row>
    <row r="6265" spans="61:62" s="92" customFormat="1" x14ac:dyDescent="0.2">
      <c r="BI6265" s="147"/>
      <c r="BJ6265" s="147"/>
    </row>
    <row r="6266" spans="61:62" s="92" customFormat="1" x14ac:dyDescent="0.2">
      <c r="BI6266" s="147"/>
      <c r="BJ6266" s="147"/>
    </row>
    <row r="6267" spans="61:62" s="92" customFormat="1" x14ac:dyDescent="0.2">
      <c r="BI6267" s="147"/>
      <c r="BJ6267" s="147"/>
    </row>
    <row r="6268" spans="61:62" s="92" customFormat="1" x14ac:dyDescent="0.2">
      <c r="BI6268" s="147"/>
      <c r="BJ6268" s="147"/>
    </row>
    <row r="6269" spans="61:62" s="92" customFormat="1" x14ac:dyDescent="0.2">
      <c r="BI6269" s="147"/>
      <c r="BJ6269" s="147"/>
    </row>
    <row r="6270" spans="61:62" s="92" customFormat="1" x14ac:dyDescent="0.2">
      <c r="BI6270" s="147"/>
      <c r="BJ6270" s="147"/>
    </row>
    <row r="6271" spans="61:62" s="92" customFormat="1" x14ac:dyDescent="0.2">
      <c r="BI6271" s="147"/>
      <c r="BJ6271" s="147"/>
    </row>
    <row r="6272" spans="61:62" s="92" customFormat="1" x14ac:dyDescent="0.2">
      <c r="BI6272" s="147"/>
      <c r="BJ6272" s="147"/>
    </row>
    <row r="6273" spans="61:62" s="92" customFormat="1" x14ac:dyDescent="0.2">
      <c r="BI6273" s="147"/>
      <c r="BJ6273" s="147"/>
    </row>
    <row r="6274" spans="61:62" s="92" customFormat="1" x14ac:dyDescent="0.2">
      <c r="BI6274" s="147"/>
      <c r="BJ6274" s="147"/>
    </row>
    <row r="6275" spans="61:62" s="92" customFormat="1" x14ac:dyDescent="0.2">
      <c r="BI6275" s="147"/>
      <c r="BJ6275" s="147"/>
    </row>
    <row r="6276" spans="61:62" s="92" customFormat="1" x14ac:dyDescent="0.2">
      <c r="BI6276" s="147"/>
      <c r="BJ6276" s="147"/>
    </row>
    <row r="6277" spans="61:62" s="92" customFormat="1" x14ac:dyDescent="0.2">
      <c r="BI6277" s="147"/>
      <c r="BJ6277" s="147"/>
    </row>
    <row r="6278" spans="61:62" s="92" customFormat="1" x14ac:dyDescent="0.2">
      <c r="BI6278" s="147"/>
      <c r="BJ6278" s="147"/>
    </row>
    <row r="6279" spans="61:62" s="92" customFormat="1" x14ac:dyDescent="0.2">
      <c r="BI6279" s="147"/>
      <c r="BJ6279" s="147"/>
    </row>
    <row r="6280" spans="61:62" s="92" customFormat="1" x14ac:dyDescent="0.2">
      <c r="BI6280" s="147"/>
      <c r="BJ6280" s="147"/>
    </row>
    <row r="6281" spans="61:62" s="92" customFormat="1" x14ac:dyDescent="0.2">
      <c r="BI6281" s="147"/>
      <c r="BJ6281" s="147"/>
    </row>
    <row r="6282" spans="61:62" s="92" customFormat="1" x14ac:dyDescent="0.2">
      <c r="BI6282" s="147"/>
      <c r="BJ6282" s="147"/>
    </row>
    <row r="6283" spans="61:62" s="92" customFormat="1" x14ac:dyDescent="0.2">
      <c r="BI6283" s="147"/>
      <c r="BJ6283" s="147"/>
    </row>
    <row r="6284" spans="61:62" s="92" customFormat="1" x14ac:dyDescent="0.2">
      <c r="BI6284" s="147"/>
      <c r="BJ6284" s="147"/>
    </row>
    <row r="6285" spans="61:62" s="92" customFormat="1" x14ac:dyDescent="0.2">
      <c r="BI6285" s="147"/>
      <c r="BJ6285" s="147"/>
    </row>
    <row r="6286" spans="61:62" s="92" customFormat="1" x14ac:dyDescent="0.2">
      <c r="BI6286" s="147"/>
      <c r="BJ6286" s="147"/>
    </row>
    <row r="6287" spans="61:62" s="92" customFormat="1" x14ac:dyDescent="0.2">
      <c r="BI6287" s="147"/>
      <c r="BJ6287" s="147"/>
    </row>
    <row r="6288" spans="61:62" s="92" customFormat="1" x14ac:dyDescent="0.2">
      <c r="BI6288" s="147"/>
      <c r="BJ6288" s="147"/>
    </row>
    <row r="6289" spans="61:62" s="92" customFormat="1" x14ac:dyDescent="0.2">
      <c r="BI6289" s="147"/>
      <c r="BJ6289" s="147"/>
    </row>
    <row r="6290" spans="61:62" s="92" customFormat="1" x14ac:dyDescent="0.2">
      <c r="BI6290" s="147"/>
      <c r="BJ6290" s="147"/>
    </row>
    <row r="6291" spans="61:62" s="92" customFormat="1" x14ac:dyDescent="0.2">
      <c r="BI6291" s="147"/>
      <c r="BJ6291" s="147"/>
    </row>
    <row r="6292" spans="61:62" s="92" customFormat="1" x14ac:dyDescent="0.2">
      <c r="BI6292" s="147"/>
      <c r="BJ6292" s="147"/>
    </row>
    <row r="6293" spans="61:62" s="92" customFormat="1" x14ac:dyDescent="0.2">
      <c r="BI6293" s="147"/>
      <c r="BJ6293" s="147"/>
    </row>
    <row r="6294" spans="61:62" s="92" customFormat="1" x14ac:dyDescent="0.2">
      <c r="BI6294" s="147"/>
      <c r="BJ6294" s="147"/>
    </row>
    <row r="6295" spans="61:62" s="92" customFormat="1" x14ac:dyDescent="0.2">
      <c r="BI6295" s="147"/>
      <c r="BJ6295" s="147"/>
    </row>
    <row r="6296" spans="61:62" s="92" customFormat="1" x14ac:dyDescent="0.2">
      <c r="BI6296" s="147"/>
      <c r="BJ6296" s="147"/>
    </row>
    <row r="6297" spans="61:62" s="92" customFormat="1" x14ac:dyDescent="0.2">
      <c r="BI6297" s="147"/>
      <c r="BJ6297" s="147"/>
    </row>
    <row r="6298" spans="61:62" s="92" customFormat="1" x14ac:dyDescent="0.2">
      <c r="BI6298" s="147"/>
      <c r="BJ6298" s="147"/>
    </row>
    <row r="6299" spans="61:62" s="92" customFormat="1" x14ac:dyDescent="0.2">
      <c r="BI6299" s="147"/>
      <c r="BJ6299" s="147"/>
    </row>
    <row r="6300" spans="61:62" s="92" customFormat="1" x14ac:dyDescent="0.2">
      <c r="BI6300" s="147"/>
      <c r="BJ6300" s="147"/>
    </row>
    <row r="6301" spans="61:62" s="92" customFormat="1" x14ac:dyDescent="0.2">
      <c r="BI6301" s="147"/>
      <c r="BJ6301" s="147"/>
    </row>
    <row r="6302" spans="61:62" s="92" customFormat="1" x14ac:dyDescent="0.2">
      <c r="BI6302" s="147"/>
      <c r="BJ6302" s="147"/>
    </row>
    <row r="6303" spans="61:62" s="92" customFormat="1" x14ac:dyDescent="0.2">
      <c r="BI6303" s="147"/>
      <c r="BJ6303" s="147"/>
    </row>
    <row r="6304" spans="61:62" s="92" customFormat="1" x14ac:dyDescent="0.2">
      <c r="BI6304" s="147"/>
      <c r="BJ6304" s="147"/>
    </row>
    <row r="6305" spans="61:62" s="92" customFormat="1" x14ac:dyDescent="0.2">
      <c r="BI6305" s="147"/>
      <c r="BJ6305" s="147"/>
    </row>
    <row r="6306" spans="61:62" s="92" customFormat="1" x14ac:dyDescent="0.2">
      <c r="BI6306" s="147"/>
      <c r="BJ6306" s="147"/>
    </row>
    <row r="6307" spans="61:62" s="92" customFormat="1" x14ac:dyDescent="0.2">
      <c r="BI6307" s="147"/>
      <c r="BJ6307" s="147"/>
    </row>
    <row r="6308" spans="61:62" s="92" customFormat="1" x14ac:dyDescent="0.2">
      <c r="BI6308" s="147"/>
      <c r="BJ6308" s="147"/>
    </row>
    <row r="6309" spans="61:62" s="92" customFormat="1" x14ac:dyDescent="0.2">
      <c r="BI6309" s="147"/>
      <c r="BJ6309" s="147"/>
    </row>
    <row r="6310" spans="61:62" s="92" customFormat="1" x14ac:dyDescent="0.2">
      <c r="BI6310" s="147"/>
      <c r="BJ6310" s="147"/>
    </row>
    <row r="6311" spans="61:62" s="92" customFormat="1" x14ac:dyDescent="0.2">
      <c r="BI6311" s="147"/>
      <c r="BJ6311" s="147"/>
    </row>
    <row r="6312" spans="61:62" s="92" customFormat="1" x14ac:dyDescent="0.2">
      <c r="BI6312" s="147"/>
      <c r="BJ6312" s="147"/>
    </row>
    <row r="6313" spans="61:62" s="92" customFormat="1" x14ac:dyDescent="0.2">
      <c r="BI6313" s="147"/>
      <c r="BJ6313" s="147"/>
    </row>
    <row r="6314" spans="61:62" s="92" customFormat="1" x14ac:dyDescent="0.2">
      <c r="BI6314" s="147"/>
      <c r="BJ6314" s="147"/>
    </row>
    <row r="6315" spans="61:62" s="92" customFormat="1" x14ac:dyDescent="0.2">
      <c r="BI6315" s="147"/>
      <c r="BJ6315" s="147"/>
    </row>
    <row r="6316" spans="61:62" s="92" customFormat="1" x14ac:dyDescent="0.2">
      <c r="BI6316" s="147"/>
      <c r="BJ6316" s="147"/>
    </row>
    <row r="6317" spans="61:62" s="92" customFormat="1" x14ac:dyDescent="0.2">
      <c r="BI6317" s="147"/>
      <c r="BJ6317" s="147"/>
    </row>
    <row r="6318" spans="61:62" s="92" customFormat="1" x14ac:dyDescent="0.2">
      <c r="BI6318" s="147"/>
      <c r="BJ6318" s="147"/>
    </row>
    <row r="6319" spans="61:62" s="92" customFormat="1" x14ac:dyDescent="0.2">
      <c r="BI6319" s="147"/>
      <c r="BJ6319" s="147"/>
    </row>
    <row r="6320" spans="61:62" s="92" customFormat="1" x14ac:dyDescent="0.2">
      <c r="BI6320" s="147"/>
      <c r="BJ6320" s="147"/>
    </row>
    <row r="6321" spans="61:62" s="92" customFormat="1" x14ac:dyDescent="0.2">
      <c r="BI6321" s="147"/>
      <c r="BJ6321" s="147"/>
    </row>
    <row r="6322" spans="61:62" s="92" customFormat="1" x14ac:dyDescent="0.2">
      <c r="BI6322" s="147"/>
      <c r="BJ6322" s="147"/>
    </row>
    <row r="6323" spans="61:62" s="92" customFormat="1" x14ac:dyDescent="0.2">
      <c r="BI6323" s="147"/>
      <c r="BJ6323" s="147"/>
    </row>
    <row r="6324" spans="61:62" s="92" customFormat="1" x14ac:dyDescent="0.2">
      <c r="BI6324" s="147"/>
      <c r="BJ6324" s="147"/>
    </row>
    <row r="6325" spans="61:62" s="92" customFormat="1" x14ac:dyDescent="0.2">
      <c r="BI6325" s="147"/>
      <c r="BJ6325" s="147"/>
    </row>
    <row r="6326" spans="61:62" s="92" customFormat="1" x14ac:dyDescent="0.2">
      <c r="BI6326" s="147"/>
      <c r="BJ6326" s="147"/>
    </row>
    <row r="6327" spans="61:62" s="92" customFormat="1" x14ac:dyDescent="0.2">
      <c r="BI6327" s="147"/>
      <c r="BJ6327" s="147"/>
    </row>
    <row r="6328" spans="61:62" s="92" customFormat="1" x14ac:dyDescent="0.2">
      <c r="BI6328" s="147"/>
      <c r="BJ6328" s="147"/>
    </row>
    <row r="6329" spans="61:62" s="92" customFormat="1" x14ac:dyDescent="0.2">
      <c r="BI6329" s="147"/>
      <c r="BJ6329" s="147"/>
    </row>
    <row r="6330" spans="61:62" s="92" customFormat="1" x14ac:dyDescent="0.2">
      <c r="BI6330" s="147"/>
      <c r="BJ6330" s="147"/>
    </row>
    <row r="6331" spans="61:62" s="92" customFormat="1" x14ac:dyDescent="0.2">
      <c r="BI6331" s="147"/>
      <c r="BJ6331" s="147"/>
    </row>
    <row r="6332" spans="61:62" s="92" customFormat="1" x14ac:dyDescent="0.2">
      <c r="BI6332" s="147"/>
      <c r="BJ6332" s="147"/>
    </row>
    <row r="6333" spans="61:62" s="92" customFormat="1" x14ac:dyDescent="0.2">
      <c r="BI6333" s="147"/>
      <c r="BJ6333" s="147"/>
    </row>
    <row r="6334" spans="61:62" s="92" customFormat="1" x14ac:dyDescent="0.2">
      <c r="BI6334" s="147"/>
      <c r="BJ6334" s="147"/>
    </row>
    <row r="6335" spans="61:62" s="92" customFormat="1" x14ac:dyDescent="0.2">
      <c r="BI6335" s="147"/>
      <c r="BJ6335" s="147"/>
    </row>
    <row r="6336" spans="61:62" s="92" customFormat="1" x14ac:dyDescent="0.2">
      <c r="BI6336" s="147"/>
      <c r="BJ6336" s="147"/>
    </row>
    <row r="6337" spans="61:62" s="92" customFormat="1" x14ac:dyDescent="0.2">
      <c r="BI6337" s="147"/>
      <c r="BJ6337" s="147"/>
    </row>
    <row r="6338" spans="61:62" s="92" customFormat="1" x14ac:dyDescent="0.2">
      <c r="BI6338" s="147"/>
      <c r="BJ6338" s="147"/>
    </row>
    <row r="6339" spans="61:62" s="92" customFormat="1" x14ac:dyDescent="0.2">
      <c r="BI6339" s="147"/>
      <c r="BJ6339" s="147"/>
    </row>
    <row r="6340" spans="61:62" s="92" customFormat="1" x14ac:dyDescent="0.2">
      <c r="BI6340" s="147"/>
      <c r="BJ6340" s="147"/>
    </row>
    <row r="6341" spans="61:62" s="92" customFormat="1" x14ac:dyDescent="0.2">
      <c r="BI6341" s="147"/>
      <c r="BJ6341" s="147"/>
    </row>
    <row r="6342" spans="61:62" s="92" customFormat="1" x14ac:dyDescent="0.2">
      <c r="BI6342" s="147"/>
      <c r="BJ6342" s="147"/>
    </row>
    <row r="6343" spans="61:62" s="92" customFormat="1" x14ac:dyDescent="0.2">
      <c r="BI6343" s="147"/>
      <c r="BJ6343" s="147"/>
    </row>
    <row r="6344" spans="61:62" s="92" customFormat="1" x14ac:dyDescent="0.2">
      <c r="BI6344" s="147"/>
      <c r="BJ6344" s="147"/>
    </row>
    <row r="6345" spans="61:62" s="92" customFormat="1" x14ac:dyDescent="0.2">
      <c r="BI6345" s="147"/>
      <c r="BJ6345" s="147"/>
    </row>
    <row r="6346" spans="61:62" s="92" customFormat="1" x14ac:dyDescent="0.2">
      <c r="BI6346" s="147"/>
      <c r="BJ6346" s="147"/>
    </row>
    <row r="6347" spans="61:62" s="92" customFormat="1" x14ac:dyDescent="0.2">
      <c r="BI6347" s="147"/>
      <c r="BJ6347" s="147"/>
    </row>
    <row r="6348" spans="61:62" s="92" customFormat="1" x14ac:dyDescent="0.2">
      <c r="BI6348" s="147"/>
      <c r="BJ6348" s="147"/>
    </row>
    <row r="6349" spans="61:62" s="92" customFormat="1" x14ac:dyDescent="0.2">
      <c r="BI6349" s="147"/>
      <c r="BJ6349" s="147"/>
    </row>
    <row r="6350" spans="61:62" s="92" customFormat="1" x14ac:dyDescent="0.2">
      <c r="BI6350" s="147"/>
      <c r="BJ6350" s="147"/>
    </row>
    <row r="6351" spans="61:62" s="92" customFormat="1" x14ac:dyDescent="0.2">
      <c r="BI6351" s="147"/>
      <c r="BJ6351" s="147"/>
    </row>
    <row r="6352" spans="61:62" s="92" customFormat="1" x14ac:dyDescent="0.2">
      <c r="BI6352" s="147"/>
      <c r="BJ6352" s="147"/>
    </row>
    <row r="6353" spans="61:62" s="92" customFormat="1" x14ac:dyDescent="0.2">
      <c r="BI6353" s="147"/>
      <c r="BJ6353" s="147"/>
    </row>
    <row r="6354" spans="61:62" s="92" customFormat="1" x14ac:dyDescent="0.2">
      <c r="BI6354" s="147"/>
      <c r="BJ6354" s="147"/>
    </row>
    <row r="6355" spans="61:62" s="92" customFormat="1" x14ac:dyDescent="0.2">
      <c r="BI6355" s="147"/>
      <c r="BJ6355" s="147"/>
    </row>
    <row r="6356" spans="61:62" s="92" customFormat="1" x14ac:dyDescent="0.2">
      <c r="BI6356" s="147"/>
      <c r="BJ6356" s="147"/>
    </row>
    <row r="6357" spans="61:62" s="92" customFormat="1" x14ac:dyDescent="0.2">
      <c r="BI6357" s="147"/>
      <c r="BJ6357" s="147"/>
    </row>
    <row r="6358" spans="61:62" s="92" customFormat="1" x14ac:dyDescent="0.2">
      <c r="BI6358" s="147"/>
      <c r="BJ6358" s="147"/>
    </row>
    <row r="6359" spans="61:62" s="92" customFormat="1" x14ac:dyDescent="0.2">
      <c r="BI6359" s="147"/>
      <c r="BJ6359" s="147"/>
    </row>
    <row r="6360" spans="61:62" s="92" customFormat="1" x14ac:dyDescent="0.2">
      <c r="BI6360" s="147"/>
      <c r="BJ6360" s="147"/>
    </row>
    <row r="6361" spans="61:62" s="92" customFormat="1" x14ac:dyDescent="0.2">
      <c r="BI6361" s="147"/>
      <c r="BJ6361" s="147"/>
    </row>
    <row r="6362" spans="61:62" s="92" customFormat="1" x14ac:dyDescent="0.2">
      <c r="BI6362" s="147"/>
      <c r="BJ6362" s="147"/>
    </row>
    <row r="6363" spans="61:62" s="92" customFormat="1" x14ac:dyDescent="0.2">
      <c r="BI6363" s="147"/>
      <c r="BJ6363" s="147"/>
    </row>
    <row r="6364" spans="61:62" s="92" customFormat="1" x14ac:dyDescent="0.2">
      <c r="BI6364" s="147"/>
      <c r="BJ6364" s="147"/>
    </row>
    <row r="6365" spans="61:62" s="92" customFormat="1" x14ac:dyDescent="0.2">
      <c r="BI6365" s="147"/>
      <c r="BJ6365" s="147"/>
    </row>
    <row r="6366" spans="61:62" s="92" customFormat="1" x14ac:dyDescent="0.2">
      <c r="BI6366" s="147"/>
      <c r="BJ6366" s="147"/>
    </row>
    <row r="6367" spans="61:62" s="92" customFormat="1" x14ac:dyDescent="0.2">
      <c r="BI6367" s="147"/>
      <c r="BJ6367" s="147"/>
    </row>
    <row r="6368" spans="61:62" s="92" customFormat="1" x14ac:dyDescent="0.2">
      <c r="BI6368" s="147"/>
      <c r="BJ6368" s="147"/>
    </row>
    <row r="6369" spans="61:62" s="92" customFormat="1" x14ac:dyDescent="0.2">
      <c r="BI6369" s="147"/>
      <c r="BJ6369" s="147"/>
    </row>
    <row r="6370" spans="61:62" s="92" customFormat="1" x14ac:dyDescent="0.2">
      <c r="BI6370" s="147"/>
      <c r="BJ6370" s="147"/>
    </row>
    <row r="6371" spans="61:62" s="92" customFormat="1" x14ac:dyDescent="0.2">
      <c r="BI6371" s="147"/>
      <c r="BJ6371" s="147"/>
    </row>
    <row r="6372" spans="61:62" s="92" customFormat="1" x14ac:dyDescent="0.2">
      <c r="BI6372" s="147"/>
      <c r="BJ6372" s="147"/>
    </row>
    <row r="6373" spans="61:62" s="92" customFormat="1" x14ac:dyDescent="0.2">
      <c r="BI6373" s="147"/>
      <c r="BJ6373" s="147"/>
    </row>
    <row r="6374" spans="61:62" s="92" customFormat="1" x14ac:dyDescent="0.2">
      <c r="BI6374" s="147"/>
      <c r="BJ6374" s="147"/>
    </row>
    <row r="6375" spans="61:62" s="92" customFormat="1" x14ac:dyDescent="0.2">
      <c r="BI6375" s="147"/>
      <c r="BJ6375" s="147"/>
    </row>
    <row r="6376" spans="61:62" s="92" customFormat="1" x14ac:dyDescent="0.2">
      <c r="BI6376" s="147"/>
      <c r="BJ6376" s="147"/>
    </row>
    <row r="6377" spans="61:62" s="92" customFormat="1" x14ac:dyDescent="0.2">
      <c r="BI6377" s="147"/>
      <c r="BJ6377" s="147"/>
    </row>
    <row r="6378" spans="61:62" s="92" customFormat="1" x14ac:dyDescent="0.2">
      <c r="BI6378" s="147"/>
      <c r="BJ6378" s="147"/>
    </row>
    <row r="6379" spans="61:62" s="92" customFormat="1" x14ac:dyDescent="0.2">
      <c r="BI6379" s="147"/>
      <c r="BJ6379" s="147"/>
    </row>
    <row r="6380" spans="61:62" s="92" customFormat="1" x14ac:dyDescent="0.2">
      <c r="BI6380" s="147"/>
      <c r="BJ6380" s="147"/>
    </row>
    <row r="6381" spans="61:62" s="92" customFormat="1" x14ac:dyDescent="0.2">
      <c r="BI6381" s="147"/>
      <c r="BJ6381" s="147"/>
    </row>
    <row r="6382" spans="61:62" s="92" customFormat="1" x14ac:dyDescent="0.2">
      <c r="BI6382" s="147"/>
      <c r="BJ6382" s="147"/>
    </row>
    <row r="6383" spans="61:62" s="92" customFormat="1" x14ac:dyDescent="0.2">
      <c r="BI6383" s="147"/>
      <c r="BJ6383" s="147"/>
    </row>
    <row r="6384" spans="61:62" s="92" customFormat="1" x14ac:dyDescent="0.2">
      <c r="BI6384" s="147"/>
      <c r="BJ6384" s="147"/>
    </row>
    <row r="6385" spans="61:62" s="92" customFormat="1" x14ac:dyDescent="0.2">
      <c r="BI6385" s="147"/>
      <c r="BJ6385" s="147"/>
    </row>
    <row r="6386" spans="61:62" s="92" customFormat="1" x14ac:dyDescent="0.2">
      <c r="BI6386" s="147"/>
      <c r="BJ6386" s="147"/>
    </row>
    <row r="6387" spans="61:62" s="92" customFormat="1" x14ac:dyDescent="0.2">
      <c r="BI6387" s="147"/>
      <c r="BJ6387" s="147"/>
    </row>
    <row r="6388" spans="61:62" s="92" customFormat="1" x14ac:dyDescent="0.2">
      <c r="BI6388" s="147"/>
      <c r="BJ6388" s="147"/>
    </row>
    <row r="6389" spans="61:62" s="92" customFormat="1" x14ac:dyDescent="0.2">
      <c r="BI6389" s="147"/>
      <c r="BJ6389" s="147"/>
    </row>
    <row r="6390" spans="61:62" s="92" customFormat="1" x14ac:dyDescent="0.2">
      <c r="BI6390" s="147"/>
      <c r="BJ6390" s="147"/>
    </row>
    <row r="6391" spans="61:62" s="92" customFormat="1" x14ac:dyDescent="0.2">
      <c r="BI6391" s="147"/>
      <c r="BJ6391" s="147"/>
    </row>
    <row r="6392" spans="61:62" s="92" customFormat="1" x14ac:dyDescent="0.2">
      <c r="BI6392" s="147"/>
      <c r="BJ6392" s="147"/>
    </row>
    <row r="6393" spans="61:62" s="92" customFormat="1" x14ac:dyDescent="0.2">
      <c r="BI6393" s="147"/>
      <c r="BJ6393" s="147"/>
    </row>
    <row r="6394" spans="61:62" s="92" customFormat="1" x14ac:dyDescent="0.2">
      <c r="BI6394" s="147"/>
      <c r="BJ6394" s="147"/>
    </row>
    <row r="6395" spans="61:62" s="92" customFormat="1" x14ac:dyDescent="0.2">
      <c r="BI6395" s="147"/>
      <c r="BJ6395" s="147"/>
    </row>
    <row r="6396" spans="61:62" s="92" customFormat="1" x14ac:dyDescent="0.2">
      <c r="BI6396" s="147"/>
      <c r="BJ6396" s="147"/>
    </row>
    <row r="6397" spans="61:62" s="92" customFormat="1" x14ac:dyDescent="0.2">
      <c r="BI6397" s="147"/>
      <c r="BJ6397" s="147"/>
    </row>
    <row r="6398" spans="61:62" s="92" customFormat="1" x14ac:dyDescent="0.2">
      <c r="BI6398" s="147"/>
      <c r="BJ6398" s="147"/>
    </row>
    <row r="6399" spans="61:62" s="92" customFormat="1" x14ac:dyDescent="0.2">
      <c r="BI6399" s="147"/>
      <c r="BJ6399" s="147"/>
    </row>
    <row r="6400" spans="61:62" s="92" customFormat="1" x14ac:dyDescent="0.2">
      <c r="BI6400" s="147"/>
      <c r="BJ6400" s="147"/>
    </row>
    <row r="6401" spans="61:62" s="92" customFormat="1" x14ac:dyDescent="0.2">
      <c r="BI6401" s="147"/>
      <c r="BJ6401" s="147"/>
    </row>
    <row r="6402" spans="61:62" s="92" customFormat="1" x14ac:dyDescent="0.2">
      <c r="BI6402" s="147"/>
      <c r="BJ6402" s="147"/>
    </row>
    <row r="6403" spans="61:62" s="92" customFormat="1" x14ac:dyDescent="0.2">
      <c r="BI6403" s="147"/>
      <c r="BJ6403" s="147"/>
    </row>
    <row r="6404" spans="61:62" s="92" customFormat="1" x14ac:dyDescent="0.2">
      <c r="BI6404" s="147"/>
      <c r="BJ6404" s="147"/>
    </row>
    <row r="6405" spans="61:62" s="92" customFormat="1" x14ac:dyDescent="0.2">
      <c r="BI6405" s="147"/>
      <c r="BJ6405" s="147"/>
    </row>
    <row r="6406" spans="61:62" s="92" customFormat="1" x14ac:dyDescent="0.2">
      <c r="BI6406" s="147"/>
      <c r="BJ6406" s="147"/>
    </row>
    <row r="6407" spans="61:62" s="92" customFormat="1" x14ac:dyDescent="0.2">
      <c r="BI6407" s="147"/>
      <c r="BJ6407" s="147"/>
    </row>
    <row r="6408" spans="61:62" s="92" customFormat="1" x14ac:dyDescent="0.2">
      <c r="BI6408" s="147"/>
      <c r="BJ6408" s="147"/>
    </row>
    <row r="6409" spans="61:62" s="92" customFormat="1" x14ac:dyDescent="0.2">
      <c r="BI6409" s="147"/>
      <c r="BJ6409" s="147"/>
    </row>
    <row r="6410" spans="61:62" s="92" customFormat="1" x14ac:dyDescent="0.2">
      <c r="BI6410" s="147"/>
      <c r="BJ6410" s="147"/>
    </row>
    <row r="6411" spans="61:62" s="92" customFormat="1" x14ac:dyDescent="0.2">
      <c r="BI6411" s="147"/>
      <c r="BJ6411" s="147"/>
    </row>
    <row r="6412" spans="61:62" s="92" customFormat="1" x14ac:dyDescent="0.2">
      <c r="BI6412" s="147"/>
      <c r="BJ6412" s="147"/>
    </row>
    <row r="6413" spans="61:62" s="92" customFormat="1" x14ac:dyDescent="0.2">
      <c r="BI6413" s="147"/>
      <c r="BJ6413" s="147"/>
    </row>
    <row r="6414" spans="61:62" s="92" customFormat="1" x14ac:dyDescent="0.2">
      <c r="BI6414" s="147"/>
      <c r="BJ6414" s="147"/>
    </row>
    <row r="6415" spans="61:62" s="92" customFormat="1" x14ac:dyDescent="0.2">
      <c r="BI6415" s="147"/>
      <c r="BJ6415" s="147"/>
    </row>
    <row r="6416" spans="61:62" s="92" customFormat="1" x14ac:dyDescent="0.2">
      <c r="BI6416" s="147"/>
      <c r="BJ6416" s="147"/>
    </row>
    <row r="6417" spans="61:62" s="92" customFormat="1" x14ac:dyDescent="0.2">
      <c r="BI6417" s="147"/>
      <c r="BJ6417" s="147"/>
    </row>
    <row r="6418" spans="61:62" s="92" customFormat="1" x14ac:dyDescent="0.2">
      <c r="BI6418" s="147"/>
      <c r="BJ6418" s="147"/>
    </row>
    <row r="6419" spans="61:62" s="92" customFormat="1" x14ac:dyDescent="0.2">
      <c r="BI6419" s="147"/>
      <c r="BJ6419" s="147"/>
    </row>
    <row r="6420" spans="61:62" s="92" customFormat="1" x14ac:dyDescent="0.2">
      <c r="BI6420" s="147"/>
      <c r="BJ6420" s="147"/>
    </row>
    <row r="6421" spans="61:62" s="92" customFormat="1" x14ac:dyDescent="0.2">
      <c r="BI6421" s="147"/>
      <c r="BJ6421" s="147"/>
    </row>
    <row r="6422" spans="61:62" s="92" customFormat="1" x14ac:dyDescent="0.2">
      <c r="BI6422" s="147"/>
      <c r="BJ6422" s="147"/>
    </row>
    <row r="6423" spans="61:62" s="92" customFormat="1" x14ac:dyDescent="0.2">
      <c r="BI6423" s="147"/>
      <c r="BJ6423" s="147"/>
    </row>
    <row r="6424" spans="61:62" s="92" customFormat="1" x14ac:dyDescent="0.2">
      <c r="BI6424" s="147"/>
      <c r="BJ6424" s="147"/>
    </row>
    <row r="6425" spans="61:62" s="92" customFormat="1" x14ac:dyDescent="0.2">
      <c r="BI6425" s="147"/>
      <c r="BJ6425" s="147"/>
    </row>
    <row r="6426" spans="61:62" s="92" customFormat="1" x14ac:dyDescent="0.2">
      <c r="BI6426" s="147"/>
      <c r="BJ6426" s="147"/>
    </row>
    <row r="6427" spans="61:62" s="92" customFormat="1" x14ac:dyDescent="0.2">
      <c r="BI6427" s="147"/>
      <c r="BJ6427" s="147"/>
    </row>
    <row r="6428" spans="61:62" s="92" customFormat="1" x14ac:dyDescent="0.2">
      <c r="BI6428" s="147"/>
      <c r="BJ6428" s="147"/>
    </row>
    <row r="6429" spans="61:62" s="92" customFormat="1" x14ac:dyDescent="0.2">
      <c r="BI6429" s="147"/>
      <c r="BJ6429" s="147"/>
    </row>
    <row r="6430" spans="61:62" s="92" customFormat="1" x14ac:dyDescent="0.2">
      <c r="BI6430" s="147"/>
      <c r="BJ6430" s="147"/>
    </row>
    <row r="6431" spans="61:62" s="92" customFormat="1" x14ac:dyDescent="0.2">
      <c r="BI6431" s="147"/>
      <c r="BJ6431" s="147"/>
    </row>
    <row r="6432" spans="61:62" s="92" customFormat="1" x14ac:dyDescent="0.2">
      <c r="BI6432" s="147"/>
      <c r="BJ6432" s="147"/>
    </row>
    <row r="6433" spans="61:62" s="92" customFormat="1" x14ac:dyDescent="0.2">
      <c r="BI6433" s="147"/>
      <c r="BJ6433" s="147"/>
    </row>
    <row r="6434" spans="61:62" s="92" customFormat="1" x14ac:dyDescent="0.2">
      <c r="BI6434" s="147"/>
      <c r="BJ6434" s="147"/>
    </row>
    <row r="6435" spans="61:62" s="92" customFormat="1" x14ac:dyDescent="0.2">
      <c r="BI6435" s="147"/>
      <c r="BJ6435" s="147"/>
    </row>
    <row r="6436" spans="61:62" s="92" customFormat="1" x14ac:dyDescent="0.2">
      <c r="BI6436" s="147"/>
      <c r="BJ6436" s="147"/>
    </row>
    <row r="6437" spans="61:62" s="92" customFormat="1" x14ac:dyDescent="0.2">
      <c r="BI6437" s="147"/>
      <c r="BJ6437" s="147"/>
    </row>
    <row r="6438" spans="61:62" s="92" customFormat="1" x14ac:dyDescent="0.2">
      <c r="BI6438" s="147"/>
      <c r="BJ6438" s="147"/>
    </row>
    <row r="6439" spans="61:62" s="92" customFormat="1" x14ac:dyDescent="0.2">
      <c r="BI6439" s="147"/>
      <c r="BJ6439" s="147"/>
    </row>
    <row r="6440" spans="61:62" s="92" customFormat="1" x14ac:dyDescent="0.2">
      <c r="BI6440" s="147"/>
      <c r="BJ6440" s="147"/>
    </row>
    <row r="6441" spans="61:62" s="92" customFormat="1" x14ac:dyDescent="0.2">
      <c r="BI6441" s="147"/>
      <c r="BJ6441" s="147"/>
    </row>
    <row r="6442" spans="61:62" s="92" customFormat="1" x14ac:dyDescent="0.2">
      <c r="BI6442" s="147"/>
      <c r="BJ6442" s="147"/>
    </row>
    <row r="6443" spans="61:62" s="92" customFormat="1" x14ac:dyDescent="0.2">
      <c r="BI6443" s="147"/>
      <c r="BJ6443" s="147"/>
    </row>
    <row r="6444" spans="61:62" s="92" customFormat="1" x14ac:dyDescent="0.2">
      <c r="BI6444" s="147"/>
      <c r="BJ6444" s="147"/>
    </row>
    <row r="6445" spans="61:62" s="92" customFormat="1" x14ac:dyDescent="0.2">
      <c r="BI6445" s="147"/>
      <c r="BJ6445" s="147"/>
    </row>
    <row r="6446" spans="61:62" s="92" customFormat="1" x14ac:dyDescent="0.2">
      <c r="BI6446" s="147"/>
      <c r="BJ6446" s="147"/>
    </row>
    <row r="6447" spans="61:62" s="92" customFormat="1" x14ac:dyDescent="0.2">
      <c r="BI6447" s="147"/>
      <c r="BJ6447" s="147"/>
    </row>
    <row r="6448" spans="61:62" s="92" customFormat="1" x14ac:dyDescent="0.2">
      <c r="BI6448" s="147"/>
      <c r="BJ6448" s="147"/>
    </row>
    <row r="6449" spans="61:62" s="92" customFormat="1" x14ac:dyDescent="0.2">
      <c r="BI6449" s="147"/>
      <c r="BJ6449" s="147"/>
    </row>
    <row r="6450" spans="61:62" s="92" customFormat="1" x14ac:dyDescent="0.2">
      <c r="BI6450" s="147"/>
      <c r="BJ6450" s="147"/>
    </row>
    <row r="6451" spans="61:62" s="92" customFormat="1" x14ac:dyDescent="0.2">
      <c r="BI6451" s="147"/>
      <c r="BJ6451" s="147"/>
    </row>
    <row r="6452" spans="61:62" s="92" customFormat="1" x14ac:dyDescent="0.2">
      <c r="BI6452" s="147"/>
      <c r="BJ6452" s="147"/>
    </row>
    <row r="6453" spans="61:62" s="92" customFormat="1" x14ac:dyDescent="0.2">
      <c r="BI6453" s="147"/>
      <c r="BJ6453" s="147"/>
    </row>
    <row r="6454" spans="61:62" s="92" customFormat="1" x14ac:dyDescent="0.2">
      <c r="BI6454" s="147"/>
      <c r="BJ6454" s="147"/>
    </row>
    <row r="6455" spans="61:62" s="92" customFormat="1" x14ac:dyDescent="0.2">
      <c r="BI6455" s="147"/>
      <c r="BJ6455" s="147"/>
    </row>
    <row r="6456" spans="61:62" s="92" customFormat="1" x14ac:dyDescent="0.2">
      <c r="BI6456" s="147"/>
      <c r="BJ6456" s="147"/>
    </row>
    <row r="6457" spans="61:62" s="92" customFormat="1" x14ac:dyDescent="0.2">
      <c r="BI6457" s="147"/>
      <c r="BJ6457" s="147"/>
    </row>
    <row r="6458" spans="61:62" s="92" customFormat="1" x14ac:dyDescent="0.2">
      <c r="BI6458" s="147"/>
      <c r="BJ6458" s="147"/>
    </row>
    <row r="6459" spans="61:62" s="92" customFormat="1" x14ac:dyDescent="0.2">
      <c r="BI6459" s="147"/>
      <c r="BJ6459" s="147"/>
    </row>
    <row r="6460" spans="61:62" s="92" customFormat="1" x14ac:dyDescent="0.2">
      <c r="BI6460" s="147"/>
      <c r="BJ6460" s="147"/>
    </row>
    <row r="6461" spans="61:62" s="92" customFormat="1" x14ac:dyDescent="0.2">
      <c r="BI6461" s="147"/>
      <c r="BJ6461" s="147"/>
    </row>
    <row r="6462" spans="61:62" s="92" customFormat="1" x14ac:dyDescent="0.2">
      <c r="BI6462" s="147"/>
      <c r="BJ6462" s="147"/>
    </row>
    <row r="6463" spans="61:62" s="92" customFormat="1" x14ac:dyDescent="0.2">
      <c r="BI6463" s="147"/>
      <c r="BJ6463" s="147"/>
    </row>
    <row r="6464" spans="61:62" s="92" customFormat="1" x14ac:dyDescent="0.2">
      <c r="BI6464" s="147"/>
      <c r="BJ6464" s="147"/>
    </row>
    <row r="6465" spans="61:62" s="92" customFormat="1" x14ac:dyDescent="0.2">
      <c r="BI6465" s="147"/>
      <c r="BJ6465" s="147"/>
    </row>
    <row r="6466" spans="61:62" s="92" customFormat="1" x14ac:dyDescent="0.2">
      <c r="BI6466" s="147"/>
      <c r="BJ6466" s="147"/>
    </row>
    <row r="6467" spans="61:62" s="92" customFormat="1" x14ac:dyDescent="0.2">
      <c r="BI6467" s="147"/>
      <c r="BJ6467" s="147"/>
    </row>
    <row r="6468" spans="61:62" s="92" customFormat="1" x14ac:dyDescent="0.2">
      <c r="BI6468" s="147"/>
      <c r="BJ6468" s="147"/>
    </row>
    <row r="6469" spans="61:62" s="92" customFormat="1" x14ac:dyDescent="0.2">
      <c r="BI6469" s="147"/>
      <c r="BJ6469" s="147"/>
    </row>
    <row r="6470" spans="61:62" s="92" customFormat="1" x14ac:dyDescent="0.2">
      <c r="BI6470" s="147"/>
      <c r="BJ6470" s="147"/>
    </row>
    <row r="6471" spans="61:62" s="92" customFormat="1" x14ac:dyDescent="0.2">
      <c r="BI6471" s="147"/>
      <c r="BJ6471" s="147"/>
    </row>
    <row r="6472" spans="61:62" s="92" customFormat="1" x14ac:dyDescent="0.2">
      <c r="BI6472" s="147"/>
      <c r="BJ6472" s="147"/>
    </row>
    <row r="6473" spans="61:62" s="92" customFormat="1" x14ac:dyDescent="0.2">
      <c r="BI6473" s="147"/>
      <c r="BJ6473" s="147"/>
    </row>
    <row r="6474" spans="61:62" s="92" customFormat="1" x14ac:dyDescent="0.2">
      <c r="BI6474" s="147"/>
      <c r="BJ6474" s="147"/>
    </row>
    <row r="6475" spans="61:62" s="92" customFormat="1" x14ac:dyDescent="0.2">
      <c r="BI6475" s="147"/>
      <c r="BJ6475" s="147"/>
    </row>
    <row r="6476" spans="61:62" s="92" customFormat="1" x14ac:dyDescent="0.2">
      <c r="BI6476" s="147"/>
      <c r="BJ6476" s="147"/>
    </row>
    <row r="6477" spans="61:62" s="92" customFormat="1" x14ac:dyDescent="0.2">
      <c r="BI6477" s="147"/>
      <c r="BJ6477" s="147"/>
    </row>
    <row r="6478" spans="61:62" s="92" customFormat="1" x14ac:dyDescent="0.2">
      <c r="BI6478" s="147"/>
      <c r="BJ6478" s="147"/>
    </row>
    <row r="6479" spans="61:62" s="92" customFormat="1" x14ac:dyDescent="0.2">
      <c r="BI6479" s="147"/>
      <c r="BJ6479" s="147"/>
    </row>
    <row r="6480" spans="61:62" s="92" customFormat="1" x14ac:dyDescent="0.2">
      <c r="BI6480" s="147"/>
      <c r="BJ6480" s="147"/>
    </row>
    <row r="6481" spans="61:62" s="92" customFormat="1" x14ac:dyDescent="0.2">
      <c r="BI6481" s="147"/>
      <c r="BJ6481" s="147"/>
    </row>
    <row r="6482" spans="61:62" s="92" customFormat="1" x14ac:dyDescent="0.2">
      <c r="BI6482" s="147"/>
      <c r="BJ6482" s="147"/>
    </row>
    <row r="6483" spans="61:62" s="92" customFormat="1" x14ac:dyDescent="0.2">
      <c r="BI6483" s="147"/>
      <c r="BJ6483" s="147"/>
    </row>
    <row r="6484" spans="61:62" s="92" customFormat="1" x14ac:dyDescent="0.2">
      <c r="BI6484" s="147"/>
      <c r="BJ6484" s="147"/>
    </row>
    <row r="6485" spans="61:62" s="92" customFormat="1" x14ac:dyDescent="0.2">
      <c r="BI6485" s="147"/>
      <c r="BJ6485" s="147"/>
    </row>
    <row r="6486" spans="61:62" s="92" customFormat="1" x14ac:dyDescent="0.2">
      <c r="BI6486" s="147"/>
      <c r="BJ6486" s="147"/>
    </row>
    <row r="6487" spans="61:62" s="92" customFormat="1" x14ac:dyDescent="0.2">
      <c r="BI6487" s="147"/>
      <c r="BJ6487" s="147"/>
    </row>
    <row r="6488" spans="61:62" s="92" customFormat="1" x14ac:dyDescent="0.2">
      <c r="BI6488" s="147"/>
      <c r="BJ6488" s="147"/>
    </row>
    <row r="6489" spans="61:62" s="92" customFormat="1" x14ac:dyDescent="0.2">
      <c r="BI6489" s="147"/>
      <c r="BJ6489" s="147"/>
    </row>
    <row r="6490" spans="61:62" s="92" customFormat="1" x14ac:dyDescent="0.2">
      <c r="BI6490" s="147"/>
      <c r="BJ6490" s="147"/>
    </row>
    <row r="6491" spans="61:62" s="92" customFormat="1" x14ac:dyDescent="0.2">
      <c r="BI6491" s="147"/>
      <c r="BJ6491" s="147"/>
    </row>
    <row r="6492" spans="61:62" s="92" customFormat="1" x14ac:dyDescent="0.2">
      <c r="BI6492" s="147"/>
      <c r="BJ6492" s="147"/>
    </row>
    <row r="6493" spans="61:62" s="92" customFormat="1" x14ac:dyDescent="0.2">
      <c r="BI6493" s="147"/>
      <c r="BJ6493" s="147"/>
    </row>
    <row r="6494" spans="61:62" s="92" customFormat="1" x14ac:dyDescent="0.2">
      <c r="BI6494" s="147"/>
      <c r="BJ6494" s="147"/>
    </row>
    <row r="6495" spans="61:62" s="92" customFormat="1" x14ac:dyDescent="0.2">
      <c r="BI6495" s="147"/>
      <c r="BJ6495" s="147"/>
    </row>
    <row r="6496" spans="61:62" s="92" customFormat="1" x14ac:dyDescent="0.2">
      <c r="BI6496" s="147"/>
      <c r="BJ6496" s="147"/>
    </row>
    <row r="6497" spans="61:62" s="92" customFormat="1" x14ac:dyDescent="0.2">
      <c r="BI6497" s="147"/>
      <c r="BJ6497" s="147"/>
    </row>
    <row r="6498" spans="61:62" s="92" customFormat="1" x14ac:dyDescent="0.2">
      <c r="BI6498" s="147"/>
      <c r="BJ6498" s="147"/>
    </row>
    <row r="6499" spans="61:62" s="92" customFormat="1" x14ac:dyDescent="0.2">
      <c r="BI6499" s="147"/>
      <c r="BJ6499" s="147"/>
    </row>
    <row r="6500" spans="61:62" s="92" customFormat="1" x14ac:dyDescent="0.2">
      <c r="BI6500" s="147"/>
      <c r="BJ6500" s="147"/>
    </row>
    <row r="6501" spans="61:62" s="92" customFormat="1" x14ac:dyDescent="0.2">
      <c r="BI6501" s="147"/>
      <c r="BJ6501" s="147"/>
    </row>
    <row r="6502" spans="61:62" s="92" customFormat="1" x14ac:dyDescent="0.2">
      <c r="BI6502" s="147"/>
      <c r="BJ6502" s="147"/>
    </row>
    <row r="6503" spans="61:62" s="92" customFormat="1" x14ac:dyDescent="0.2">
      <c r="BI6503" s="147"/>
      <c r="BJ6503" s="147"/>
    </row>
    <row r="6504" spans="61:62" s="92" customFormat="1" x14ac:dyDescent="0.2">
      <c r="BI6504" s="147"/>
      <c r="BJ6504" s="147"/>
    </row>
    <row r="6505" spans="61:62" s="92" customFormat="1" x14ac:dyDescent="0.2">
      <c r="BI6505" s="147"/>
      <c r="BJ6505" s="147"/>
    </row>
    <row r="6506" spans="61:62" s="92" customFormat="1" x14ac:dyDescent="0.2">
      <c r="BI6506" s="147"/>
      <c r="BJ6506" s="147"/>
    </row>
    <row r="6507" spans="61:62" s="92" customFormat="1" x14ac:dyDescent="0.2">
      <c r="BI6507" s="147"/>
      <c r="BJ6507" s="147"/>
    </row>
    <row r="6508" spans="61:62" s="92" customFormat="1" x14ac:dyDescent="0.2">
      <c r="BI6508" s="147"/>
      <c r="BJ6508" s="147"/>
    </row>
    <row r="6509" spans="61:62" s="92" customFormat="1" x14ac:dyDescent="0.2">
      <c r="BI6509" s="147"/>
      <c r="BJ6509" s="147"/>
    </row>
    <row r="6510" spans="61:62" s="92" customFormat="1" x14ac:dyDescent="0.2">
      <c r="BI6510" s="147"/>
      <c r="BJ6510" s="147"/>
    </row>
    <row r="6511" spans="61:62" s="92" customFormat="1" x14ac:dyDescent="0.2">
      <c r="BI6511" s="147"/>
      <c r="BJ6511" s="147"/>
    </row>
    <row r="6512" spans="61:62" s="92" customFormat="1" x14ac:dyDescent="0.2">
      <c r="BI6512" s="147"/>
      <c r="BJ6512" s="147"/>
    </row>
    <row r="6513" spans="61:62" s="92" customFormat="1" x14ac:dyDescent="0.2">
      <c r="BI6513" s="147"/>
      <c r="BJ6513" s="147"/>
    </row>
    <row r="6514" spans="61:62" s="92" customFormat="1" x14ac:dyDescent="0.2">
      <c r="BI6514" s="147"/>
      <c r="BJ6514" s="147"/>
    </row>
    <row r="6515" spans="61:62" s="92" customFormat="1" x14ac:dyDescent="0.2">
      <c r="BI6515" s="147"/>
      <c r="BJ6515" s="147"/>
    </row>
    <row r="6516" spans="61:62" s="92" customFormat="1" x14ac:dyDescent="0.2">
      <c r="BI6516" s="147"/>
      <c r="BJ6516" s="147"/>
    </row>
    <row r="6517" spans="61:62" s="92" customFormat="1" x14ac:dyDescent="0.2">
      <c r="BI6517" s="147"/>
      <c r="BJ6517" s="147"/>
    </row>
    <row r="6518" spans="61:62" s="92" customFormat="1" x14ac:dyDescent="0.2">
      <c r="BI6518" s="147"/>
      <c r="BJ6518" s="147"/>
    </row>
    <row r="6519" spans="61:62" s="92" customFormat="1" x14ac:dyDescent="0.2">
      <c r="BI6519" s="147"/>
      <c r="BJ6519" s="147"/>
    </row>
    <row r="6520" spans="61:62" s="92" customFormat="1" x14ac:dyDescent="0.2">
      <c r="BI6520" s="147"/>
      <c r="BJ6520" s="147"/>
    </row>
    <row r="6521" spans="61:62" s="92" customFormat="1" x14ac:dyDescent="0.2">
      <c r="BI6521" s="147"/>
      <c r="BJ6521" s="147"/>
    </row>
    <row r="6522" spans="61:62" s="92" customFormat="1" x14ac:dyDescent="0.2">
      <c r="BI6522" s="147"/>
      <c r="BJ6522" s="147"/>
    </row>
    <row r="6523" spans="61:62" s="92" customFormat="1" x14ac:dyDescent="0.2">
      <c r="BI6523" s="147"/>
      <c r="BJ6523" s="147"/>
    </row>
    <row r="6524" spans="61:62" s="92" customFormat="1" x14ac:dyDescent="0.2">
      <c r="BI6524" s="147"/>
      <c r="BJ6524" s="147"/>
    </row>
    <row r="6525" spans="61:62" s="92" customFormat="1" x14ac:dyDescent="0.2">
      <c r="BI6525" s="147"/>
      <c r="BJ6525" s="147"/>
    </row>
    <row r="6526" spans="61:62" s="92" customFormat="1" x14ac:dyDescent="0.2">
      <c r="BI6526" s="147"/>
      <c r="BJ6526" s="147"/>
    </row>
    <row r="6527" spans="61:62" s="92" customFormat="1" x14ac:dyDescent="0.2">
      <c r="BI6527" s="147"/>
      <c r="BJ6527" s="147"/>
    </row>
    <row r="6528" spans="61:62" s="92" customFormat="1" x14ac:dyDescent="0.2">
      <c r="BI6528" s="147"/>
      <c r="BJ6528" s="147"/>
    </row>
    <row r="6529" spans="61:62" s="92" customFormat="1" x14ac:dyDescent="0.2">
      <c r="BI6529" s="147"/>
      <c r="BJ6529" s="147"/>
    </row>
    <row r="6530" spans="61:62" s="92" customFormat="1" x14ac:dyDescent="0.2">
      <c r="BI6530" s="147"/>
      <c r="BJ6530" s="147"/>
    </row>
    <row r="6531" spans="61:62" s="92" customFormat="1" x14ac:dyDescent="0.2">
      <c r="BI6531" s="147"/>
      <c r="BJ6531" s="147"/>
    </row>
    <row r="6532" spans="61:62" s="92" customFormat="1" x14ac:dyDescent="0.2">
      <c r="BI6532" s="147"/>
      <c r="BJ6532" s="147"/>
    </row>
    <row r="6533" spans="61:62" s="92" customFormat="1" x14ac:dyDescent="0.2">
      <c r="BI6533" s="147"/>
      <c r="BJ6533" s="147"/>
    </row>
    <row r="6534" spans="61:62" s="92" customFormat="1" x14ac:dyDescent="0.2">
      <c r="BI6534" s="147"/>
      <c r="BJ6534" s="147"/>
    </row>
    <row r="6535" spans="61:62" s="92" customFormat="1" x14ac:dyDescent="0.2">
      <c r="BI6535" s="147"/>
      <c r="BJ6535" s="147"/>
    </row>
    <row r="6536" spans="61:62" s="92" customFormat="1" x14ac:dyDescent="0.2">
      <c r="BI6536" s="147"/>
      <c r="BJ6536" s="147"/>
    </row>
    <row r="6537" spans="61:62" s="92" customFormat="1" x14ac:dyDescent="0.2">
      <c r="BI6537" s="147"/>
      <c r="BJ6537" s="147"/>
    </row>
    <row r="6538" spans="61:62" s="92" customFormat="1" x14ac:dyDescent="0.2">
      <c r="BI6538" s="147"/>
      <c r="BJ6538" s="147"/>
    </row>
    <row r="6539" spans="61:62" s="92" customFormat="1" x14ac:dyDescent="0.2">
      <c r="BI6539" s="147"/>
      <c r="BJ6539" s="147"/>
    </row>
    <row r="6540" spans="61:62" s="92" customFormat="1" x14ac:dyDescent="0.2">
      <c r="BI6540" s="147"/>
      <c r="BJ6540" s="147"/>
    </row>
    <row r="6541" spans="61:62" s="92" customFormat="1" x14ac:dyDescent="0.2">
      <c r="BI6541" s="147"/>
      <c r="BJ6541" s="147"/>
    </row>
    <row r="6542" spans="61:62" s="92" customFormat="1" x14ac:dyDescent="0.2">
      <c r="BI6542" s="147"/>
      <c r="BJ6542" s="147"/>
    </row>
    <row r="6543" spans="61:62" s="92" customFormat="1" x14ac:dyDescent="0.2">
      <c r="BI6543" s="147"/>
      <c r="BJ6543" s="147"/>
    </row>
    <row r="6544" spans="61:62" s="92" customFormat="1" x14ac:dyDescent="0.2">
      <c r="BI6544" s="147"/>
      <c r="BJ6544" s="147"/>
    </row>
    <row r="6545" spans="61:62" s="92" customFormat="1" x14ac:dyDescent="0.2">
      <c r="BI6545" s="147"/>
      <c r="BJ6545" s="147"/>
    </row>
    <row r="6546" spans="61:62" s="92" customFormat="1" x14ac:dyDescent="0.2">
      <c r="BI6546" s="147"/>
      <c r="BJ6546" s="147"/>
    </row>
    <row r="6547" spans="61:62" s="92" customFormat="1" x14ac:dyDescent="0.2">
      <c r="BI6547" s="147"/>
      <c r="BJ6547" s="147"/>
    </row>
    <row r="6548" spans="61:62" s="92" customFormat="1" x14ac:dyDescent="0.2">
      <c r="BI6548" s="147"/>
      <c r="BJ6548" s="147"/>
    </row>
    <row r="6549" spans="61:62" s="92" customFormat="1" x14ac:dyDescent="0.2">
      <c r="BI6549" s="147"/>
      <c r="BJ6549" s="147"/>
    </row>
    <row r="6550" spans="61:62" s="92" customFormat="1" x14ac:dyDescent="0.2">
      <c r="BI6550" s="147"/>
      <c r="BJ6550" s="147"/>
    </row>
    <row r="6551" spans="61:62" s="92" customFormat="1" x14ac:dyDescent="0.2">
      <c r="BI6551" s="147"/>
      <c r="BJ6551" s="147"/>
    </row>
    <row r="6552" spans="61:62" s="92" customFormat="1" x14ac:dyDescent="0.2">
      <c r="BI6552" s="147"/>
      <c r="BJ6552" s="147"/>
    </row>
    <row r="6553" spans="61:62" s="92" customFormat="1" x14ac:dyDescent="0.2">
      <c r="BI6553" s="147"/>
      <c r="BJ6553" s="147"/>
    </row>
    <row r="6554" spans="61:62" s="92" customFormat="1" x14ac:dyDescent="0.2">
      <c r="BI6554" s="147"/>
      <c r="BJ6554" s="147"/>
    </row>
    <row r="6555" spans="61:62" s="92" customFormat="1" x14ac:dyDescent="0.2">
      <c r="BI6555" s="147"/>
      <c r="BJ6555" s="147"/>
    </row>
    <row r="6556" spans="61:62" s="92" customFormat="1" x14ac:dyDescent="0.2">
      <c r="BI6556" s="147"/>
      <c r="BJ6556" s="147"/>
    </row>
    <row r="6557" spans="61:62" s="92" customFormat="1" x14ac:dyDescent="0.2">
      <c r="BI6557" s="147"/>
      <c r="BJ6557" s="147"/>
    </row>
    <row r="6558" spans="61:62" s="92" customFormat="1" x14ac:dyDescent="0.2">
      <c r="BI6558" s="147"/>
      <c r="BJ6558" s="147"/>
    </row>
    <row r="6559" spans="61:62" s="92" customFormat="1" x14ac:dyDescent="0.2">
      <c r="BI6559" s="147"/>
      <c r="BJ6559" s="147"/>
    </row>
    <row r="6560" spans="61:62" s="92" customFormat="1" x14ac:dyDescent="0.2">
      <c r="BI6560" s="147"/>
      <c r="BJ6560" s="147"/>
    </row>
    <row r="6561" spans="61:62" s="92" customFormat="1" x14ac:dyDescent="0.2">
      <c r="BI6561" s="147"/>
      <c r="BJ6561" s="147"/>
    </row>
    <row r="6562" spans="61:62" s="92" customFormat="1" x14ac:dyDescent="0.2">
      <c r="BI6562" s="147"/>
      <c r="BJ6562" s="147"/>
    </row>
    <row r="6563" spans="61:62" s="92" customFormat="1" x14ac:dyDescent="0.2">
      <c r="BI6563" s="147"/>
      <c r="BJ6563" s="147"/>
    </row>
    <row r="6564" spans="61:62" s="92" customFormat="1" x14ac:dyDescent="0.2">
      <c r="BI6564" s="147"/>
      <c r="BJ6564" s="147"/>
    </row>
    <row r="6565" spans="61:62" s="92" customFormat="1" x14ac:dyDescent="0.2">
      <c r="BI6565" s="147"/>
      <c r="BJ6565" s="147"/>
    </row>
    <row r="6566" spans="61:62" s="92" customFormat="1" x14ac:dyDescent="0.2">
      <c r="BI6566" s="147"/>
      <c r="BJ6566" s="147"/>
    </row>
    <row r="6567" spans="61:62" s="92" customFormat="1" x14ac:dyDescent="0.2">
      <c r="BI6567" s="147"/>
      <c r="BJ6567" s="147"/>
    </row>
    <row r="6568" spans="61:62" s="92" customFormat="1" x14ac:dyDescent="0.2">
      <c r="BI6568" s="147"/>
      <c r="BJ6568" s="147"/>
    </row>
    <row r="6569" spans="61:62" s="92" customFormat="1" x14ac:dyDescent="0.2">
      <c r="BI6569" s="147"/>
      <c r="BJ6569" s="147"/>
    </row>
    <row r="6570" spans="61:62" s="92" customFormat="1" x14ac:dyDescent="0.2">
      <c r="BI6570" s="147"/>
      <c r="BJ6570" s="147"/>
    </row>
    <row r="6571" spans="61:62" s="92" customFormat="1" x14ac:dyDescent="0.2">
      <c r="BI6571" s="147"/>
      <c r="BJ6571" s="147"/>
    </row>
    <row r="6572" spans="61:62" s="92" customFormat="1" x14ac:dyDescent="0.2">
      <c r="BI6572" s="147"/>
      <c r="BJ6572" s="147"/>
    </row>
    <row r="6573" spans="61:62" s="92" customFormat="1" x14ac:dyDescent="0.2">
      <c r="BI6573" s="147"/>
      <c r="BJ6573" s="147"/>
    </row>
    <row r="6574" spans="61:62" s="92" customFormat="1" x14ac:dyDescent="0.2">
      <c r="BI6574" s="147"/>
      <c r="BJ6574" s="147"/>
    </row>
    <row r="6575" spans="61:62" s="92" customFormat="1" x14ac:dyDescent="0.2">
      <c r="BI6575" s="147"/>
      <c r="BJ6575" s="147"/>
    </row>
    <row r="6576" spans="61:62" s="92" customFormat="1" x14ac:dyDescent="0.2">
      <c r="BI6576" s="147"/>
      <c r="BJ6576" s="147"/>
    </row>
    <row r="6577" spans="61:62" s="92" customFormat="1" x14ac:dyDescent="0.2">
      <c r="BI6577" s="147"/>
      <c r="BJ6577" s="147"/>
    </row>
    <row r="6578" spans="61:62" s="92" customFormat="1" x14ac:dyDescent="0.2">
      <c r="BI6578" s="147"/>
      <c r="BJ6578" s="147"/>
    </row>
    <row r="6579" spans="61:62" s="92" customFormat="1" x14ac:dyDescent="0.2">
      <c r="BI6579" s="147"/>
      <c r="BJ6579" s="147"/>
    </row>
    <row r="6580" spans="61:62" s="92" customFormat="1" x14ac:dyDescent="0.2">
      <c r="BI6580" s="147"/>
      <c r="BJ6580" s="147"/>
    </row>
    <row r="6581" spans="61:62" s="92" customFormat="1" x14ac:dyDescent="0.2">
      <c r="BI6581" s="147"/>
      <c r="BJ6581" s="147"/>
    </row>
    <row r="6582" spans="61:62" s="92" customFormat="1" x14ac:dyDescent="0.2">
      <c r="BI6582" s="147"/>
      <c r="BJ6582" s="147"/>
    </row>
    <row r="6583" spans="61:62" s="92" customFormat="1" x14ac:dyDescent="0.2">
      <c r="BI6583" s="147"/>
      <c r="BJ6583" s="147"/>
    </row>
    <row r="6584" spans="61:62" s="92" customFormat="1" x14ac:dyDescent="0.2">
      <c r="BI6584" s="147"/>
      <c r="BJ6584" s="147"/>
    </row>
    <row r="6585" spans="61:62" s="92" customFormat="1" x14ac:dyDescent="0.2">
      <c r="BI6585" s="147"/>
      <c r="BJ6585" s="147"/>
    </row>
    <row r="6586" spans="61:62" s="92" customFormat="1" x14ac:dyDescent="0.2">
      <c r="BI6586" s="147"/>
      <c r="BJ6586" s="147"/>
    </row>
    <row r="6587" spans="61:62" s="92" customFormat="1" x14ac:dyDescent="0.2">
      <c r="BI6587" s="147"/>
      <c r="BJ6587" s="147"/>
    </row>
    <row r="6588" spans="61:62" s="92" customFormat="1" x14ac:dyDescent="0.2">
      <c r="BI6588" s="147"/>
      <c r="BJ6588" s="147"/>
    </row>
    <row r="6589" spans="61:62" s="92" customFormat="1" x14ac:dyDescent="0.2">
      <c r="BI6589" s="147"/>
      <c r="BJ6589" s="147"/>
    </row>
    <row r="6590" spans="61:62" s="92" customFormat="1" x14ac:dyDescent="0.2">
      <c r="BI6590" s="147"/>
      <c r="BJ6590" s="147"/>
    </row>
    <row r="6591" spans="61:62" s="92" customFormat="1" x14ac:dyDescent="0.2">
      <c r="BI6591" s="147"/>
      <c r="BJ6591" s="147"/>
    </row>
    <row r="6592" spans="61:62" s="92" customFormat="1" x14ac:dyDescent="0.2">
      <c r="BI6592" s="147"/>
      <c r="BJ6592" s="147"/>
    </row>
    <row r="6593" spans="61:62" s="92" customFormat="1" x14ac:dyDescent="0.2">
      <c r="BI6593" s="147"/>
      <c r="BJ6593" s="147"/>
    </row>
    <row r="6594" spans="61:62" s="92" customFormat="1" x14ac:dyDescent="0.2">
      <c r="BI6594" s="147"/>
      <c r="BJ6594" s="147"/>
    </row>
    <row r="6595" spans="61:62" s="92" customFormat="1" x14ac:dyDescent="0.2">
      <c r="BI6595" s="147"/>
      <c r="BJ6595" s="147"/>
    </row>
    <row r="6596" spans="61:62" s="92" customFormat="1" x14ac:dyDescent="0.2">
      <c r="BI6596" s="147"/>
      <c r="BJ6596" s="147"/>
    </row>
    <row r="6597" spans="61:62" s="92" customFormat="1" x14ac:dyDescent="0.2">
      <c r="BI6597" s="147"/>
      <c r="BJ6597" s="147"/>
    </row>
    <row r="6598" spans="61:62" s="92" customFormat="1" x14ac:dyDescent="0.2">
      <c r="BI6598" s="147"/>
      <c r="BJ6598" s="147"/>
    </row>
    <row r="6599" spans="61:62" s="92" customFormat="1" x14ac:dyDescent="0.2">
      <c r="BI6599" s="147"/>
      <c r="BJ6599" s="147"/>
    </row>
    <row r="6600" spans="61:62" s="92" customFormat="1" x14ac:dyDescent="0.2">
      <c r="BI6600" s="147"/>
      <c r="BJ6600" s="147"/>
    </row>
    <row r="6601" spans="61:62" s="92" customFormat="1" x14ac:dyDescent="0.2">
      <c r="BI6601" s="147"/>
      <c r="BJ6601" s="147"/>
    </row>
    <row r="6602" spans="61:62" s="92" customFormat="1" x14ac:dyDescent="0.2">
      <c r="BI6602" s="147"/>
      <c r="BJ6602" s="147"/>
    </row>
    <row r="6603" spans="61:62" s="92" customFormat="1" x14ac:dyDescent="0.2">
      <c r="BI6603" s="147"/>
      <c r="BJ6603" s="147"/>
    </row>
    <row r="6604" spans="61:62" s="92" customFormat="1" x14ac:dyDescent="0.2">
      <c r="BI6604" s="147"/>
      <c r="BJ6604" s="147"/>
    </row>
    <row r="6605" spans="61:62" s="92" customFormat="1" x14ac:dyDescent="0.2">
      <c r="BI6605" s="147"/>
      <c r="BJ6605" s="147"/>
    </row>
    <row r="6606" spans="61:62" s="92" customFormat="1" x14ac:dyDescent="0.2">
      <c r="BI6606" s="147"/>
      <c r="BJ6606" s="147"/>
    </row>
    <row r="6607" spans="61:62" s="92" customFormat="1" x14ac:dyDescent="0.2">
      <c r="BI6607" s="147"/>
      <c r="BJ6607" s="147"/>
    </row>
    <row r="6608" spans="61:62" s="92" customFormat="1" x14ac:dyDescent="0.2">
      <c r="BI6608" s="147"/>
      <c r="BJ6608" s="147"/>
    </row>
    <row r="6609" spans="61:62" s="92" customFormat="1" x14ac:dyDescent="0.2">
      <c r="BI6609" s="147"/>
      <c r="BJ6609" s="147"/>
    </row>
    <row r="6610" spans="61:62" s="92" customFormat="1" x14ac:dyDescent="0.2">
      <c r="BI6610" s="147"/>
      <c r="BJ6610" s="147"/>
    </row>
    <row r="6611" spans="61:62" s="92" customFormat="1" x14ac:dyDescent="0.2">
      <c r="BI6611" s="147"/>
      <c r="BJ6611" s="147"/>
    </row>
    <row r="6612" spans="61:62" s="92" customFormat="1" x14ac:dyDescent="0.2">
      <c r="BI6612" s="147"/>
      <c r="BJ6612" s="147"/>
    </row>
    <row r="6613" spans="61:62" s="92" customFormat="1" x14ac:dyDescent="0.2">
      <c r="BI6613" s="147"/>
      <c r="BJ6613" s="147"/>
    </row>
    <row r="6614" spans="61:62" s="92" customFormat="1" x14ac:dyDescent="0.2">
      <c r="BI6614" s="147"/>
      <c r="BJ6614" s="147"/>
    </row>
    <row r="6615" spans="61:62" s="92" customFormat="1" x14ac:dyDescent="0.2">
      <c r="BI6615" s="147"/>
      <c r="BJ6615" s="147"/>
    </row>
    <row r="6616" spans="61:62" s="92" customFormat="1" x14ac:dyDescent="0.2">
      <c r="BI6616" s="147"/>
      <c r="BJ6616" s="147"/>
    </row>
    <row r="6617" spans="61:62" s="92" customFormat="1" x14ac:dyDescent="0.2">
      <c r="BI6617" s="147"/>
      <c r="BJ6617" s="147"/>
    </row>
    <row r="6618" spans="61:62" s="92" customFormat="1" x14ac:dyDescent="0.2">
      <c r="BI6618" s="147"/>
      <c r="BJ6618" s="147"/>
    </row>
    <row r="6619" spans="61:62" s="92" customFormat="1" x14ac:dyDescent="0.2">
      <c r="BI6619" s="147"/>
      <c r="BJ6619" s="147"/>
    </row>
    <row r="6620" spans="61:62" s="92" customFormat="1" x14ac:dyDescent="0.2">
      <c r="BI6620" s="147"/>
      <c r="BJ6620" s="147"/>
    </row>
    <row r="6621" spans="61:62" s="92" customFormat="1" x14ac:dyDescent="0.2">
      <c r="BI6621" s="147"/>
      <c r="BJ6621" s="147"/>
    </row>
    <row r="6622" spans="61:62" s="92" customFormat="1" x14ac:dyDescent="0.2">
      <c r="BI6622" s="147"/>
      <c r="BJ6622" s="147"/>
    </row>
    <row r="6623" spans="61:62" s="92" customFormat="1" x14ac:dyDescent="0.2">
      <c r="BI6623" s="147"/>
      <c r="BJ6623" s="147"/>
    </row>
    <row r="6624" spans="61:62" s="92" customFormat="1" x14ac:dyDescent="0.2">
      <c r="BI6624" s="147"/>
      <c r="BJ6624" s="147"/>
    </row>
    <row r="6625" spans="61:62" s="92" customFormat="1" x14ac:dyDescent="0.2">
      <c r="BI6625" s="147"/>
      <c r="BJ6625" s="147"/>
    </row>
    <row r="6626" spans="61:62" s="92" customFormat="1" x14ac:dyDescent="0.2">
      <c r="BI6626" s="147"/>
      <c r="BJ6626" s="147"/>
    </row>
    <row r="6627" spans="61:62" s="92" customFormat="1" x14ac:dyDescent="0.2">
      <c r="BI6627" s="147"/>
      <c r="BJ6627" s="147"/>
    </row>
    <row r="6628" spans="61:62" s="92" customFormat="1" x14ac:dyDescent="0.2">
      <c r="BI6628" s="147"/>
      <c r="BJ6628" s="147"/>
    </row>
    <row r="6629" spans="61:62" s="92" customFormat="1" x14ac:dyDescent="0.2">
      <c r="BI6629" s="147"/>
      <c r="BJ6629" s="147"/>
    </row>
    <row r="6630" spans="61:62" s="92" customFormat="1" x14ac:dyDescent="0.2">
      <c r="BI6630" s="147"/>
      <c r="BJ6630" s="147"/>
    </row>
    <row r="6631" spans="61:62" s="92" customFormat="1" x14ac:dyDescent="0.2">
      <c r="BI6631" s="147"/>
      <c r="BJ6631" s="147"/>
    </row>
    <row r="6632" spans="61:62" s="92" customFormat="1" x14ac:dyDescent="0.2">
      <c r="BI6632" s="147"/>
      <c r="BJ6632" s="147"/>
    </row>
    <row r="6633" spans="61:62" s="92" customFormat="1" x14ac:dyDescent="0.2">
      <c r="BI6633" s="147"/>
      <c r="BJ6633" s="147"/>
    </row>
    <row r="6634" spans="61:62" s="92" customFormat="1" x14ac:dyDescent="0.2">
      <c r="BI6634" s="147"/>
      <c r="BJ6634" s="147"/>
    </row>
    <row r="6635" spans="61:62" s="92" customFormat="1" x14ac:dyDescent="0.2">
      <c r="BI6635" s="147"/>
      <c r="BJ6635" s="147"/>
    </row>
    <row r="6636" spans="61:62" s="92" customFormat="1" x14ac:dyDescent="0.2">
      <c r="BI6636" s="147"/>
      <c r="BJ6636" s="147"/>
    </row>
    <row r="6637" spans="61:62" s="92" customFormat="1" x14ac:dyDescent="0.2">
      <c r="BI6637" s="147"/>
      <c r="BJ6637" s="147"/>
    </row>
    <row r="6638" spans="61:62" s="92" customFormat="1" x14ac:dyDescent="0.2">
      <c r="BI6638" s="147"/>
      <c r="BJ6638" s="147"/>
    </row>
    <row r="6639" spans="61:62" s="92" customFormat="1" x14ac:dyDescent="0.2">
      <c r="BI6639" s="147"/>
      <c r="BJ6639" s="147"/>
    </row>
    <row r="6640" spans="61:62" s="92" customFormat="1" x14ac:dyDescent="0.2">
      <c r="BI6640" s="147"/>
      <c r="BJ6640" s="147"/>
    </row>
    <row r="6641" spans="61:62" s="92" customFormat="1" x14ac:dyDescent="0.2">
      <c r="BI6641" s="147"/>
      <c r="BJ6641" s="147"/>
    </row>
    <row r="6642" spans="61:62" s="92" customFormat="1" x14ac:dyDescent="0.2">
      <c r="BI6642" s="147"/>
      <c r="BJ6642" s="147"/>
    </row>
    <row r="6643" spans="61:62" s="92" customFormat="1" x14ac:dyDescent="0.2">
      <c r="BI6643" s="147"/>
      <c r="BJ6643" s="147"/>
    </row>
    <row r="6644" spans="61:62" s="92" customFormat="1" x14ac:dyDescent="0.2">
      <c r="BI6644" s="147"/>
      <c r="BJ6644" s="147"/>
    </row>
    <row r="6645" spans="61:62" s="92" customFormat="1" x14ac:dyDescent="0.2">
      <c r="BI6645" s="147"/>
      <c r="BJ6645" s="147"/>
    </row>
    <row r="6646" spans="61:62" s="92" customFormat="1" x14ac:dyDescent="0.2">
      <c r="BI6646" s="147"/>
      <c r="BJ6646" s="147"/>
    </row>
    <row r="6647" spans="61:62" s="92" customFormat="1" x14ac:dyDescent="0.2">
      <c r="BI6647" s="147"/>
      <c r="BJ6647" s="147"/>
    </row>
    <row r="6648" spans="61:62" s="92" customFormat="1" x14ac:dyDescent="0.2">
      <c r="BI6648" s="147"/>
      <c r="BJ6648" s="147"/>
    </row>
    <row r="6649" spans="61:62" s="92" customFormat="1" x14ac:dyDescent="0.2">
      <c r="BI6649" s="147"/>
      <c r="BJ6649" s="147"/>
    </row>
    <row r="6650" spans="61:62" s="92" customFormat="1" x14ac:dyDescent="0.2">
      <c r="BI6650" s="147"/>
      <c r="BJ6650" s="147"/>
    </row>
    <row r="6651" spans="61:62" s="92" customFormat="1" x14ac:dyDescent="0.2">
      <c r="BI6651" s="147"/>
      <c r="BJ6651" s="147"/>
    </row>
    <row r="6652" spans="61:62" s="92" customFormat="1" x14ac:dyDescent="0.2">
      <c r="BI6652" s="147"/>
      <c r="BJ6652" s="147"/>
    </row>
    <row r="6653" spans="61:62" s="92" customFormat="1" x14ac:dyDescent="0.2">
      <c r="BI6653" s="147"/>
      <c r="BJ6653" s="147"/>
    </row>
    <row r="6654" spans="61:62" s="92" customFormat="1" x14ac:dyDescent="0.2">
      <c r="BI6654" s="147"/>
      <c r="BJ6654" s="147"/>
    </row>
    <row r="6655" spans="61:62" s="92" customFormat="1" x14ac:dyDescent="0.2">
      <c r="BI6655" s="147"/>
      <c r="BJ6655" s="147"/>
    </row>
    <row r="6656" spans="61:62" s="92" customFormat="1" x14ac:dyDescent="0.2">
      <c r="BI6656" s="147"/>
      <c r="BJ6656" s="147"/>
    </row>
    <row r="6657" spans="61:62" s="92" customFormat="1" x14ac:dyDescent="0.2">
      <c r="BI6657" s="147"/>
      <c r="BJ6657" s="147"/>
    </row>
    <row r="6658" spans="61:62" s="92" customFormat="1" x14ac:dyDescent="0.2">
      <c r="BI6658" s="147"/>
      <c r="BJ6658" s="147"/>
    </row>
    <row r="6659" spans="61:62" s="92" customFormat="1" x14ac:dyDescent="0.2">
      <c r="BI6659" s="147"/>
      <c r="BJ6659" s="147"/>
    </row>
    <row r="6660" spans="61:62" s="92" customFormat="1" x14ac:dyDescent="0.2">
      <c r="BI6660" s="147"/>
      <c r="BJ6660" s="147"/>
    </row>
    <row r="6661" spans="61:62" s="92" customFormat="1" x14ac:dyDescent="0.2">
      <c r="BI6661" s="147"/>
      <c r="BJ6661" s="147"/>
    </row>
    <row r="6662" spans="61:62" s="92" customFormat="1" x14ac:dyDescent="0.2">
      <c r="BI6662" s="147"/>
      <c r="BJ6662" s="147"/>
    </row>
    <row r="6663" spans="61:62" s="92" customFormat="1" x14ac:dyDescent="0.2">
      <c r="BI6663" s="147"/>
      <c r="BJ6663" s="147"/>
    </row>
    <row r="6664" spans="61:62" s="92" customFormat="1" x14ac:dyDescent="0.2">
      <c r="BI6664" s="147"/>
      <c r="BJ6664" s="147"/>
    </row>
    <row r="6665" spans="61:62" s="92" customFormat="1" x14ac:dyDescent="0.2">
      <c r="BI6665" s="147"/>
      <c r="BJ6665" s="147"/>
    </row>
    <row r="6666" spans="61:62" s="92" customFormat="1" x14ac:dyDescent="0.2">
      <c r="BI6666" s="147"/>
      <c r="BJ6666" s="147"/>
    </row>
    <row r="6667" spans="61:62" s="92" customFormat="1" x14ac:dyDescent="0.2">
      <c r="BI6667" s="147"/>
      <c r="BJ6667" s="147"/>
    </row>
    <row r="6668" spans="61:62" s="92" customFormat="1" x14ac:dyDescent="0.2">
      <c r="BI6668" s="147"/>
      <c r="BJ6668" s="147"/>
    </row>
    <row r="6669" spans="61:62" s="92" customFormat="1" x14ac:dyDescent="0.2">
      <c r="BI6669" s="147"/>
      <c r="BJ6669" s="147"/>
    </row>
    <row r="6670" spans="61:62" s="92" customFormat="1" x14ac:dyDescent="0.2">
      <c r="BI6670" s="147"/>
      <c r="BJ6670" s="147"/>
    </row>
    <row r="6671" spans="61:62" s="92" customFormat="1" x14ac:dyDescent="0.2">
      <c r="BI6671" s="147"/>
      <c r="BJ6671" s="147"/>
    </row>
    <row r="6672" spans="61:62" s="92" customFormat="1" x14ac:dyDescent="0.2">
      <c r="BI6672" s="147"/>
      <c r="BJ6672" s="147"/>
    </row>
    <row r="6673" spans="61:62" s="92" customFormat="1" x14ac:dyDescent="0.2">
      <c r="BI6673" s="147"/>
      <c r="BJ6673" s="147"/>
    </row>
    <row r="6674" spans="61:62" s="92" customFormat="1" x14ac:dyDescent="0.2">
      <c r="BI6674" s="147"/>
      <c r="BJ6674" s="147"/>
    </row>
    <row r="6675" spans="61:62" s="92" customFormat="1" x14ac:dyDescent="0.2">
      <c r="BI6675" s="147"/>
      <c r="BJ6675" s="147"/>
    </row>
    <row r="6676" spans="61:62" s="92" customFormat="1" x14ac:dyDescent="0.2">
      <c r="BI6676" s="147"/>
      <c r="BJ6676" s="147"/>
    </row>
    <row r="6677" spans="61:62" s="92" customFormat="1" x14ac:dyDescent="0.2">
      <c r="BI6677" s="147"/>
      <c r="BJ6677" s="147"/>
    </row>
    <row r="6678" spans="61:62" s="92" customFormat="1" x14ac:dyDescent="0.2">
      <c r="BI6678" s="147"/>
      <c r="BJ6678" s="147"/>
    </row>
    <row r="6679" spans="61:62" s="92" customFormat="1" x14ac:dyDescent="0.2">
      <c r="BI6679" s="147"/>
      <c r="BJ6679" s="147"/>
    </row>
    <row r="6680" spans="61:62" s="92" customFormat="1" x14ac:dyDescent="0.2">
      <c r="BI6680" s="147"/>
      <c r="BJ6680" s="147"/>
    </row>
    <row r="6681" spans="61:62" s="92" customFormat="1" x14ac:dyDescent="0.2">
      <c r="BI6681" s="147"/>
      <c r="BJ6681" s="147"/>
    </row>
    <row r="6682" spans="61:62" s="92" customFormat="1" x14ac:dyDescent="0.2">
      <c r="BI6682" s="147"/>
      <c r="BJ6682" s="147"/>
    </row>
    <row r="6683" spans="61:62" s="92" customFormat="1" x14ac:dyDescent="0.2">
      <c r="BI6683" s="147"/>
      <c r="BJ6683" s="147"/>
    </row>
    <row r="6684" spans="61:62" s="92" customFormat="1" x14ac:dyDescent="0.2">
      <c r="BI6684" s="147"/>
      <c r="BJ6684" s="147"/>
    </row>
    <row r="6685" spans="61:62" s="92" customFormat="1" x14ac:dyDescent="0.2">
      <c r="BI6685" s="147"/>
      <c r="BJ6685" s="147"/>
    </row>
    <row r="6686" spans="61:62" s="92" customFormat="1" x14ac:dyDescent="0.2">
      <c r="BI6686" s="147"/>
      <c r="BJ6686" s="147"/>
    </row>
    <row r="6687" spans="61:62" s="92" customFormat="1" x14ac:dyDescent="0.2">
      <c r="BI6687" s="147"/>
      <c r="BJ6687" s="147"/>
    </row>
    <row r="6688" spans="61:62" s="92" customFormat="1" x14ac:dyDescent="0.2">
      <c r="BI6688" s="147"/>
      <c r="BJ6688" s="147"/>
    </row>
    <row r="6689" spans="61:62" s="92" customFormat="1" x14ac:dyDescent="0.2">
      <c r="BI6689" s="147"/>
      <c r="BJ6689" s="147"/>
    </row>
    <row r="6690" spans="61:62" s="92" customFormat="1" x14ac:dyDescent="0.2">
      <c r="BI6690" s="147"/>
      <c r="BJ6690" s="147"/>
    </row>
    <row r="6691" spans="61:62" s="92" customFormat="1" x14ac:dyDescent="0.2">
      <c r="BI6691" s="147"/>
      <c r="BJ6691" s="147"/>
    </row>
    <row r="6692" spans="61:62" s="92" customFormat="1" x14ac:dyDescent="0.2">
      <c r="BI6692" s="147"/>
      <c r="BJ6692" s="147"/>
    </row>
    <row r="6693" spans="61:62" s="92" customFormat="1" x14ac:dyDescent="0.2">
      <c r="BI6693" s="147"/>
      <c r="BJ6693" s="147"/>
    </row>
    <row r="6694" spans="61:62" s="92" customFormat="1" x14ac:dyDescent="0.2">
      <c r="BI6694" s="147"/>
      <c r="BJ6694" s="147"/>
    </row>
    <row r="6695" spans="61:62" s="92" customFormat="1" x14ac:dyDescent="0.2">
      <c r="BI6695" s="147"/>
      <c r="BJ6695" s="147"/>
    </row>
    <row r="6696" spans="61:62" s="92" customFormat="1" x14ac:dyDescent="0.2">
      <c r="BI6696" s="147"/>
      <c r="BJ6696" s="147"/>
    </row>
    <row r="6697" spans="61:62" s="92" customFormat="1" x14ac:dyDescent="0.2">
      <c r="BI6697" s="147"/>
      <c r="BJ6697" s="147"/>
    </row>
    <row r="6698" spans="61:62" s="92" customFormat="1" x14ac:dyDescent="0.2">
      <c r="BI6698" s="147"/>
      <c r="BJ6698" s="147"/>
    </row>
    <row r="6699" spans="61:62" s="92" customFormat="1" x14ac:dyDescent="0.2">
      <c r="BI6699" s="147"/>
      <c r="BJ6699" s="147"/>
    </row>
    <row r="6700" spans="61:62" s="92" customFormat="1" x14ac:dyDescent="0.2">
      <c r="BI6700" s="147"/>
      <c r="BJ6700" s="147"/>
    </row>
    <row r="6701" spans="61:62" s="92" customFormat="1" x14ac:dyDescent="0.2">
      <c r="BI6701" s="147"/>
      <c r="BJ6701" s="147"/>
    </row>
    <row r="6702" spans="61:62" s="92" customFormat="1" x14ac:dyDescent="0.2">
      <c r="BI6702" s="147"/>
      <c r="BJ6702" s="147"/>
    </row>
    <row r="6703" spans="61:62" s="92" customFormat="1" x14ac:dyDescent="0.2">
      <c r="BI6703" s="147"/>
      <c r="BJ6703" s="147"/>
    </row>
    <row r="6704" spans="61:62" s="92" customFormat="1" x14ac:dyDescent="0.2">
      <c r="BI6704" s="147"/>
      <c r="BJ6704" s="147"/>
    </row>
    <row r="6705" spans="61:62" s="92" customFormat="1" x14ac:dyDescent="0.2">
      <c r="BI6705" s="147"/>
      <c r="BJ6705" s="147"/>
    </row>
    <row r="6706" spans="61:62" s="92" customFormat="1" x14ac:dyDescent="0.2">
      <c r="BI6706" s="147"/>
      <c r="BJ6706" s="147"/>
    </row>
    <row r="6707" spans="61:62" s="92" customFormat="1" x14ac:dyDescent="0.2">
      <c r="BI6707" s="147"/>
      <c r="BJ6707" s="147"/>
    </row>
    <row r="6708" spans="61:62" s="92" customFormat="1" x14ac:dyDescent="0.2">
      <c r="BI6708" s="147"/>
      <c r="BJ6708" s="147"/>
    </row>
    <row r="6709" spans="61:62" s="92" customFormat="1" x14ac:dyDescent="0.2">
      <c r="BI6709" s="147"/>
      <c r="BJ6709" s="147"/>
    </row>
    <row r="6710" spans="61:62" s="92" customFormat="1" x14ac:dyDescent="0.2">
      <c r="BI6710" s="147"/>
      <c r="BJ6710" s="147"/>
    </row>
    <row r="6711" spans="61:62" s="92" customFormat="1" x14ac:dyDescent="0.2">
      <c r="BI6711" s="147"/>
      <c r="BJ6711" s="147"/>
    </row>
    <row r="6712" spans="61:62" s="92" customFormat="1" x14ac:dyDescent="0.2">
      <c r="BI6712" s="147"/>
      <c r="BJ6712" s="147"/>
    </row>
    <row r="6713" spans="61:62" s="92" customFormat="1" x14ac:dyDescent="0.2">
      <c r="BI6713" s="147"/>
      <c r="BJ6713" s="147"/>
    </row>
    <row r="6714" spans="61:62" s="92" customFormat="1" x14ac:dyDescent="0.2">
      <c r="BI6714" s="147"/>
      <c r="BJ6714" s="147"/>
    </row>
    <row r="6715" spans="61:62" s="92" customFormat="1" x14ac:dyDescent="0.2">
      <c r="BI6715" s="147"/>
      <c r="BJ6715" s="147"/>
    </row>
    <row r="6716" spans="61:62" s="92" customFormat="1" x14ac:dyDescent="0.2">
      <c r="BI6716" s="147"/>
      <c r="BJ6716" s="147"/>
    </row>
    <row r="6717" spans="61:62" s="92" customFormat="1" x14ac:dyDescent="0.2">
      <c r="BI6717" s="147"/>
      <c r="BJ6717" s="147"/>
    </row>
    <row r="6718" spans="61:62" s="92" customFormat="1" x14ac:dyDescent="0.2">
      <c r="BI6718" s="147"/>
      <c r="BJ6718" s="147"/>
    </row>
    <row r="6719" spans="61:62" s="92" customFormat="1" x14ac:dyDescent="0.2">
      <c r="BI6719" s="147"/>
      <c r="BJ6719" s="147"/>
    </row>
    <row r="6720" spans="61:62" s="92" customFormat="1" x14ac:dyDescent="0.2">
      <c r="BI6720" s="147"/>
      <c r="BJ6720" s="147"/>
    </row>
    <row r="6721" spans="61:62" s="92" customFormat="1" x14ac:dyDescent="0.2">
      <c r="BI6721" s="147"/>
      <c r="BJ6721" s="147"/>
    </row>
    <row r="6722" spans="61:62" s="92" customFormat="1" x14ac:dyDescent="0.2">
      <c r="BI6722" s="147"/>
      <c r="BJ6722" s="147"/>
    </row>
    <row r="6723" spans="61:62" s="92" customFormat="1" x14ac:dyDescent="0.2">
      <c r="BI6723" s="147"/>
      <c r="BJ6723" s="147"/>
    </row>
    <row r="6724" spans="61:62" s="92" customFormat="1" x14ac:dyDescent="0.2">
      <c r="BI6724" s="147"/>
      <c r="BJ6724" s="147"/>
    </row>
    <row r="6725" spans="61:62" s="92" customFormat="1" x14ac:dyDescent="0.2">
      <c r="BI6725" s="147"/>
      <c r="BJ6725" s="147"/>
    </row>
    <row r="6726" spans="61:62" s="92" customFormat="1" x14ac:dyDescent="0.2">
      <c r="BI6726" s="147"/>
      <c r="BJ6726" s="147"/>
    </row>
    <row r="6727" spans="61:62" s="92" customFormat="1" x14ac:dyDescent="0.2">
      <c r="BI6727" s="147"/>
      <c r="BJ6727" s="147"/>
    </row>
    <row r="6728" spans="61:62" s="92" customFormat="1" x14ac:dyDescent="0.2">
      <c r="BI6728" s="147"/>
      <c r="BJ6728" s="147"/>
    </row>
    <row r="6729" spans="61:62" s="92" customFormat="1" x14ac:dyDescent="0.2">
      <c r="BI6729" s="147"/>
      <c r="BJ6729" s="147"/>
    </row>
    <row r="6730" spans="61:62" s="92" customFormat="1" x14ac:dyDescent="0.2">
      <c r="BI6730" s="147"/>
      <c r="BJ6730" s="147"/>
    </row>
    <row r="6731" spans="61:62" s="92" customFormat="1" x14ac:dyDescent="0.2">
      <c r="BI6731" s="147"/>
      <c r="BJ6731" s="147"/>
    </row>
    <row r="6732" spans="61:62" s="92" customFormat="1" x14ac:dyDescent="0.2">
      <c r="BI6732" s="147"/>
      <c r="BJ6732" s="147"/>
    </row>
    <row r="6733" spans="61:62" s="92" customFormat="1" x14ac:dyDescent="0.2">
      <c r="BI6733" s="147"/>
      <c r="BJ6733" s="147"/>
    </row>
    <row r="6734" spans="61:62" s="92" customFormat="1" x14ac:dyDescent="0.2">
      <c r="BI6734" s="147"/>
      <c r="BJ6734" s="147"/>
    </row>
    <row r="6735" spans="61:62" s="92" customFormat="1" x14ac:dyDescent="0.2">
      <c r="BI6735" s="147"/>
      <c r="BJ6735" s="147"/>
    </row>
    <row r="6736" spans="61:62" s="92" customFormat="1" x14ac:dyDescent="0.2">
      <c r="BI6736" s="147"/>
      <c r="BJ6736" s="147"/>
    </row>
    <row r="6737" spans="61:62" s="92" customFormat="1" x14ac:dyDescent="0.2">
      <c r="BI6737" s="147"/>
      <c r="BJ6737" s="147"/>
    </row>
    <row r="6738" spans="61:62" s="92" customFormat="1" x14ac:dyDescent="0.2">
      <c r="BI6738" s="147"/>
      <c r="BJ6738" s="147"/>
    </row>
    <row r="6739" spans="61:62" s="92" customFormat="1" x14ac:dyDescent="0.2">
      <c r="BI6739" s="147"/>
      <c r="BJ6739" s="147"/>
    </row>
    <row r="6740" spans="61:62" s="92" customFormat="1" x14ac:dyDescent="0.2">
      <c r="BI6740" s="147"/>
      <c r="BJ6740" s="147"/>
    </row>
    <row r="6741" spans="61:62" s="92" customFormat="1" x14ac:dyDescent="0.2">
      <c r="BI6741" s="147"/>
      <c r="BJ6741" s="147"/>
    </row>
    <row r="6742" spans="61:62" s="92" customFormat="1" x14ac:dyDescent="0.2">
      <c r="BI6742" s="147"/>
      <c r="BJ6742" s="147"/>
    </row>
    <row r="6743" spans="61:62" s="92" customFormat="1" x14ac:dyDescent="0.2">
      <c r="BI6743" s="147"/>
      <c r="BJ6743" s="147"/>
    </row>
    <row r="6744" spans="61:62" s="92" customFormat="1" x14ac:dyDescent="0.2">
      <c r="BI6744" s="147"/>
      <c r="BJ6744" s="147"/>
    </row>
    <row r="6745" spans="61:62" s="92" customFormat="1" x14ac:dyDescent="0.2">
      <c r="BI6745" s="147"/>
      <c r="BJ6745" s="147"/>
    </row>
    <row r="6746" spans="61:62" s="92" customFormat="1" x14ac:dyDescent="0.2">
      <c r="BI6746" s="147"/>
      <c r="BJ6746" s="147"/>
    </row>
    <row r="6747" spans="61:62" s="92" customFormat="1" x14ac:dyDescent="0.2">
      <c r="BI6747" s="147"/>
      <c r="BJ6747" s="147"/>
    </row>
    <row r="6748" spans="61:62" s="92" customFormat="1" x14ac:dyDescent="0.2">
      <c r="BI6748" s="147"/>
      <c r="BJ6748" s="147"/>
    </row>
    <row r="6749" spans="61:62" s="92" customFormat="1" x14ac:dyDescent="0.2">
      <c r="BI6749" s="147"/>
      <c r="BJ6749" s="147"/>
    </row>
    <row r="6750" spans="61:62" s="92" customFormat="1" x14ac:dyDescent="0.2">
      <c r="BI6750" s="147"/>
      <c r="BJ6750" s="147"/>
    </row>
    <row r="6751" spans="61:62" s="92" customFormat="1" x14ac:dyDescent="0.2">
      <c r="BI6751" s="147"/>
      <c r="BJ6751" s="147"/>
    </row>
    <row r="6752" spans="61:62" s="92" customFormat="1" x14ac:dyDescent="0.2">
      <c r="BI6752" s="147"/>
      <c r="BJ6752" s="147"/>
    </row>
    <row r="6753" spans="61:62" s="92" customFormat="1" x14ac:dyDescent="0.2">
      <c r="BI6753" s="147"/>
      <c r="BJ6753" s="147"/>
    </row>
    <row r="6754" spans="61:62" s="92" customFormat="1" x14ac:dyDescent="0.2">
      <c r="BI6754" s="147"/>
      <c r="BJ6754" s="147"/>
    </row>
    <row r="6755" spans="61:62" s="92" customFormat="1" x14ac:dyDescent="0.2">
      <c r="BI6755" s="147"/>
      <c r="BJ6755" s="147"/>
    </row>
    <row r="6756" spans="61:62" s="92" customFormat="1" x14ac:dyDescent="0.2">
      <c r="BI6756" s="147"/>
      <c r="BJ6756" s="147"/>
    </row>
    <row r="6757" spans="61:62" s="92" customFormat="1" x14ac:dyDescent="0.2">
      <c r="BI6757" s="147"/>
      <c r="BJ6757" s="147"/>
    </row>
    <row r="6758" spans="61:62" s="92" customFormat="1" x14ac:dyDescent="0.2">
      <c r="BI6758" s="147"/>
      <c r="BJ6758" s="147"/>
    </row>
    <row r="6759" spans="61:62" s="92" customFormat="1" x14ac:dyDescent="0.2">
      <c r="BI6759" s="147"/>
      <c r="BJ6759" s="147"/>
    </row>
    <row r="6760" spans="61:62" s="92" customFormat="1" x14ac:dyDescent="0.2">
      <c r="BI6760" s="147"/>
      <c r="BJ6760" s="147"/>
    </row>
    <row r="6761" spans="61:62" s="92" customFormat="1" x14ac:dyDescent="0.2">
      <c r="BI6761" s="147"/>
      <c r="BJ6761" s="147"/>
    </row>
    <row r="6762" spans="61:62" s="92" customFormat="1" x14ac:dyDescent="0.2">
      <c r="BI6762" s="147"/>
      <c r="BJ6762" s="147"/>
    </row>
    <row r="6763" spans="61:62" s="92" customFormat="1" x14ac:dyDescent="0.2">
      <c r="BI6763" s="147"/>
      <c r="BJ6763" s="147"/>
    </row>
    <row r="6764" spans="61:62" s="92" customFormat="1" x14ac:dyDescent="0.2">
      <c r="BI6764" s="147"/>
      <c r="BJ6764" s="147"/>
    </row>
    <row r="6765" spans="61:62" s="92" customFormat="1" x14ac:dyDescent="0.2">
      <c r="BI6765" s="147"/>
      <c r="BJ6765" s="147"/>
    </row>
    <row r="6766" spans="61:62" s="92" customFormat="1" x14ac:dyDescent="0.2">
      <c r="BI6766" s="147"/>
      <c r="BJ6766" s="147"/>
    </row>
    <row r="6767" spans="61:62" s="92" customFormat="1" x14ac:dyDescent="0.2">
      <c r="BI6767" s="147"/>
      <c r="BJ6767" s="147"/>
    </row>
    <row r="6768" spans="61:62" s="92" customFormat="1" x14ac:dyDescent="0.2">
      <c r="BI6768" s="147"/>
      <c r="BJ6768" s="147"/>
    </row>
    <row r="6769" spans="61:62" s="92" customFormat="1" x14ac:dyDescent="0.2">
      <c r="BI6769" s="147"/>
      <c r="BJ6769" s="147"/>
    </row>
    <row r="6770" spans="61:62" s="92" customFormat="1" x14ac:dyDescent="0.2">
      <c r="BI6770" s="147"/>
      <c r="BJ6770" s="147"/>
    </row>
    <row r="6771" spans="61:62" s="92" customFormat="1" x14ac:dyDescent="0.2">
      <c r="BI6771" s="147"/>
      <c r="BJ6771" s="147"/>
    </row>
    <row r="6772" spans="61:62" s="92" customFormat="1" x14ac:dyDescent="0.2">
      <c r="BI6772" s="147"/>
      <c r="BJ6772" s="147"/>
    </row>
    <row r="6773" spans="61:62" s="92" customFormat="1" x14ac:dyDescent="0.2">
      <c r="BI6773" s="147"/>
      <c r="BJ6773" s="147"/>
    </row>
    <row r="6774" spans="61:62" s="92" customFormat="1" x14ac:dyDescent="0.2">
      <c r="BI6774" s="147"/>
      <c r="BJ6774" s="147"/>
    </row>
    <row r="6775" spans="61:62" s="92" customFormat="1" x14ac:dyDescent="0.2">
      <c r="BI6775" s="147"/>
      <c r="BJ6775" s="147"/>
    </row>
    <row r="6776" spans="61:62" s="92" customFormat="1" x14ac:dyDescent="0.2">
      <c r="BI6776" s="147"/>
      <c r="BJ6776" s="147"/>
    </row>
    <row r="6777" spans="61:62" s="92" customFormat="1" x14ac:dyDescent="0.2">
      <c r="BI6777" s="147"/>
      <c r="BJ6777" s="147"/>
    </row>
    <row r="6778" spans="61:62" s="92" customFormat="1" x14ac:dyDescent="0.2">
      <c r="BI6778" s="147"/>
      <c r="BJ6778" s="147"/>
    </row>
    <row r="6779" spans="61:62" s="92" customFormat="1" x14ac:dyDescent="0.2">
      <c r="BI6779" s="147"/>
      <c r="BJ6779" s="147"/>
    </row>
    <row r="6780" spans="61:62" s="92" customFormat="1" x14ac:dyDescent="0.2">
      <c r="BI6780" s="147"/>
      <c r="BJ6780" s="147"/>
    </row>
    <row r="6781" spans="61:62" s="92" customFormat="1" x14ac:dyDescent="0.2">
      <c r="BI6781" s="147"/>
      <c r="BJ6781" s="147"/>
    </row>
    <row r="6782" spans="61:62" s="92" customFormat="1" x14ac:dyDescent="0.2">
      <c r="BI6782" s="147"/>
      <c r="BJ6782" s="147"/>
    </row>
    <row r="6783" spans="61:62" s="92" customFormat="1" x14ac:dyDescent="0.2">
      <c r="BI6783" s="147"/>
      <c r="BJ6783" s="147"/>
    </row>
    <row r="6784" spans="61:62" s="92" customFormat="1" x14ac:dyDescent="0.2">
      <c r="BI6784" s="147"/>
      <c r="BJ6784" s="147"/>
    </row>
    <row r="6785" spans="61:62" s="92" customFormat="1" x14ac:dyDescent="0.2">
      <c r="BI6785" s="147"/>
      <c r="BJ6785" s="147"/>
    </row>
    <row r="6786" spans="61:62" s="92" customFormat="1" x14ac:dyDescent="0.2">
      <c r="BI6786" s="147"/>
      <c r="BJ6786" s="147"/>
    </row>
    <row r="6787" spans="61:62" s="92" customFormat="1" x14ac:dyDescent="0.2">
      <c r="BI6787" s="147"/>
      <c r="BJ6787" s="147"/>
    </row>
    <row r="6788" spans="61:62" s="92" customFormat="1" x14ac:dyDescent="0.2">
      <c r="BI6788" s="147"/>
      <c r="BJ6788" s="147"/>
    </row>
    <row r="6789" spans="61:62" s="92" customFormat="1" x14ac:dyDescent="0.2">
      <c r="BI6789" s="147"/>
      <c r="BJ6789" s="147"/>
    </row>
    <row r="6790" spans="61:62" s="92" customFormat="1" x14ac:dyDescent="0.2">
      <c r="BI6790" s="147"/>
      <c r="BJ6790" s="147"/>
    </row>
    <row r="6791" spans="61:62" s="92" customFormat="1" x14ac:dyDescent="0.2">
      <c r="BI6791" s="147"/>
      <c r="BJ6791" s="147"/>
    </row>
    <row r="6792" spans="61:62" s="92" customFormat="1" x14ac:dyDescent="0.2">
      <c r="BI6792" s="147"/>
      <c r="BJ6792" s="147"/>
    </row>
    <row r="6793" spans="61:62" s="92" customFormat="1" x14ac:dyDescent="0.2">
      <c r="BI6793" s="147"/>
      <c r="BJ6793" s="147"/>
    </row>
    <row r="6794" spans="61:62" s="92" customFormat="1" x14ac:dyDescent="0.2">
      <c r="BI6794" s="147"/>
      <c r="BJ6794" s="147"/>
    </row>
    <row r="6795" spans="61:62" s="92" customFormat="1" x14ac:dyDescent="0.2">
      <c r="BI6795" s="147"/>
      <c r="BJ6795" s="147"/>
    </row>
    <row r="6796" spans="61:62" s="92" customFormat="1" x14ac:dyDescent="0.2">
      <c r="BI6796" s="147"/>
      <c r="BJ6796" s="147"/>
    </row>
    <row r="6797" spans="61:62" s="92" customFormat="1" x14ac:dyDescent="0.2">
      <c r="BI6797" s="147"/>
      <c r="BJ6797" s="147"/>
    </row>
    <row r="6798" spans="61:62" s="92" customFormat="1" x14ac:dyDescent="0.2">
      <c r="BI6798" s="147"/>
      <c r="BJ6798" s="147"/>
    </row>
    <row r="6799" spans="61:62" s="92" customFormat="1" x14ac:dyDescent="0.2">
      <c r="BI6799" s="147"/>
      <c r="BJ6799" s="147"/>
    </row>
    <row r="6800" spans="61:62" s="92" customFormat="1" x14ac:dyDescent="0.2">
      <c r="BI6800" s="147"/>
      <c r="BJ6800" s="147"/>
    </row>
    <row r="6801" spans="61:62" s="92" customFormat="1" x14ac:dyDescent="0.2">
      <c r="BI6801" s="147"/>
      <c r="BJ6801" s="147"/>
    </row>
    <row r="6802" spans="61:62" s="92" customFormat="1" x14ac:dyDescent="0.2">
      <c r="BI6802" s="147"/>
      <c r="BJ6802" s="147"/>
    </row>
    <row r="6803" spans="61:62" s="92" customFormat="1" x14ac:dyDescent="0.2">
      <c r="BI6803" s="147"/>
      <c r="BJ6803" s="147"/>
    </row>
    <row r="6804" spans="61:62" s="92" customFormat="1" x14ac:dyDescent="0.2">
      <c r="BI6804" s="147"/>
      <c r="BJ6804" s="147"/>
    </row>
    <row r="6805" spans="61:62" s="92" customFormat="1" x14ac:dyDescent="0.2">
      <c r="BI6805" s="147"/>
      <c r="BJ6805" s="147"/>
    </row>
    <row r="6806" spans="61:62" s="92" customFormat="1" x14ac:dyDescent="0.2">
      <c r="BI6806" s="147"/>
      <c r="BJ6806" s="147"/>
    </row>
    <row r="6807" spans="61:62" s="92" customFormat="1" x14ac:dyDescent="0.2">
      <c r="BI6807" s="147"/>
      <c r="BJ6807" s="147"/>
    </row>
    <row r="6808" spans="61:62" s="92" customFormat="1" x14ac:dyDescent="0.2">
      <c r="BI6808" s="147"/>
      <c r="BJ6808" s="147"/>
    </row>
    <row r="6809" spans="61:62" s="92" customFormat="1" x14ac:dyDescent="0.2">
      <c r="BI6809" s="147"/>
      <c r="BJ6809" s="147"/>
    </row>
    <row r="6810" spans="61:62" s="92" customFormat="1" x14ac:dyDescent="0.2">
      <c r="BI6810" s="147"/>
      <c r="BJ6810" s="147"/>
    </row>
    <row r="6811" spans="61:62" s="92" customFormat="1" x14ac:dyDescent="0.2">
      <c r="BI6811" s="147"/>
      <c r="BJ6811" s="147"/>
    </row>
    <row r="6812" spans="61:62" s="92" customFormat="1" x14ac:dyDescent="0.2">
      <c r="BI6812" s="147"/>
      <c r="BJ6812" s="147"/>
    </row>
    <row r="6813" spans="61:62" s="92" customFormat="1" x14ac:dyDescent="0.2">
      <c r="BI6813" s="147"/>
      <c r="BJ6813" s="147"/>
    </row>
    <row r="6814" spans="61:62" s="92" customFormat="1" x14ac:dyDescent="0.2">
      <c r="BI6814" s="147"/>
      <c r="BJ6814" s="147"/>
    </row>
    <row r="6815" spans="61:62" s="92" customFormat="1" x14ac:dyDescent="0.2">
      <c r="BI6815" s="147"/>
      <c r="BJ6815" s="147"/>
    </row>
    <row r="6816" spans="61:62" s="92" customFormat="1" x14ac:dyDescent="0.2">
      <c r="BI6816" s="147"/>
      <c r="BJ6816" s="147"/>
    </row>
    <row r="6817" spans="61:62" s="92" customFormat="1" x14ac:dyDescent="0.2">
      <c r="BI6817" s="147"/>
      <c r="BJ6817" s="147"/>
    </row>
    <row r="6818" spans="61:62" s="92" customFormat="1" x14ac:dyDescent="0.2">
      <c r="BI6818" s="147"/>
      <c r="BJ6818" s="147"/>
    </row>
    <row r="6819" spans="61:62" s="92" customFormat="1" x14ac:dyDescent="0.2">
      <c r="BI6819" s="147"/>
      <c r="BJ6819" s="147"/>
    </row>
    <row r="6820" spans="61:62" s="92" customFormat="1" x14ac:dyDescent="0.2">
      <c r="BI6820" s="147"/>
      <c r="BJ6820" s="147"/>
    </row>
    <row r="6821" spans="61:62" s="92" customFormat="1" x14ac:dyDescent="0.2">
      <c r="BI6821" s="147"/>
      <c r="BJ6821" s="147"/>
    </row>
    <row r="6822" spans="61:62" s="92" customFormat="1" x14ac:dyDescent="0.2">
      <c r="BI6822" s="147"/>
      <c r="BJ6822" s="147"/>
    </row>
    <row r="6823" spans="61:62" s="92" customFormat="1" x14ac:dyDescent="0.2">
      <c r="BI6823" s="147"/>
      <c r="BJ6823" s="147"/>
    </row>
    <row r="6824" spans="61:62" s="92" customFormat="1" x14ac:dyDescent="0.2">
      <c r="BI6824" s="147"/>
      <c r="BJ6824" s="147"/>
    </row>
    <row r="6825" spans="61:62" s="92" customFormat="1" x14ac:dyDescent="0.2">
      <c r="BI6825" s="147"/>
      <c r="BJ6825" s="147"/>
    </row>
    <row r="6826" spans="61:62" s="92" customFormat="1" x14ac:dyDescent="0.2">
      <c r="BI6826" s="147"/>
      <c r="BJ6826" s="147"/>
    </row>
    <row r="6827" spans="61:62" s="92" customFormat="1" x14ac:dyDescent="0.2">
      <c r="BI6827" s="147"/>
      <c r="BJ6827" s="147"/>
    </row>
    <row r="6828" spans="61:62" s="92" customFormat="1" x14ac:dyDescent="0.2">
      <c r="BI6828" s="147"/>
      <c r="BJ6828" s="147"/>
    </row>
    <row r="6829" spans="61:62" s="92" customFormat="1" x14ac:dyDescent="0.2">
      <c r="BI6829" s="147"/>
      <c r="BJ6829" s="147"/>
    </row>
    <row r="6830" spans="61:62" s="92" customFormat="1" x14ac:dyDescent="0.2">
      <c r="BI6830" s="147"/>
      <c r="BJ6830" s="147"/>
    </row>
    <row r="6831" spans="61:62" s="92" customFormat="1" x14ac:dyDescent="0.2">
      <c r="BI6831" s="147"/>
      <c r="BJ6831" s="147"/>
    </row>
    <row r="6832" spans="61:62" s="92" customFormat="1" x14ac:dyDescent="0.2">
      <c r="BI6832" s="147"/>
      <c r="BJ6832" s="147"/>
    </row>
    <row r="6833" spans="61:62" s="92" customFormat="1" x14ac:dyDescent="0.2">
      <c r="BI6833" s="147"/>
      <c r="BJ6833" s="147"/>
    </row>
    <row r="6834" spans="61:62" s="92" customFormat="1" x14ac:dyDescent="0.2">
      <c r="BI6834" s="147"/>
      <c r="BJ6834" s="147"/>
    </row>
    <row r="6835" spans="61:62" s="92" customFormat="1" x14ac:dyDescent="0.2">
      <c r="BI6835" s="147"/>
      <c r="BJ6835" s="147"/>
    </row>
    <row r="6836" spans="61:62" s="92" customFormat="1" x14ac:dyDescent="0.2">
      <c r="BI6836" s="147"/>
      <c r="BJ6836" s="147"/>
    </row>
    <row r="6837" spans="61:62" s="92" customFormat="1" x14ac:dyDescent="0.2">
      <c r="BI6837" s="147"/>
      <c r="BJ6837" s="147"/>
    </row>
    <row r="6838" spans="61:62" s="92" customFormat="1" x14ac:dyDescent="0.2">
      <c r="BI6838" s="147"/>
      <c r="BJ6838" s="147"/>
    </row>
    <row r="6839" spans="61:62" s="92" customFormat="1" x14ac:dyDescent="0.2">
      <c r="BI6839" s="147"/>
      <c r="BJ6839" s="147"/>
    </row>
    <row r="6840" spans="61:62" s="92" customFormat="1" x14ac:dyDescent="0.2">
      <c r="BI6840" s="147"/>
      <c r="BJ6840" s="147"/>
    </row>
    <row r="6841" spans="61:62" s="92" customFormat="1" x14ac:dyDescent="0.2">
      <c r="BI6841" s="147"/>
      <c r="BJ6841" s="147"/>
    </row>
    <row r="6842" spans="61:62" s="92" customFormat="1" x14ac:dyDescent="0.2">
      <c r="BI6842" s="147"/>
      <c r="BJ6842" s="147"/>
    </row>
    <row r="6843" spans="61:62" s="92" customFormat="1" x14ac:dyDescent="0.2">
      <c r="BI6843" s="147"/>
      <c r="BJ6843" s="147"/>
    </row>
    <row r="6844" spans="61:62" s="92" customFormat="1" x14ac:dyDescent="0.2">
      <c r="BI6844" s="147"/>
      <c r="BJ6844" s="147"/>
    </row>
    <row r="6845" spans="61:62" s="92" customFormat="1" x14ac:dyDescent="0.2">
      <c r="BI6845" s="147"/>
      <c r="BJ6845" s="147"/>
    </row>
    <row r="6846" spans="61:62" s="92" customFormat="1" x14ac:dyDescent="0.2">
      <c r="BI6846" s="147"/>
      <c r="BJ6846" s="147"/>
    </row>
    <row r="6847" spans="61:62" s="92" customFormat="1" x14ac:dyDescent="0.2">
      <c r="BI6847" s="147"/>
      <c r="BJ6847" s="147"/>
    </row>
    <row r="6848" spans="61:62" s="92" customFormat="1" x14ac:dyDescent="0.2">
      <c r="BI6848" s="147"/>
      <c r="BJ6848" s="147"/>
    </row>
    <row r="6849" spans="61:62" s="92" customFormat="1" x14ac:dyDescent="0.2">
      <c r="BI6849" s="147"/>
      <c r="BJ6849" s="147"/>
    </row>
    <row r="6850" spans="61:62" s="92" customFormat="1" x14ac:dyDescent="0.2">
      <c r="BI6850" s="147"/>
      <c r="BJ6850" s="147"/>
    </row>
    <row r="6851" spans="61:62" s="92" customFormat="1" x14ac:dyDescent="0.2">
      <c r="BI6851" s="147"/>
      <c r="BJ6851" s="147"/>
    </row>
    <row r="6852" spans="61:62" s="92" customFormat="1" x14ac:dyDescent="0.2">
      <c r="BI6852" s="147"/>
      <c r="BJ6852" s="147"/>
    </row>
    <row r="6853" spans="61:62" s="92" customFormat="1" x14ac:dyDescent="0.2">
      <c r="BI6853" s="147"/>
      <c r="BJ6853" s="147"/>
    </row>
    <row r="6854" spans="61:62" s="92" customFormat="1" x14ac:dyDescent="0.2">
      <c r="BI6854" s="147"/>
      <c r="BJ6854" s="147"/>
    </row>
    <row r="6855" spans="61:62" s="92" customFormat="1" x14ac:dyDescent="0.2">
      <c r="BI6855" s="147"/>
      <c r="BJ6855" s="147"/>
    </row>
    <row r="6856" spans="61:62" s="92" customFormat="1" x14ac:dyDescent="0.2">
      <c r="BI6856" s="147"/>
      <c r="BJ6856" s="147"/>
    </row>
    <row r="6857" spans="61:62" s="92" customFormat="1" x14ac:dyDescent="0.2">
      <c r="BI6857" s="147"/>
      <c r="BJ6857" s="147"/>
    </row>
    <row r="6858" spans="61:62" s="92" customFormat="1" x14ac:dyDescent="0.2">
      <c r="BI6858" s="147"/>
      <c r="BJ6858" s="147"/>
    </row>
    <row r="6859" spans="61:62" s="92" customFormat="1" x14ac:dyDescent="0.2">
      <c r="BI6859" s="147"/>
      <c r="BJ6859" s="147"/>
    </row>
    <row r="6860" spans="61:62" s="92" customFormat="1" x14ac:dyDescent="0.2">
      <c r="BI6860" s="147"/>
      <c r="BJ6860" s="147"/>
    </row>
    <row r="6861" spans="61:62" s="92" customFormat="1" x14ac:dyDescent="0.2">
      <c r="BI6861" s="147"/>
      <c r="BJ6861" s="147"/>
    </row>
    <row r="6862" spans="61:62" s="92" customFormat="1" x14ac:dyDescent="0.2">
      <c r="BI6862" s="147"/>
      <c r="BJ6862" s="147"/>
    </row>
    <row r="6863" spans="61:62" s="92" customFormat="1" x14ac:dyDescent="0.2">
      <c r="BI6863" s="147"/>
      <c r="BJ6863" s="147"/>
    </row>
    <row r="6864" spans="61:62" s="92" customFormat="1" x14ac:dyDescent="0.2">
      <c r="BI6864" s="147"/>
      <c r="BJ6864" s="147"/>
    </row>
    <row r="6865" spans="61:62" s="92" customFormat="1" x14ac:dyDescent="0.2">
      <c r="BI6865" s="147"/>
      <c r="BJ6865" s="147"/>
    </row>
    <row r="6866" spans="61:62" s="92" customFormat="1" x14ac:dyDescent="0.2">
      <c r="BI6866" s="147"/>
      <c r="BJ6866" s="147"/>
    </row>
    <row r="6867" spans="61:62" s="92" customFormat="1" x14ac:dyDescent="0.2">
      <c r="BI6867" s="147"/>
      <c r="BJ6867" s="147"/>
    </row>
    <row r="6868" spans="61:62" s="92" customFormat="1" x14ac:dyDescent="0.2">
      <c r="BI6868" s="147"/>
      <c r="BJ6868" s="147"/>
    </row>
    <row r="6869" spans="61:62" s="92" customFormat="1" x14ac:dyDescent="0.2">
      <c r="BI6869" s="147"/>
      <c r="BJ6869" s="147"/>
    </row>
    <row r="6870" spans="61:62" s="92" customFormat="1" x14ac:dyDescent="0.2">
      <c r="BI6870" s="147"/>
      <c r="BJ6870" s="147"/>
    </row>
    <row r="6871" spans="61:62" s="92" customFormat="1" x14ac:dyDescent="0.2">
      <c r="BI6871" s="147"/>
      <c r="BJ6871" s="147"/>
    </row>
    <row r="6872" spans="61:62" s="92" customFormat="1" x14ac:dyDescent="0.2">
      <c r="BI6872" s="147"/>
      <c r="BJ6872" s="147"/>
    </row>
    <row r="6873" spans="61:62" s="92" customFormat="1" x14ac:dyDescent="0.2">
      <c r="BI6873" s="147"/>
      <c r="BJ6873" s="147"/>
    </row>
    <row r="6874" spans="61:62" s="92" customFormat="1" x14ac:dyDescent="0.2">
      <c r="BI6874" s="147"/>
      <c r="BJ6874" s="147"/>
    </row>
    <row r="6875" spans="61:62" s="92" customFormat="1" x14ac:dyDescent="0.2">
      <c r="BI6875" s="147"/>
      <c r="BJ6875" s="147"/>
    </row>
    <row r="6876" spans="61:62" s="92" customFormat="1" x14ac:dyDescent="0.2">
      <c r="BI6876" s="147"/>
      <c r="BJ6876" s="147"/>
    </row>
    <row r="6877" spans="61:62" s="92" customFormat="1" x14ac:dyDescent="0.2">
      <c r="BI6877" s="147"/>
      <c r="BJ6877" s="147"/>
    </row>
    <row r="6878" spans="61:62" s="92" customFormat="1" x14ac:dyDescent="0.2">
      <c r="BI6878" s="147"/>
      <c r="BJ6878" s="147"/>
    </row>
    <row r="6879" spans="61:62" s="92" customFormat="1" x14ac:dyDescent="0.2">
      <c r="BI6879" s="147"/>
      <c r="BJ6879" s="147"/>
    </row>
    <row r="6880" spans="61:62" s="92" customFormat="1" x14ac:dyDescent="0.2">
      <c r="BI6880" s="147"/>
      <c r="BJ6880" s="147"/>
    </row>
    <row r="6881" spans="61:62" s="92" customFormat="1" x14ac:dyDescent="0.2">
      <c r="BI6881" s="147"/>
      <c r="BJ6881" s="147"/>
    </row>
    <row r="6882" spans="61:62" s="92" customFormat="1" x14ac:dyDescent="0.2">
      <c r="BI6882" s="147"/>
      <c r="BJ6882" s="147"/>
    </row>
    <row r="6883" spans="61:62" s="92" customFormat="1" x14ac:dyDescent="0.2">
      <c r="BI6883" s="147"/>
      <c r="BJ6883" s="147"/>
    </row>
    <row r="6884" spans="61:62" s="92" customFormat="1" x14ac:dyDescent="0.2">
      <c r="BI6884" s="147"/>
      <c r="BJ6884" s="147"/>
    </row>
    <row r="6885" spans="61:62" s="92" customFormat="1" x14ac:dyDescent="0.2">
      <c r="BI6885" s="147"/>
      <c r="BJ6885" s="147"/>
    </row>
    <row r="6886" spans="61:62" s="92" customFormat="1" x14ac:dyDescent="0.2">
      <c r="BI6886" s="147"/>
      <c r="BJ6886" s="147"/>
    </row>
    <row r="6887" spans="61:62" s="92" customFormat="1" x14ac:dyDescent="0.2">
      <c r="BI6887" s="147"/>
      <c r="BJ6887" s="147"/>
    </row>
    <row r="6888" spans="61:62" s="92" customFormat="1" x14ac:dyDescent="0.2">
      <c r="BI6888" s="147"/>
      <c r="BJ6888" s="147"/>
    </row>
    <row r="6889" spans="61:62" s="92" customFormat="1" x14ac:dyDescent="0.2">
      <c r="BI6889" s="147"/>
      <c r="BJ6889" s="147"/>
    </row>
    <row r="6890" spans="61:62" s="92" customFormat="1" x14ac:dyDescent="0.2">
      <c r="BI6890" s="147"/>
      <c r="BJ6890" s="147"/>
    </row>
    <row r="6891" spans="61:62" s="92" customFormat="1" x14ac:dyDescent="0.2">
      <c r="BI6891" s="147"/>
      <c r="BJ6891" s="147"/>
    </row>
    <row r="6892" spans="61:62" s="92" customFormat="1" x14ac:dyDescent="0.2">
      <c r="BI6892" s="147"/>
      <c r="BJ6892" s="147"/>
    </row>
    <row r="6893" spans="61:62" s="92" customFormat="1" x14ac:dyDescent="0.2">
      <c r="BI6893" s="147"/>
      <c r="BJ6893" s="147"/>
    </row>
    <row r="6894" spans="61:62" s="92" customFormat="1" x14ac:dyDescent="0.2">
      <c r="BI6894" s="147"/>
      <c r="BJ6894" s="147"/>
    </row>
    <row r="6895" spans="61:62" s="92" customFormat="1" x14ac:dyDescent="0.2">
      <c r="BI6895" s="147"/>
      <c r="BJ6895" s="147"/>
    </row>
    <row r="6896" spans="61:62" s="92" customFormat="1" x14ac:dyDescent="0.2">
      <c r="BI6896" s="147"/>
      <c r="BJ6896" s="147"/>
    </row>
    <row r="6897" spans="61:62" s="92" customFormat="1" x14ac:dyDescent="0.2">
      <c r="BI6897" s="147"/>
      <c r="BJ6897" s="147"/>
    </row>
    <row r="6898" spans="61:62" s="92" customFormat="1" x14ac:dyDescent="0.2">
      <c r="BI6898" s="147"/>
      <c r="BJ6898" s="147"/>
    </row>
    <row r="6899" spans="61:62" s="92" customFormat="1" x14ac:dyDescent="0.2">
      <c r="BI6899" s="147"/>
      <c r="BJ6899" s="147"/>
    </row>
    <row r="6900" spans="61:62" s="92" customFormat="1" x14ac:dyDescent="0.2">
      <c r="BI6900" s="147"/>
      <c r="BJ6900" s="147"/>
    </row>
    <row r="6901" spans="61:62" s="92" customFormat="1" x14ac:dyDescent="0.2">
      <c r="BI6901" s="147"/>
      <c r="BJ6901" s="147"/>
    </row>
    <row r="6902" spans="61:62" s="92" customFormat="1" x14ac:dyDescent="0.2">
      <c r="BI6902" s="147"/>
      <c r="BJ6902" s="147"/>
    </row>
    <row r="6903" spans="61:62" s="92" customFormat="1" x14ac:dyDescent="0.2">
      <c r="BI6903" s="147"/>
      <c r="BJ6903" s="147"/>
    </row>
    <row r="6904" spans="61:62" s="92" customFormat="1" x14ac:dyDescent="0.2">
      <c r="BI6904" s="147"/>
      <c r="BJ6904" s="147"/>
    </row>
    <row r="6905" spans="61:62" s="92" customFormat="1" x14ac:dyDescent="0.2">
      <c r="BI6905" s="147"/>
      <c r="BJ6905" s="147"/>
    </row>
    <row r="6906" spans="61:62" s="92" customFormat="1" x14ac:dyDescent="0.2">
      <c r="BI6906" s="147"/>
      <c r="BJ6906" s="147"/>
    </row>
    <row r="6907" spans="61:62" s="92" customFormat="1" x14ac:dyDescent="0.2">
      <c r="BI6907" s="147"/>
      <c r="BJ6907" s="147"/>
    </row>
    <row r="6908" spans="61:62" s="92" customFormat="1" x14ac:dyDescent="0.2">
      <c r="BI6908" s="147"/>
      <c r="BJ6908" s="147"/>
    </row>
    <row r="6909" spans="61:62" s="92" customFormat="1" x14ac:dyDescent="0.2">
      <c r="BI6909" s="147"/>
      <c r="BJ6909" s="147"/>
    </row>
    <row r="6910" spans="61:62" s="92" customFormat="1" x14ac:dyDescent="0.2">
      <c r="BI6910" s="147"/>
      <c r="BJ6910" s="147"/>
    </row>
    <row r="6911" spans="61:62" s="92" customFormat="1" x14ac:dyDescent="0.2">
      <c r="BI6911" s="147"/>
      <c r="BJ6911" s="147"/>
    </row>
    <row r="6912" spans="61:62" s="92" customFormat="1" x14ac:dyDescent="0.2">
      <c r="BI6912" s="147"/>
      <c r="BJ6912" s="147"/>
    </row>
    <row r="6913" spans="61:62" s="92" customFormat="1" x14ac:dyDescent="0.2">
      <c r="BI6913" s="147"/>
      <c r="BJ6913" s="147"/>
    </row>
    <row r="6914" spans="61:62" s="92" customFormat="1" x14ac:dyDescent="0.2">
      <c r="BI6914" s="147"/>
      <c r="BJ6914" s="147"/>
    </row>
    <row r="6915" spans="61:62" s="92" customFormat="1" x14ac:dyDescent="0.2">
      <c r="BI6915" s="147"/>
      <c r="BJ6915" s="147"/>
    </row>
    <row r="6916" spans="61:62" s="92" customFormat="1" x14ac:dyDescent="0.2">
      <c r="BI6916" s="147"/>
      <c r="BJ6916" s="147"/>
    </row>
    <row r="6917" spans="61:62" s="92" customFormat="1" x14ac:dyDescent="0.2">
      <c r="BI6917" s="147"/>
      <c r="BJ6917" s="147"/>
    </row>
    <row r="6918" spans="61:62" s="92" customFormat="1" x14ac:dyDescent="0.2">
      <c r="BI6918" s="147"/>
      <c r="BJ6918" s="147"/>
    </row>
    <row r="6919" spans="61:62" s="92" customFormat="1" x14ac:dyDescent="0.2">
      <c r="BI6919" s="147"/>
      <c r="BJ6919" s="147"/>
    </row>
    <row r="6920" spans="61:62" s="92" customFormat="1" x14ac:dyDescent="0.2">
      <c r="BI6920" s="147"/>
      <c r="BJ6920" s="147"/>
    </row>
    <row r="6921" spans="61:62" s="92" customFormat="1" x14ac:dyDescent="0.2">
      <c r="BI6921" s="147"/>
      <c r="BJ6921" s="147"/>
    </row>
    <row r="6922" spans="61:62" s="92" customFormat="1" x14ac:dyDescent="0.2">
      <c r="BI6922" s="147"/>
      <c r="BJ6922" s="147"/>
    </row>
    <row r="6923" spans="61:62" s="92" customFormat="1" x14ac:dyDescent="0.2">
      <c r="BI6923" s="147"/>
      <c r="BJ6923" s="147"/>
    </row>
    <row r="6924" spans="61:62" s="92" customFormat="1" x14ac:dyDescent="0.2">
      <c r="BI6924" s="147"/>
      <c r="BJ6924" s="147"/>
    </row>
    <row r="6925" spans="61:62" s="92" customFormat="1" x14ac:dyDescent="0.2">
      <c r="BI6925" s="147"/>
      <c r="BJ6925" s="147"/>
    </row>
    <row r="6926" spans="61:62" s="92" customFormat="1" x14ac:dyDescent="0.2">
      <c r="BI6926" s="147"/>
      <c r="BJ6926" s="147"/>
    </row>
    <row r="6927" spans="61:62" s="92" customFormat="1" x14ac:dyDescent="0.2">
      <c r="BI6927" s="147"/>
      <c r="BJ6927" s="147"/>
    </row>
    <row r="6928" spans="61:62" s="92" customFormat="1" x14ac:dyDescent="0.2">
      <c r="BI6928" s="147"/>
      <c r="BJ6928" s="147"/>
    </row>
    <row r="6929" spans="61:62" s="92" customFormat="1" x14ac:dyDescent="0.2">
      <c r="BI6929" s="147"/>
      <c r="BJ6929" s="147"/>
    </row>
    <row r="6930" spans="61:62" s="92" customFormat="1" x14ac:dyDescent="0.2">
      <c r="BI6930" s="147"/>
      <c r="BJ6930" s="147"/>
    </row>
    <row r="6931" spans="61:62" s="92" customFormat="1" x14ac:dyDescent="0.2">
      <c r="BI6931" s="147"/>
      <c r="BJ6931" s="147"/>
    </row>
    <row r="6932" spans="61:62" s="92" customFormat="1" x14ac:dyDescent="0.2">
      <c r="BI6932" s="147"/>
      <c r="BJ6932" s="147"/>
    </row>
    <row r="6933" spans="61:62" s="92" customFormat="1" x14ac:dyDescent="0.2">
      <c r="BI6933" s="147"/>
      <c r="BJ6933" s="147"/>
    </row>
    <row r="6934" spans="61:62" s="92" customFormat="1" x14ac:dyDescent="0.2">
      <c r="BI6934" s="147"/>
      <c r="BJ6934" s="147"/>
    </row>
    <row r="6935" spans="61:62" s="92" customFormat="1" x14ac:dyDescent="0.2">
      <c r="BI6935" s="147"/>
      <c r="BJ6935" s="147"/>
    </row>
    <row r="6936" spans="61:62" s="92" customFormat="1" x14ac:dyDescent="0.2">
      <c r="BI6936" s="147"/>
      <c r="BJ6936" s="147"/>
    </row>
    <row r="6937" spans="61:62" s="92" customFormat="1" x14ac:dyDescent="0.2">
      <c r="BI6937" s="147"/>
      <c r="BJ6937" s="147"/>
    </row>
    <row r="6938" spans="61:62" s="92" customFormat="1" x14ac:dyDescent="0.2">
      <c r="BI6938" s="147"/>
      <c r="BJ6938" s="147"/>
    </row>
    <row r="6939" spans="61:62" s="92" customFormat="1" x14ac:dyDescent="0.2">
      <c r="BI6939" s="147"/>
      <c r="BJ6939" s="147"/>
    </row>
    <row r="6940" spans="61:62" s="92" customFormat="1" x14ac:dyDescent="0.2">
      <c r="BI6940" s="147"/>
      <c r="BJ6940" s="147"/>
    </row>
    <row r="6941" spans="61:62" s="92" customFormat="1" x14ac:dyDescent="0.2">
      <c r="BI6941" s="147"/>
      <c r="BJ6941" s="147"/>
    </row>
    <row r="6942" spans="61:62" s="92" customFormat="1" x14ac:dyDescent="0.2">
      <c r="BI6942" s="147"/>
      <c r="BJ6942" s="147"/>
    </row>
    <row r="6943" spans="61:62" s="92" customFormat="1" x14ac:dyDescent="0.2">
      <c r="BI6943" s="147"/>
      <c r="BJ6943" s="147"/>
    </row>
    <row r="6944" spans="61:62" s="92" customFormat="1" x14ac:dyDescent="0.2">
      <c r="BI6944" s="147"/>
      <c r="BJ6944" s="147"/>
    </row>
    <row r="6945" spans="61:62" s="92" customFormat="1" x14ac:dyDescent="0.2">
      <c r="BI6945" s="147"/>
      <c r="BJ6945" s="147"/>
    </row>
    <row r="6946" spans="61:62" s="92" customFormat="1" x14ac:dyDescent="0.2">
      <c r="BI6946" s="147"/>
      <c r="BJ6946" s="147"/>
    </row>
    <row r="6947" spans="61:62" s="92" customFormat="1" x14ac:dyDescent="0.2">
      <c r="BI6947" s="147"/>
      <c r="BJ6947" s="147"/>
    </row>
    <row r="6948" spans="61:62" s="92" customFormat="1" x14ac:dyDescent="0.2">
      <c r="BI6948" s="147"/>
      <c r="BJ6948" s="147"/>
    </row>
    <row r="6949" spans="61:62" s="92" customFormat="1" x14ac:dyDescent="0.2">
      <c r="BI6949" s="147"/>
      <c r="BJ6949" s="147"/>
    </row>
    <row r="6950" spans="61:62" s="92" customFormat="1" x14ac:dyDescent="0.2">
      <c r="BI6950" s="147"/>
      <c r="BJ6950" s="147"/>
    </row>
    <row r="6951" spans="61:62" s="92" customFormat="1" x14ac:dyDescent="0.2">
      <c r="BI6951" s="147"/>
      <c r="BJ6951" s="147"/>
    </row>
    <row r="6952" spans="61:62" s="92" customFormat="1" x14ac:dyDescent="0.2">
      <c r="BI6952" s="147"/>
      <c r="BJ6952" s="147"/>
    </row>
    <row r="6953" spans="61:62" s="92" customFormat="1" x14ac:dyDescent="0.2">
      <c r="BI6953" s="147"/>
      <c r="BJ6953" s="147"/>
    </row>
    <row r="6954" spans="61:62" s="92" customFormat="1" x14ac:dyDescent="0.2">
      <c r="BI6954" s="147"/>
      <c r="BJ6954" s="147"/>
    </row>
    <row r="6955" spans="61:62" s="92" customFormat="1" x14ac:dyDescent="0.2">
      <c r="BI6955" s="147"/>
      <c r="BJ6955" s="147"/>
    </row>
    <row r="6956" spans="61:62" s="92" customFormat="1" x14ac:dyDescent="0.2">
      <c r="BI6956" s="147"/>
      <c r="BJ6956" s="147"/>
    </row>
    <row r="6957" spans="61:62" s="92" customFormat="1" x14ac:dyDescent="0.2">
      <c r="BI6957" s="147"/>
      <c r="BJ6957" s="147"/>
    </row>
    <row r="6958" spans="61:62" s="92" customFormat="1" x14ac:dyDescent="0.2">
      <c r="BI6958" s="147"/>
      <c r="BJ6958" s="147"/>
    </row>
    <row r="6959" spans="61:62" s="92" customFormat="1" x14ac:dyDescent="0.2">
      <c r="BI6959" s="147"/>
      <c r="BJ6959" s="147"/>
    </row>
    <row r="6960" spans="61:62" s="92" customFormat="1" x14ac:dyDescent="0.2">
      <c r="BI6960" s="147"/>
      <c r="BJ6960" s="147"/>
    </row>
    <row r="6961" spans="61:62" s="92" customFormat="1" x14ac:dyDescent="0.2">
      <c r="BI6961" s="147"/>
      <c r="BJ6961" s="147"/>
    </row>
    <row r="6962" spans="61:62" s="92" customFormat="1" x14ac:dyDescent="0.2">
      <c r="BI6962" s="147"/>
      <c r="BJ6962" s="147"/>
    </row>
    <row r="6963" spans="61:62" s="92" customFormat="1" x14ac:dyDescent="0.2">
      <c r="BI6963" s="147"/>
      <c r="BJ6963" s="147"/>
    </row>
    <row r="6964" spans="61:62" s="92" customFormat="1" x14ac:dyDescent="0.2">
      <c r="BI6964" s="147"/>
      <c r="BJ6964" s="147"/>
    </row>
    <row r="6965" spans="61:62" s="92" customFormat="1" x14ac:dyDescent="0.2">
      <c r="BI6965" s="147"/>
      <c r="BJ6965" s="147"/>
    </row>
    <row r="6966" spans="61:62" s="92" customFormat="1" x14ac:dyDescent="0.2">
      <c r="BI6966" s="147"/>
      <c r="BJ6966" s="147"/>
    </row>
    <row r="6967" spans="61:62" s="92" customFormat="1" x14ac:dyDescent="0.2">
      <c r="BI6967" s="147"/>
      <c r="BJ6967" s="147"/>
    </row>
    <row r="6968" spans="61:62" s="92" customFormat="1" x14ac:dyDescent="0.2">
      <c r="BI6968" s="147"/>
      <c r="BJ6968" s="147"/>
    </row>
    <row r="6969" spans="61:62" s="92" customFormat="1" x14ac:dyDescent="0.2">
      <c r="BI6969" s="147"/>
      <c r="BJ6969" s="147"/>
    </row>
    <row r="6970" spans="61:62" s="92" customFormat="1" x14ac:dyDescent="0.2">
      <c r="BI6970" s="147"/>
      <c r="BJ6970" s="147"/>
    </row>
    <row r="6971" spans="61:62" s="92" customFormat="1" x14ac:dyDescent="0.2">
      <c r="BI6971" s="147"/>
      <c r="BJ6971" s="147"/>
    </row>
    <row r="6972" spans="61:62" s="92" customFormat="1" x14ac:dyDescent="0.2">
      <c r="BI6972" s="147"/>
      <c r="BJ6972" s="147"/>
    </row>
    <row r="6973" spans="61:62" s="92" customFormat="1" x14ac:dyDescent="0.2">
      <c r="BI6973" s="147"/>
      <c r="BJ6973" s="147"/>
    </row>
    <row r="6974" spans="61:62" s="92" customFormat="1" x14ac:dyDescent="0.2">
      <c r="BI6974" s="147"/>
      <c r="BJ6974" s="147"/>
    </row>
    <row r="6975" spans="61:62" s="92" customFormat="1" x14ac:dyDescent="0.2">
      <c r="BI6975" s="147"/>
      <c r="BJ6975" s="147"/>
    </row>
    <row r="6976" spans="61:62" s="92" customFormat="1" x14ac:dyDescent="0.2">
      <c r="BI6976" s="147"/>
      <c r="BJ6976" s="147"/>
    </row>
    <row r="6977" spans="61:62" s="92" customFormat="1" x14ac:dyDescent="0.2">
      <c r="BI6977" s="147"/>
      <c r="BJ6977" s="147"/>
    </row>
    <row r="6978" spans="61:62" s="92" customFormat="1" x14ac:dyDescent="0.2">
      <c r="BI6978" s="147"/>
      <c r="BJ6978" s="147"/>
    </row>
    <row r="6979" spans="61:62" s="92" customFormat="1" x14ac:dyDescent="0.2">
      <c r="BI6979" s="147"/>
      <c r="BJ6979" s="147"/>
    </row>
    <row r="6980" spans="61:62" s="92" customFormat="1" x14ac:dyDescent="0.2">
      <c r="BI6980" s="147"/>
      <c r="BJ6980" s="147"/>
    </row>
    <row r="6981" spans="61:62" s="92" customFormat="1" x14ac:dyDescent="0.2">
      <c r="BI6981" s="147"/>
      <c r="BJ6981" s="147"/>
    </row>
    <row r="6982" spans="61:62" s="92" customFormat="1" x14ac:dyDescent="0.2">
      <c r="BI6982" s="147"/>
      <c r="BJ6982" s="147"/>
    </row>
    <row r="6983" spans="61:62" s="92" customFormat="1" x14ac:dyDescent="0.2">
      <c r="BI6983" s="147"/>
      <c r="BJ6983" s="147"/>
    </row>
    <row r="6984" spans="61:62" s="92" customFormat="1" x14ac:dyDescent="0.2">
      <c r="BI6984" s="147"/>
      <c r="BJ6984" s="147"/>
    </row>
    <row r="6985" spans="61:62" s="92" customFormat="1" x14ac:dyDescent="0.2">
      <c r="BI6985" s="147"/>
      <c r="BJ6985" s="147"/>
    </row>
    <row r="6986" spans="61:62" s="92" customFormat="1" x14ac:dyDescent="0.2">
      <c r="BI6986" s="147"/>
      <c r="BJ6986" s="147"/>
    </row>
    <row r="6987" spans="61:62" s="92" customFormat="1" x14ac:dyDescent="0.2">
      <c r="BI6987" s="147"/>
      <c r="BJ6987" s="147"/>
    </row>
    <row r="6988" spans="61:62" s="92" customFormat="1" x14ac:dyDescent="0.2">
      <c r="BI6988" s="147"/>
      <c r="BJ6988" s="147"/>
    </row>
    <row r="6989" spans="61:62" s="92" customFormat="1" x14ac:dyDescent="0.2">
      <c r="BI6989" s="147"/>
      <c r="BJ6989" s="147"/>
    </row>
    <row r="6990" spans="61:62" s="92" customFormat="1" x14ac:dyDescent="0.2">
      <c r="BI6990" s="147"/>
      <c r="BJ6990" s="147"/>
    </row>
    <row r="6991" spans="61:62" s="92" customFormat="1" x14ac:dyDescent="0.2">
      <c r="BI6991" s="147"/>
      <c r="BJ6991" s="147"/>
    </row>
    <row r="6992" spans="61:62" s="92" customFormat="1" x14ac:dyDescent="0.2">
      <c r="BI6992" s="147"/>
      <c r="BJ6992" s="147"/>
    </row>
    <row r="6993" spans="61:62" s="92" customFormat="1" x14ac:dyDescent="0.2">
      <c r="BI6993" s="147"/>
      <c r="BJ6993" s="147"/>
    </row>
    <row r="6994" spans="61:62" s="92" customFormat="1" x14ac:dyDescent="0.2">
      <c r="BI6994" s="147"/>
      <c r="BJ6994" s="147"/>
    </row>
    <row r="6995" spans="61:62" s="92" customFormat="1" x14ac:dyDescent="0.2">
      <c r="BI6995" s="147"/>
      <c r="BJ6995" s="147"/>
    </row>
    <row r="6996" spans="61:62" s="92" customFormat="1" x14ac:dyDescent="0.2">
      <c r="BI6996" s="147"/>
      <c r="BJ6996" s="147"/>
    </row>
    <row r="6997" spans="61:62" s="92" customFormat="1" x14ac:dyDescent="0.2">
      <c r="BI6997" s="147"/>
      <c r="BJ6997" s="147"/>
    </row>
    <row r="6998" spans="61:62" s="92" customFormat="1" x14ac:dyDescent="0.2">
      <c r="BI6998" s="147"/>
      <c r="BJ6998" s="147"/>
    </row>
    <row r="6999" spans="61:62" s="92" customFormat="1" x14ac:dyDescent="0.2">
      <c r="BI6999" s="147"/>
      <c r="BJ6999" s="147"/>
    </row>
    <row r="7000" spans="61:62" s="92" customFormat="1" x14ac:dyDescent="0.2">
      <c r="BI7000" s="147"/>
      <c r="BJ7000" s="147"/>
    </row>
    <row r="7001" spans="61:62" s="92" customFormat="1" x14ac:dyDescent="0.2">
      <c r="BI7001" s="147"/>
      <c r="BJ7001" s="147"/>
    </row>
    <row r="7002" spans="61:62" s="92" customFormat="1" x14ac:dyDescent="0.2">
      <c r="BI7002" s="147"/>
      <c r="BJ7002" s="147"/>
    </row>
    <row r="7003" spans="61:62" s="92" customFormat="1" x14ac:dyDescent="0.2">
      <c r="BI7003" s="147"/>
      <c r="BJ7003" s="147"/>
    </row>
    <row r="7004" spans="61:62" s="92" customFormat="1" x14ac:dyDescent="0.2">
      <c r="BI7004" s="147"/>
      <c r="BJ7004" s="147"/>
    </row>
    <row r="7005" spans="61:62" s="92" customFormat="1" x14ac:dyDescent="0.2">
      <c r="BI7005" s="147"/>
      <c r="BJ7005" s="147"/>
    </row>
    <row r="7006" spans="61:62" s="92" customFormat="1" x14ac:dyDescent="0.2">
      <c r="BI7006" s="147"/>
      <c r="BJ7006" s="147"/>
    </row>
    <row r="7007" spans="61:62" s="92" customFormat="1" x14ac:dyDescent="0.2">
      <c r="BI7007" s="147"/>
      <c r="BJ7007" s="147"/>
    </row>
    <row r="7008" spans="61:62" s="92" customFormat="1" x14ac:dyDescent="0.2">
      <c r="BI7008" s="147"/>
      <c r="BJ7008" s="147"/>
    </row>
    <row r="7009" spans="61:62" s="92" customFormat="1" x14ac:dyDescent="0.2">
      <c r="BI7009" s="147"/>
      <c r="BJ7009" s="147"/>
    </row>
    <row r="7010" spans="61:62" s="92" customFormat="1" x14ac:dyDescent="0.2">
      <c r="BI7010" s="147"/>
      <c r="BJ7010" s="147"/>
    </row>
    <row r="7011" spans="61:62" s="92" customFormat="1" x14ac:dyDescent="0.2">
      <c r="BI7011" s="147"/>
      <c r="BJ7011" s="147"/>
    </row>
    <row r="7012" spans="61:62" s="92" customFormat="1" x14ac:dyDescent="0.2">
      <c r="BI7012" s="147"/>
      <c r="BJ7012" s="147"/>
    </row>
    <row r="7013" spans="61:62" s="92" customFormat="1" x14ac:dyDescent="0.2">
      <c r="BI7013" s="147"/>
      <c r="BJ7013" s="147"/>
    </row>
    <row r="7014" spans="61:62" s="92" customFormat="1" x14ac:dyDescent="0.2">
      <c r="BI7014" s="147"/>
      <c r="BJ7014" s="147"/>
    </row>
    <row r="7015" spans="61:62" s="92" customFormat="1" x14ac:dyDescent="0.2">
      <c r="BI7015" s="147"/>
      <c r="BJ7015" s="147"/>
    </row>
    <row r="7016" spans="61:62" s="92" customFormat="1" x14ac:dyDescent="0.2">
      <c r="BI7016" s="147"/>
      <c r="BJ7016" s="147"/>
    </row>
    <row r="7017" spans="61:62" s="92" customFormat="1" x14ac:dyDescent="0.2">
      <c r="BI7017" s="147"/>
      <c r="BJ7017" s="147"/>
    </row>
    <row r="7018" spans="61:62" s="92" customFormat="1" x14ac:dyDescent="0.2">
      <c r="BI7018" s="147"/>
      <c r="BJ7018" s="147"/>
    </row>
    <row r="7019" spans="61:62" s="92" customFormat="1" x14ac:dyDescent="0.2">
      <c r="BI7019" s="147"/>
      <c r="BJ7019" s="147"/>
    </row>
    <row r="7020" spans="61:62" s="92" customFormat="1" x14ac:dyDescent="0.2">
      <c r="BI7020" s="147"/>
      <c r="BJ7020" s="147"/>
    </row>
    <row r="7021" spans="61:62" s="92" customFormat="1" x14ac:dyDescent="0.2">
      <c r="BI7021" s="147"/>
      <c r="BJ7021" s="147"/>
    </row>
    <row r="7022" spans="61:62" s="92" customFormat="1" x14ac:dyDescent="0.2">
      <c r="BI7022" s="147"/>
      <c r="BJ7022" s="147"/>
    </row>
    <row r="7023" spans="61:62" s="92" customFormat="1" x14ac:dyDescent="0.2">
      <c r="BI7023" s="147"/>
      <c r="BJ7023" s="147"/>
    </row>
    <row r="7024" spans="61:62" s="92" customFormat="1" x14ac:dyDescent="0.2">
      <c r="BI7024" s="147"/>
      <c r="BJ7024" s="147"/>
    </row>
    <row r="7025" spans="61:62" s="92" customFormat="1" x14ac:dyDescent="0.2">
      <c r="BI7025" s="147"/>
      <c r="BJ7025" s="147"/>
    </row>
    <row r="7026" spans="61:62" s="92" customFormat="1" x14ac:dyDescent="0.2">
      <c r="BI7026" s="147"/>
      <c r="BJ7026" s="147"/>
    </row>
    <row r="7027" spans="61:62" s="92" customFormat="1" x14ac:dyDescent="0.2">
      <c r="BI7027" s="147"/>
      <c r="BJ7027" s="147"/>
    </row>
    <row r="7028" spans="61:62" s="92" customFormat="1" x14ac:dyDescent="0.2">
      <c r="BI7028" s="147"/>
      <c r="BJ7028" s="147"/>
    </row>
    <row r="7029" spans="61:62" s="92" customFormat="1" x14ac:dyDescent="0.2">
      <c r="BI7029" s="147"/>
      <c r="BJ7029" s="147"/>
    </row>
    <row r="7030" spans="61:62" s="92" customFormat="1" x14ac:dyDescent="0.2">
      <c r="BI7030" s="147"/>
      <c r="BJ7030" s="147"/>
    </row>
    <row r="7031" spans="61:62" s="92" customFormat="1" x14ac:dyDescent="0.2">
      <c r="BI7031" s="147"/>
      <c r="BJ7031" s="147"/>
    </row>
    <row r="7032" spans="61:62" s="92" customFormat="1" x14ac:dyDescent="0.2">
      <c r="BI7032" s="147"/>
      <c r="BJ7032" s="147"/>
    </row>
    <row r="7033" spans="61:62" s="92" customFormat="1" x14ac:dyDescent="0.2">
      <c r="BI7033" s="147"/>
      <c r="BJ7033" s="147"/>
    </row>
    <row r="7034" spans="61:62" s="92" customFormat="1" x14ac:dyDescent="0.2">
      <c r="BI7034" s="147"/>
      <c r="BJ7034" s="147"/>
    </row>
    <row r="7035" spans="61:62" s="92" customFormat="1" x14ac:dyDescent="0.2">
      <c r="BI7035" s="147"/>
      <c r="BJ7035" s="147"/>
    </row>
    <row r="7036" spans="61:62" s="92" customFormat="1" x14ac:dyDescent="0.2">
      <c r="BI7036" s="147"/>
      <c r="BJ7036" s="147"/>
    </row>
    <row r="7037" spans="61:62" s="92" customFormat="1" x14ac:dyDescent="0.2">
      <c r="BI7037" s="147"/>
      <c r="BJ7037" s="147"/>
    </row>
    <row r="7038" spans="61:62" s="92" customFormat="1" x14ac:dyDescent="0.2">
      <c r="BI7038" s="147"/>
      <c r="BJ7038" s="147"/>
    </row>
    <row r="7039" spans="61:62" s="92" customFormat="1" x14ac:dyDescent="0.2">
      <c r="BI7039" s="147"/>
      <c r="BJ7039" s="147"/>
    </row>
    <row r="7040" spans="61:62" s="92" customFormat="1" x14ac:dyDescent="0.2">
      <c r="BI7040" s="147"/>
      <c r="BJ7040" s="147"/>
    </row>
    <row r="7041" spans="61:62" s="92" customFormat="1" x14ac:dyDescent="0.2">
      <c r="BI7041" s="147"/>
      <c r="BJ7041" s="147"/>
    </row>
    <row r="7042" spans="61:62" s="92" customFormat="1" x14ac:dyDescent="0.2">
      <c r="BI7042" s="147"/>
      <c r="BJ7042" s="147"/>
    </row>
    <row r="7043" spans="61:62" s="92" customFormat="1" x14ac:dyDescent="0.2">
      <c r="BI7043" s="147"/>
      <c r="BJ7043" s="147"/>
    </row>
    <row r="7044" spans="61:62" s="92" customFormat="1" x14ac:dyDescent="0.2">
      <c r="BI7044" s="147"/>
      <c r="BJ7044" s="147"/>
    </row>
    <row r="7045" spans="61:62" s="92" customFormat="1" x14ac:dyDescent="0.2">
      <c r="BI7045" s="147"/>
      <c r="BJ7045" s="147"/>
    </row>
    <row r="7046" spans="61:62" s="92" customFormat="1" x14ac:dyDescent="0.2">
      <c r="BI7046" s="147"/>
      <c r="BJ7046" s="147"/>
    </row>
    <row r="7047" spans="61:62" s="92" customFormat="1" x14ac:dyDescent="0.2">
      <c r="BI7047" s="147"/>
      <c r="BJ7047" s="147"/>
    </row>
    <row r="7048" spans="61:62" s="92" customFormat="1" x14ac:dyDescent="0.2">
      <c r="BI7048" s="147"/>
      <c r="BJ7048" s="147"/>
    </row>
    <row r="7049" spans="61:62" s="92" customFormat="1" x14ac:dyDescent="0.2">
      <c r="BI7049" s="147"/>
      <c r="BJ7049" s="147"/>
    </row>
    <row r="7050" spans="61:62" s="92" customFormat="1" x14ac:dyDescent="0.2">
      <c r="BI7050" s="147"/>
      <c r="BJ7050" s="147"/>
    </row>
    <row r="7051" spans="61:62" s="92" customFormat="1" x14ac:dyDescent="0.2">
      <c r="BI7051" s="147"/>
      <c r="BJ7051" s="147"/>
    </row>
    <row r="7052" spans="61:62" s="92" customFormat="1" x14ac:dyDescent="0.2">
      <c r="BI7052" s="147"/>
      <c r="BJ7052" s="147"/>
    </row>
    <row r="7053" spans="61:62" s="92" customFormat="1" x14ac:dyDescent="0.2">
      <c r="BI7053" s="147"/>
      <c r="BJ7053" s="147"/>
    </row>
    <row r="7054" spans="61:62" s="92" customFormat="1" x14ac:dyDescent="0.2">
      <c r="BI7054" s="147"/>
      <c r="BJ7054" s="147"/>
    </row>
    <row r="7055" spans="61:62" s="92" customFormat="1" x14ac:dyDescent="0.2">
      <c r="BI7055" s="147"/>
      <c r="BJ7055" s="147"/>
    </row>
    <row r="7056" spans="61:62" s="92" customFormat="1" x14ac:dyDescent="0.2">
      <c r="BI7056" s="147"/>
      <c r="BJ7056" s="147"/>
    </row>
    <row r="7057" spans="61:62" s="92" customFormat="1" x14ac:dyDescent="0.2">
      <c r="BI7057" s="147"/>
      <c r="BJ7057" s="147"/>
    </row>
    <row r="7058" spans="61:62" s="92" customFormat="1" x14ac:dyDescent="0.2">
      <c r="BI7058" s="147"/>
      <c r="BJ7058" s="147"/>
    </row>
    <row r="7059" spans="61:62" s="92" customFormat="1" x14ac:dyDescent="0.2">
      <c r="BI7059" s="147"/>
      <c r="BJ7059" s="147"/>
    </row>
    <row r="7060" spans="61:62" s="92" customFormat="1" x14ac:dyDescent="0.2">
      <c r="BI7060" s="147"/>
      <c r="BJ7060" s="147"/>
    </row>
    <row r="7061" spans="61:62" s="92" customFormat="1" x14ac:dyDescent="0.2">
      <c r="BI7061" s="147"/>
      <c r="BJ7061" s="147"/>
    </row>
    <row r="7062" spans="61:62" s="92" customFormat="1" x14ac:dyDescent="0.2">
      <c r="BI7062" s="147"/>
      <c r="BJ7062" s="147"/>
    </row>
    <row r="7063" spans="61:62" s="92" customFormat="1" x14ac:dyDescent="0.2">
      <c r="BI7063" s="147"/>
      <c r="BJ7063" s="147"/>
    </row>
    <row r="7064" spans="61:62" s="92" customFormat="1" x14ac:dyDescent="0.2">
      <c r="BI7064" s="147"/>
      <c r="BJ7064" s="147"/>
    </row>
    <row r="7065" spans="61:62" s="92" customFormat="1" x14ac:dyDescent="0.2">
      <c r="BI7065" s="147"/>
      <c r="BJ7065" s="147"/>
    </row>
    <row r="7066" spans="61:62" s="92" customFormat="1" x14ac:dyDescent="0.2">
      <c r="BI7066" s="147"/>
      <c r="BJ7066" s="147"/>
    </row>
    <row r="7067" spans="61:62" s="92" customFormat="1" x14ac:dyDescent="0.2">
      <c r="BI7067" s="147"/>
      <c r="BJ7067" s="147"/>
    </row>
    <row r="7068" spans="61:62" s="92" customFormat="1" x14ac:dyDescent="0.2">
      <c r="BI7068" s="147"/>
      <c r="BJ7068" s="147"/>
    </row>
    <row r="7069" spans="61:62" s="92" customFormat="1" x14ac:dyDescent="0.2">
      <c r="BI7069" s="147"/>
      <c r="BJ7069" s="147"/>
    </row>
    <row r="7070" spans="61:62" s="92" customFormat="1" x14ac:dyDescent="0.2">
      <c r="BI7070" s="147"/>
      <c r="BJ7070" s="147"/>
    </row>
    <row r="7071" spans="61:62" s="92" customFormat="1" x14ac:dyDescent="0.2">
      <c r="BI7071" s="147"/>
      <c r="BJ7071" s="147"/>
    </row>
    <row r="7072" spans="61:62" s="92" customFormat="1" x14ac:dyDescent="0.2">
      <c r="BI7072" s="147"/>
      <c r="BJ7072" s="147"/>
    </row>
    <row r="7073" spans="61:62" s="92" customFormat="1" x14ac:dyDescent="0.2">
      <c r="BI7073" s="147"/>
      <c r="BJ7073" s="147"/>
    </row>
    <row r="7074" spans="61:62" s="92" customFormat="1" x14ac:dyDescent="0.2">
      <c r="BI7074" s="147"/>
      <c r="BJ7074" s="147"/>
    </row>
    <row r="7075" spans="61:62" s="92" customFormat="1" x14ac:dyDescent="0.2">
      <c r="BI7075" s="147"/>
      <c r="BJ7075" s="147"/>
    </row>
    <row r="7076" spans="61:62" s="92" customFormat="1" x14ac:dyDescent="0.2">
      <c r="BI7076" s="147"/>
      <c r="BJ7076" s="147"/>
    </row>
    <row r="7077" spans="61:62" s="92" customFormat="1" x14ac:dyDescent="0.2">
      <c r="BI7077" s="147"/>
      <c r="BJ7077" s="147"/>
    </row>
    <row r="7078" spans="61:62" s="92" customFormat="1" x14ac:dyDescent="0.2">
      <c r="BI7078" s="147"/>
      <c r="BJ7078" s="147"/>
    </row>
    <row r="7079" spans="61:62" s="92" customFormat="1" x14ac:dyDescent="0.2">
      <c r="BI7079" s="147"/>
      <c r="BJ7079" s="147"/>
    </row>
    <row r="7080" spans="61:62" s="92" customFormat="1" x14ac:dyDescent="0.2">
      <c r="BI7080" s="147"/>
      <c r="BJ7080" s="147"/>
    </row>
    <row r="7081" spans="61:62" s="92" customFormat="1" x14ac:dyDescent="0.2">
      <c r="BI7081" s="147"/>
      <c r="BJ7081" s="147"/>
    </row>
    <row r="7082" spans="61:62" s="92" customFormat="1" x14ac:dyDescent="0.2">
      <c r="BI7082" s="147"/>
      <c r="BJ7082" s="147"/>
    </row>
    <row r="7083" spans="61:62" s="92" customFormat="1" x14ac:dyDescent="0.2">
      <c r="BI7083" s="147"/>
      <c r="BJ7083" s="147"/>
    </row>
    <row r="7084" spans="61:62" s="92" customFormat="1" x14ac:dyDescent="0.2">
      <c r="BI7084" s="147"/>
      <c r="BJ7084" s="147"/>
    </row>
    <row r="7085" spans="61:62" s="92" customFormat="1" x14ac:dyDescent="0.2">
      <c r="BI7085" s="147"/>
      <c r="BJ7085" s="147"/>
    </row>
    <row r="7086" spans="61:62" s="92" customFormat="1" x14ac:dyDescent="0.2">
      <c r="BI7086" s="147"/>
      <c r="BJ7086" s="147"/>
    </row>
    <row r="7087" spans="61:62" s="92" customFormat="1" x14ac:dyDescent="0.2">
      <c r="BI7087" s="147"/>
      <c r="BJ7087" s="147"/>
    </row>
    <row r="7088" spans="61:62" s="92" customFormat="1" x14ac:dyDescent="0.2">
      <c r="BI7088" s="147"/>
      <c r="BJ7088" s="147"/>
    </row>
    <row r="7089" spans="61:62" s="92" customFormat="1" x14ac:dyDescent="0.2">
      <c r="BI7089" s="147"/>
      <c r="BJ7089" s="147"/>
    </row>
    <row r="7090" spans="61:62" s="92" customFormat="1" x14ac:dyDescent="0.2">
      <c r="BI7090" s="147"/>
      <c r="BJ7090" s="147"/>
    </row>
    <row r="7091" spans="61:62" s="92" customFormat="1" x14ac:dyDescent="0.2">
      <c r="BI7091" s="147"/>
      <c r="BJ7091" s="147"/>
    </row>
    <row r="7092" spans="61:62" s="92" customFormat="1" x14ac:dyDescent="0.2">
      <c r="BI7092" s="147"/>
      <c r="BJ7092" s="147"/>
    </row>
    <row r="7093" spans="61:62" s="92" customFormat="1" x14ac:dyDescent="0.2">
      <c r="BI7093" s="147"/>
      <c r="BJ7093" s="147"/>
    </row>
    <row r="7094" spans="61:62" s="92" customFormat="1" x14ac:dyDescent="0.2">
      <c r="BI7094" s="147"/>
      <c r="BJ7094" s="147"/>
    </row>
    <row r="7095" spans="61:62" s="92" customFormat="1" x14ac:dyDescent="0.2">
      <c r="BI7095" s="147"/>
      <c r="BJ7095" s="147"/>
    </row>
    <row r="7096" spans="61:62" s="92" customFormat="1" x14ac:dyDescent="0.2">
      <c r="BI7096" s="147"/>
      <c r="BJ7096" s="147"/>
    </row>
    <row r="7097" spans="61:62" s="92" customFormat="1" x14ac:dyDescent="0.2">
      <c r="BI7097" s="147"/>
      <c r="BJ7097" s="147"/>
    </row>
    <row r="7098" spans="61:62" s="92" customFormat="1" x14ac:dyDescent="0.2">
      <c r="BI7098" s="147"/>
      <c r="BJ7098" s="147"/>
    </row>
    <row r="7099" spans="61:62" s="92" customFormat="1" x14ac:dyDescent="0.2">
      <c r="BI7099" s="147"/>
      <c r="BJ7099" s="147"/>
    </row>
    <row r="7100" spans="61:62" s="92" customFormat="1" x14ac:dyDescent="0.2">
      <c r="BI7100" s="147"/>
      <c r="BJ7100" s="147"/>
    </row>
    <row r="7101" spans="61:62" s="92" customFormat="1" x14ac:dyDescent="0.2">
      <c r="BI7101" s="147"/>
      <c r="BJ7101" s="147"/>
    </row>
    <row r="7102" spans="61:62" s="92" customFormat="1" x14ac:dyDescent="0.2">
      <c r="BI7102" s="147"/>
      <c r="BJ7102" s="147"/>
    </row>
    <row r="7103" spans="61:62" s="92" customFormat="1" x14ac:dyDescent="0.2">
      <c r="BI7103" s="147"/>
      <c r="BJ7103" s="147"/>
    </row>
    <row r="7104" spans="61:62" s="92" customFormat="1" x14ac:dyDescent="0.2">
      <c r="BI7104" s="147"/>
      <c r="BJ7104" s="147"/>
    </row>
    <row r="7105" spans="61:62" s="92" customFormat="1" x14ac:dyDescent="0.2">
      <c r="BI7105" s="147"/>
      <c r="BJ7105" s="147"/>
    </row>
    <row r="7106" spans="61:62" s="92" customFormat="1" x14ac:dyDescent="0.2">
      <c r="BI7106" s="147"/>
      <c r="BJ7106" s="147"/>
    </row>
    <row r="7107" spans="61:62" s="92" customFormat="1" x14ac:dyDescent="0.2">
      <c r="BI7107" s="147"/>
      <c r="BJ7107" s="147"/>
    </row>
    <row r="7108" spans="61:62" s="92" customFormat="1" x14ac:dyDescent="0.2">
      <c r="BI7108" s="147"/>
      <c r="BJ7108" s="147"/>
    </row>
    <row r="7109" spans="61:62" s="92" customFormat="1" x14ac:dyDescent="0.2">
      <c r="BI7109" s="147"/>
      <c r="BJ7109" s="147"/>
    </row>
    <row r="7110" spans="61:62" s="92" customFormat="1" x14ac:dyDescent="0.2">
      <c r="BI7110" s="147"/>
      <c r="BJ7110" s="147"/>
    </row>
    <row r="7111" spans="61:62" s="92" customFormat="1" x14ac:dyDescent="0.2">
      <c r="BI7111" s="147"/>
      <c r="BJ7111" s="147"/>
    </row>
    <row r="7112" spans="61:62" s="92" customFormat="1" x14ac:dyDescent="0.2">
      <c r="BI7112" s="147"/>
      <c r="BJ7112" s="147"/>
    </row>
    <row r="7113" spans="61:62" s="92" customFormat="1" x14ac:dyDescent="0.2">
      <c r="BI7113" s="147"/>
      <c r="BJ7113" s="147"/>
    </row>
    <row r="7114" spans="61:62" s="92" customFormat="1" x14ac:dyDescent="0.2">
      <c r="BI7114" s="147"/>
      <c r="BJ7114" s="147"/>
    </row>
    <row r="7115" spans="61:62" s="92" customFormat="1" x14ac:dyDescent="0.2">
      <c r="BI7115" s="147"/>
      <c r="BJ7115" s="147"/>
    </row>
    <row r="7116" spans="61:62" s="92" customFormat="1" x14ac:dyDescent="0.2">
      <c r="BI7116" s="147"/>
      <c r="BJ7116" s="147"/>
    </row>
    <row r="7117" spans="61:62" s="92" customFormat="1" x14ac:dyDescent="0.2">
      <c r="BI7117" s="147"/>
      <c r="BJ7117" s="147"/>
    </row>
    <row r="7118" spans="61:62" s="92" customFormat="1" x14ac:dyDescent="0.2">
      <c r="BI7118" s="147"/>
      <c r="BJ7118" s="147"/>
    </row>
    <row r="7119" spans="61:62" s="92" customFormat="1" x14ac:dyDescent="0.2">
      <c r="BI7119" s="147"/>
      <c r="BJ7119" s="147"/>
    </row>
    <row r="7120" spans="61:62" s="92" customFormat="1" x14ac:dyDescent="0.2">
      <c r="BI7120" s="147"/>
      <c r="BJ7120" s="147"/>
    </row>
    <row r="7121" spans="61:62" s="92" customFormat="1" x14ac:dyDescent="0.2">
      <c r="BI7121" s="147"/>
      <c r="BJ7121" s="147"/>
    </row>
    <row r="7122" spans="61:62" s="92" customFormat="1" x14ac:dyDescent="0.2">
      <c r="BI7122" s="147"/>
      <c r="BJ7122" s="147"/>
    </row>
    <row r="7123" spans="61:62" s="92" customFormat="1" x14ac:dyDescent="0.2">
      <c r="BI7123" s="147"/>
      <c r="BJ7123" s="147"/>
    </row>
    <row r="7124" spans="61:62" s="92" customFormat="1" x14ac:dyDescent="0.2">
      <c r="BI7124" s="147"/>
      <c r="BJ7124" s="147"/>
    </row>
    <row r="7125" spans="61:62" s="92" customFormat="1" x14ac:dyDescent="0.2">
      <c r="BI7125" s="147"/>
      <c r="BJ7125" s="147"/>
    </row>
    <row r="7126" spans="61:62" s="92" customFormat="1" x14ac:dyDescent="0.2">
      <c r="BI7126" s="147"/>
      <c r="BJ7126" s="147"/>
    </row>
    <row r="7127" spans="61:62" s="92" customFormat="1" x14ac:dyDescent="0.2">
      <c r="BI7127" s="147"/>
      <c r="BJ7127" s="147"/>
    </row>
    <row r="7128" spans="61:62" s="92" customFormat="1" x14ac:dyDescent="0.2">
      <c r="BI7128" s="147"/>
      <c r="BJ7128" s="147"/>
    </row>
    <row r="7129" spans="61:62" s="92" customFormat="1" x14ac:dyDescent="0.2">
      <c r="BI7129" s="147"/>
      <c r="BJ7129" s="147"/>
    </row>
    <row r="7130" spans="61:62" s="92" customFormat="1" x14ac:dyDescent="0.2">
      <c r="BI7130" s="147"/>
      <c r="BJ7130" s="147"/>
    </row>
    <row r="7131" spans="61:62" s="92" customFormat="1" x14ac:dyDescent="0.2">
      <c r="BI7131" s="147"/>
      <c r="BJ7131" s="147"/>
    </row>
    <row r="7132" spans="61:62" s="92" customFormat="1" x14ac:dyDescent="0.2">
      <c r="BI7132" s="147"/>
      <c r="BJ7132" s="147"/>
    </row>
    <row r="7133" spans="61:62" s="92" customFormat="1" x14ac:dyDescent="0.2">
      <c r="BI7133" s="147"/>
      <c r="BJ7133" s="147"/>
    </row>
    <row r="7134" spans="61:62" s="92" customFormat="1" x14ac:dyDescent="0.2">
      <c r="BI7134" s="147"/>
      <c r="BJ7134" s="147"/>
    </row>
    <row r="7135" spans="61:62" s="92" customFormat="1" x14ac:dyDescent="0.2">
      <c r="BI7135" s="147"/>
      <c r="BJ7135" s="147"/>
    </row>
    <row r="7136" spans="61:62" s="92" customFormat="1" x14ac:dyDescent="0.2">
      <c r="BI7136" s="147"/>
      <c r="BJ7136" s="147"/>
    </row>
    <row r="7137" spans="61:62" s="92" customFormat="1" x14ac:dyDescent="0.2">
      <c r="BI7137" s="147"/>
      <c r="BJ7137" s="147"/>
    </row>
    <row r="7138" spans="61:62" s="92" customFormat="1" x14ac:dyDescent="0.2">
      <c r="BI7138" s="147"/>
      <c r="BJ7138" s="147"/>
    </row>
    <row r="7139" spans="61:62" s="92" customFormat="1" x14ac:dyDescent="0.2">
      <c r="BI7139" s="147"/>
      <c r="BJ7139" s="147"/>
    </row>
    <row r="7140" spans="61:62" s="92" customFormat="1" x14ac:dyDescent="0.2">
      <c r="BI7140" s="147"/>
      <c r="BJ7140" s="147"/>
    </row>
    <row r="7141" spans="61:62" s="92" customFormat="1" x14ac:dyDescent="0.2">
      <c r="BI7141" s="147"/>
      <c r="BJ7141" s="147"/>
    </row>
    <row r="7142" spans="61:62" s="92" customFormat="1" x14ac:dyDescent="0.2">
      <c r="BI7142" s="147"/>
      <c r="BJ7142" s="147"/>
    </row>
    <row r="7143" spans="61:62" s="92" customFormat="1" x14ac:dyDescent="0.2">
      <c r="BI7143" s="147"/>
      <c r="BJ7143" s="147"/>
    </row>
    <row r="7144" spans="61:62" s="92" customFormat="1" x14ac:dyDescent="0.2">
      <c r="BI7144" s="147"/>
      <c r="BJ7144" s="147"/>
    </row>
    <row r="7145" spans="61:62" s="92" customFormat="1" x14ac:dyDescent="0.2">
      <c r="BI7145" s="147"/>
      <c r="BJ7145" s="147"/>
    </row>
    <row r="7146" spans="61:62" s="92" customFormat="1" x14ac:dyDescent="0.2">
      <c r="BI7146" s="147"/>
      <c r="BJ7146" s="147"/>
    </row>
    <row r="7147" spans="61:62" s="92" customFormat="1" x14ac:dyDescent="0.2">
      <c r="BI7147" s="147"/>
      <c r="BJ7147" s="147"/>
    </row>
    <row r="7148" spans="61:62" s="92" customFormat="1" x14ac:dyDescent="0.2">
      <c r="BI7148" s="147"/>
      <c r="BJ7148" s="147"/>
    </row>
    <row r="7149" spans="61:62" s="92" customFormat="1" x14ac:dyDescent="0.2">
      <c r="BI7149" s="147"/>
      <c r="BJ7149" s="147"/>
    </row>
    <row r="7150" spans="61:62" s="92" customFormat="1" x14ac:dyDescent="0.2">
      <c r="BI7150" s="147"/>
      <c r="BJ7150" s="147"/>
    </row>
    <row r="7151" spans="61:62" s="92" customFormat="1" x14ac:dyDescent="0.2">
      <c r="BI7151" s="147"/>
      <c r="BJ7151" s="147"/>
    </row>
    <row r="7152" spans="61:62" s="92" customFormat="1" x14ac:dyDescent="0.2">
      <c r="BI7152" s="147"/>
      <c r="BJ7152" s="147"/>
    </row>
    <row r="7153" spans="61:62" s="92" customFormat="1" x14ac:dyDescent="0.2">
      <c r="BI7153" s="147"/>
      <c r="BJ7153" s="147"/>
    </row>
    <row r="7154" spans="61:62" s="92" customFormat="1" x14ac:dyDescent="0.2">
      <c r="BI7154" s="147"/>
      <c r="BJ7154" s="147"/>
    </row>
    <row r="7155" spans="61:62" s="92" customFormat="1" x14ac:dyDescent="0.2">
      <c r="BI7155" s="147"/>
      <c r="BJ7155" s="147"/>
    </row>
    <row r="7156" spans="61:62" s="92" customFormat="1" x14ac:dyDescent="0.2">
      <c r="BI7156" s="147"/>
      <c r="BJ7156" s="147"/>
    </row>
    <row r="7157" spans="61:62" s="92" customFormat="1" x14ac:dyDescent="0.2">
      <c r="BI7157" s="147"/>
      <c r="BJ7157" s="147"/>
    </row>
    <row r="7158" spans="61:62" s="92" customFormat="1" x14ac:dyDescent="0.2">
      <c r="BI7158" s="147"/>
      <c r="BJ7158" s="147"/>
    </row>
    <row r="7159" spans="61:62" s="92" customFormat="1" x14ac:dyDescent="0.2">
      <c r="BI7159" s="147"/>
      <c r="BJ7159" s="147"/>
    </row>
    <row r="7160" spans="61:62" s="92" customFormat="1" x14ac:dyDescent="0.2">
      <c r="BI7160" s="147"/>
      <c r="BJ7160" s="147"/>
    </row>
    <row r="7161" spans="61:62" s="92" customFormat="1" x14ac:dyDescent="0.2">
      <c r="BI7161" s="147"/>
      <c r="BJ7161" s="147"/>
    </row>
    <row r="7162" spans="61:62" s="92" customFormat="1" x14ac:dyDescent="0.2">
      <c r="BI7162" s="147"/>
      <c r="BJ7162" s="147"/>
    </row>
    <row r="7163" spans="61:62" s="92" customFormat="1" x14ac:dyDescent="0.2">
      <c r="BI7163" s="147"/>
      <c r="BJ7163" s="147"/>
    </row>
    <row r="7164" spans="61:62" s="92" customFormat="1" x14ac:dyDescent="0.2">
      <c r="BI7164" s="147"/>
      <c r="BJ7164" s="147"/>
    </row>
    <row r="7165" spans="61:62" s="92" customFormat="1" x14ac:dyDescent="0.2">
      <c r="BI7165" s="147"/>
      <c r="BJ7165" s="147"/>
    </row>
    <row r="7166" spans="61:62" s="92" customFormat="1" x14ac:dyDescent="0.2">
      <c r="BI7166" s="147"/>
      <c r="BJ7166" s="147"/>
    </row>
    <row r="7167" spans="61:62" s="92" customFormat="1" x14ac:dyDescent="0.2">
      <c r="BI7167" s="147"/>
      <c r="BJ7167" s="147"/>
    </row>
    <row r="7168" spans="61:62" s="92" customFormat="1" x14ac:dyDescent="0.2">
      <c r="BI7168" s="147"/>
      <c r="BJ7168" s="147"/>
    </row>
    <row r="7169" spans="61:62" s="92" customFormat="1" x14ac:dyDescent="0.2">
      <c r="BI7169" s="147"/>
      <c r="BJ7169" s="147"/>
    </row>
    <row r="7170" spans="61:62" s="92" customFormat="1" x14ac:dyDescent="0.2">
      <c r="BI7170" s="147"/>
      <c r="BJ7170" s="147"/>
    </row>
    <row r="7171" spans="61:62" s="92" customFormat="1" x14ac:dyDescent="0.2">
      <c r="BI7171" s="147"/>
      <c r="BJ7171" s="147"/>
    </row>
    <row r="7172" spans="61:62" s="92" customFormat="1" x14ac:dyDescent="0.2">
      <c r="BI7172" s="147"/>
      <c r="BJ7172" s="147"/>
    </row>
    <row r="7173" spans="61:62" s="92" customFormat="1" x14ac:dyDescent="0.2">
      <c r="BI7173" s="147"/>
      <c r="BJ7173" s="147"/>
    </row>
    <row r="7174" spans="61:62" s="92" customFormat="1" x14ac:dyDescent="0.2">
      <c r="BI7174" s="147"/>
      <c r="BJ7174" s="147"/>
    </row>
    <row r="7175" spans="61:62" s="92" customFormat="1" x14ac:dyDescent="0.2">
      <c r="BI7175" s="147"/>
      <c r="BJ7175" s="147"/>
    </row>
    <row r="7176" spans="61:62" s="92" customFormat="1" x14ac:dyDescent="0.2">
      <c r="BI7176" s="147"/>
      <c r="BJ7176" s="147"/>
    </row>
    <row r="7177" spans="61:62" s="92" customFormat="1" x14ac:dyDescent="0.2">
      <c r="BI7177" s="147"/>
      <c r="BJ7177" s="147"/>
    </row>
    <row r="7178" spans="61:62" s="92" customFormat="1" x14ac:dyDescent="0.2">
      <c r="BI7178" s="147"/>
      <c r="BJ7178" s="147"/>
    </row>
    <row r="7179" spans="61:62" s="92" customFormat="1" x14ac:dyDescent="0.2">
      <c r="BI7179" s="147"/>
      <c r="BJ7179" s="147"/>
    </row>
    <row r="7180" spans="61:62" s="92" customFormat="1" x14ac:dyDescent="0.2">
      <c r="BI7180" s="147"/>
      <c r="BJ7180" s="147"/>
    </row>
    <row r="7181" spans="61:62" s="92" customFormat="1" x14ac:dyDescent="0.2">
      <c r="BI7181" s="147"/>
      <c r="BJ7181" s="147"/>
    </row>
    <row r="7182" spans="61:62" s="92" customFormat="1" x14ac:dyDescent="0.2">
      <c r="BI7182" s="147"/>
      <c r="BJ7182" s="147"/>
    </row>
    <row r="7183" spans="61:62" s="92" customFormat="1" x14ac:dyDescent="0.2">
      <c r="BI7183" s="147"/>
      <c r="BJ7183" s="147"/>
    </row>
    <row r="7184" spans="61:62" s="92" customFormat="1" x14ac:dyDescent="0.2">
      <c r="BI7184" s="147"/>
      <c r="BJ7184" s="147"/>
    </row>
    <row r="7185" spans="61:62" s="92" customFormat="1" x14ac:dyDescent="0.2">
      <c r="BI7185" s="147"/>
      <c r="BJ7185" s="147"/>
    </row>
    <row r="7186" spans="61:62" s="92" customFormat="1" x14ac:dyDescent="0.2">
      <c r="BI7186" s="147"/>
      <c r="BJ7186" s="147"/>
    </row>
    <row r="7187" spans="61:62" s="92" customFormat="1" x14ac:dyDescent="0.2">
      <c r="BI7187" s="147"/>
      <c r="BJ7187" s="147"/>
    </row>
    <row r="7188" spans="61:62" s="92" customFormat="1" x14ac:dyDescent="0.2">
      <c r="BI7188" s="147"/>
      <c r="BJ7188" s="147"/>
    </row>
    <row r="7189" spans="61:62" s="92" customFormat="1" x14ac:dyDescent="0.2">
      <c r="BI7189" s="147"/>
      <c r="BJ7189" s="147"/>
    </row>
    <row r="7190" spans="61:62" s="92" customFormat="1" x14ac:dyDescent="0.2">
      <c r="BI7190" s="147"/>
      <c r="BJ7190" s="147"/>
    </row>
    <row r="7191" spans="61:62" s="92" customFormat="1" x14ac:dyDescent="0.2">
      <c r="BI7191" s="147"/>
      <c r="BJ7191" s="147"/>
    </row>
    <row r="7192" spans="61:62" s="92" customFormat="1" x14ac:dyDescent="0.2">
      <c r="BI7192" s="147"/>
      <c r="BJ7192" s="147"/>
    </row>
    <row r="7193" spans="61:62" s="92" customFormat="1" x14ac:dyDescent="0.2">
      <c r="BI7193" s="147"/>
      <c r="BJ7193" s="147"/>
    </row>
    <row r="7194" spans="61:62" s="92" customFormat="1" x14ac:dyDescent="0.2">
      <c r="BI7194" s="147"/>
      <c r="BJ7194" s="147"/>
    </row>
    <row r="7195" spans="61:62" s="92" customFormat="1" x14ac:dyDescent="0.2">
      <c r="BI7195" s="147"/>
      <c r="BJ7195" s="147"/>
    </row>
    <row r="7196" spans="61:62" s="92" customFormat="1" x14ac:dyDescent="0.2">
      <c r="BI7196" s="147"/>
      <c r="BJ7196" s="147"/>
    </row>
    <row r="7197" spans="61:62" s="92" customFormat="1" x14ac:dyDescent="0.2">
      <c r="BI7197" s="147"/>
      <c r="BJ7197" s="147"/>
    </row>
    <row r="7198" spans="61:62" s="92" customFormat="1" x14ac:dyDescent="0.2">
      <c r="BI7198" s="147"/>
      <c r="BJ7198" s="147"/>
    </row>
    <row r="7199" spans="61:62" s="92" customFormat="1" x14ac:dyDescent="0.2">
      <c r="BI7199" s="147"/>
      <c r="BJ7199" s="147"/>
    </row>
    <row r="7200" spans="61:62" s="92" customFormat="1" x14ac:dyDescent="0.2">
      <c r="BI7200" s="147"/>
      <c r="BJ7200" s="147"/>
    </row>
    <row r="7201" spans="61:62" s="92" customFormat="1" x14ac:dyDescent="0.2">
      <c r="BI7201" s="147"/>
      <c r="BJ7201" s="147"/>
    </row>
    <row r="7202" spans="61:62" s="92" customFormat="1" x14ac:dyDescent="0.2">
      <c r="BI7202" s="147"/>
      <c r="BJ7202" s="147"/>
    </row>
    <row r="7203" spans="61:62" s="92" customFormat="1" x14ac:dyDescent="0.2">
      <c r="BI7203" s="147"/>
      <c r="BJ7203" s="147"/>
    </row>
    <row r="7204" spans="61:62" s="92" customFormat="1" x14ac:dyDescent="0.2">
      <c r="BI7204" s="147"/>
      <c r="BJ7204" s="147"/>
    </row>
    <row r="7205" spans="61:62" s="92" customFormat="1" x14ac:dyDescent="0.2">
      <c r="BI7205" s="147"/>
      <c r="BJ7205" s="147"/>
    </row>
    <row r="7206" spans="61:62" s="92" customFormat="1" x14ac:dyDescent="0.2">
      <c r="BI7206" s="147"/>
      <c r="BJ7206" s="147"/>
    </row>
    <row r="7207" spans="61:62" s="92" customFormat="1" x14ac:dyDescent="0.2">
      <c r="BI7207" s="147"/>
      <c r="BJ7207" s="147"/>
    </row>
    <row r="7208" spans="61:62" s="92" customFormat="1" x14ac:dyDescent="0.2">
      <c r="BI7208" s="147"/>
      <c r="BJ7208" s="147"/>
    </row>
    <row r="7209" spans="61:62" s="92" customFormat="1" x14ac:dyDescent="0.2">
      <c r="BI7209" s="147"/>
      <c r="BJ7209" s="147"/>
    </row>
    <row r="7210" spans="61:62" s="92" customFormat="1" x14ac:dyDescent="0.2">
      <c r="BI7210" s="147"/>
      <c r="BJ7210" s="147"/>
    </row>
    <row r="7211" spans="61:62" s="92" customFormat="1" x14ac:dyDescent="0.2">
      <c r="BI7211" s="147"/>
      <c r="BJ7211" s="147"/>
    </row>
    <row r="7212" spans="61:62" s="92" customFormat="1" x14ac:dyDescent="0.2">
      <c r="BI7212" s="147"/>
      <c r="BJ7212" s="147"/>
    </row>
    <row r="7213" spans="61:62" s="92" customFormat="1" x14ac:dyDescent="0.2">
      <c r="BI7213" s="147"/>
      <c r="BJ7213" s="147"/>
    </row>
    <row r="7214" spans="61:62" s="92" customFormat="1" x14ac:dyDescent="0.2">
      <c r="BI7214" s="147"/>
      <c r="BJ7214" s="147"/>
    </row>
    <row r="7215" spans="61:62" s="92" customFormat="1" x14ac:dyDescent="0.2">
      <c r="BI7215" s="147"/>
      <c r="BJ7215" s="147"/>
    </row>
    <row r="7216" spans="61:62" s="92" customFormat="1" x14ac:dyDescent="0.2">
      <c r="BI7216" s="147"/>
      <c r="BJ7216" s="147"/>
    </row>
    <row r="7217" spans="61:62" s="92" customFormat="1" x14ac:dyDescent="0.2">
      <c r="BI7217" s="147"/>
      <c r="BJ7217" s="147"/>
    </row>
    <row r="7218" spans="61:62" s="92" customFormat="1" x14ac:dyDescent="0.2">
      <c r="BI7218" s="147"/>
      <c r="BJ7218" s="147"/>
    </row>
    <row r="7219" spans="61:62" s="92" customFormat="1" x14ac:dyDescent="0.2">
      <c r="BI7219" s="147"/>
      <c r="BJ7219" s="147"/>
    </row>
    <row r="7220" spans="61:62" s="92" customFormat="1" x14ac:dyDescent="0.2">
      <c r="BI7220" s="147"/>
      <c r="BJ7220" s="147"/>
    </row>
    <row r="7221" spans="61:62" s="92" customFormat="1" x14ac:dyDescent="0.2">
      <c r="BI7221" s="147"/>
      <c r="BJ7221" s="147"/>
    </row>
    <row r="7222" spans="61:62" s="92" customFormat="1" x14ac:dyDescent="0.2">
      <c r="BI7222" s="147"/>
      <c r="BJ7222" s="147"/>
    </row>
    <row r="7223" spans="61:62" s="92" customFormat="1" x14ac:dyDescent="0.2">
      <c r="BI7223" s="147"/>
      <c r="BJ7223" s="147"/>
    </row>
    <row r="7224" spans="61:62" s="92" customFormat="1" x14ac:dyDescent="0.2">
      <c r="BI7224" s="147"/>
      <c r="BJ7224" s="147"/>
    </row>
    <row r="7225" spans="61:62" s="92" customFormat="1" x14ac:dyDescent="0.2">
      <c r="BI7225" s="147"/>
      <c r="BJ7225" s="147"/>
    </row>
    <row r="7226" spans="61:62" s="92" customFormat="1" x14ac:dyDescent="0.2">
      <c r="BI7226" s="147"/>
      <c r="BJ7226" s="147"/>
    </row>
    <row r="7227" spans="61:62" s="92" customFormat="1" x14ac:dyDescent="0.2">
      <c r="BI7227" s="147"/>
      <c r="BJ7227" s="147"/>
    </row>
    <row r="7228" spans="61:62" s="92" customFormat="1" x14ac:dyDescent="0.2">
      <c r="BI7228" s="147"/>
      <c r="BJ7228" s="147"/>
    </row>
    <row r="7229" spans="61:62" s="92" customFormat="1" x14ac:dyDescent="0.2">
      <c r="BI7229" s="147"/>
      <c r="BJ7229" s="147"/>
    </row>
    <row r="7230" spans="61:62" s="92" customFormat="1" x14ac:dyDescent="0.2">
      <c r="BI7230" s="147"/>
      <c r="BJ7230" s="147"/>
    </row>
    <row r="7231" spans="61:62" s="92" customFormat="1" x14ac:dyDescent="0.2">
      <c r="BI7231" s="147"/>
      <c r="BJ7231" s="147"/>
    </row>
    <row r="7232" spans="61:62" s="92" customFormat="1" x14ac:dyDescent="0.2">
      <c r="BI7232" s="147"/>
      <c r="BJ7232" s="147"/>
    </row>
    <row r="7233" spans="61:62" s="92" customFormat="1" x14ac:dyDescent="0.2">
      <c r="BI7233" s="147"/>
      <c r="BJ7233" s="147"/>
    </row>
    <row r="7234" spans="61:62" s="92" customFormat="1" x14ac:dyDescent="0.2">
      <c r="BI7234" s="147"/>
      <c r="BJ7234" s="147"/>
    </row>
    <row r="7235" spans="61:62" s="92" customFormat="1" x14ac:dyDescent="0.2">
      <c r="BI7235" s="147"/>
      <c r="BJ7235" s="147"/>
    </row>
    <row r="7236" spans="61:62" s="92" customFormat="1" x14ac:dyDescent="0.2">
      <c r="BI7236" s="147"/>
      <c r="BJ7236" s="147"/>
    </row>
    <row r="7237" spans="61:62" s="92" customFormat="1" x14ac:dyDescent="0.2">
      <c r="BI7237" s="147"/>
      <c r="BJ7237" s="147"/>
    </row>
    <row r="7238" spans="61:62" s="92" customFormat="1" x14ac:dyDescent="0.2">
      <c r="BI7238" s="147"/>
      <c r="BJ7238" s="147"/>
    </row>
    <row r="7239" spans="61:62" s="92" customFormat="1" x14ac:dyDescent="0.2">
      <c r="BI7239" s="147"/>
      <c r="BJ7239" s="147"/>
    </row>
    <row r="7240" spans="61:62" s="92" customFormat="1" x14ac:dyDescent="0.2">
      <c r="BI7240" s="147"/>
      <c r="BJ7240" s="147"/>
    </row>
    <row r="7241" spans="61:62" s="92" customFormat="1" x14ac:dyDescent="0.2">
      <c r="BI7241" s="147"/>
      <c r="BJ7241" s="147"/>
    </row>
    <row r="7242" spans="61:62" s="92" customFormat="1" x14ac:dyDescent="0.2">
      <c r="BI7242" s="147"/>
      <c r="BJ7242" s="147"/>
    </row>
    <row r="7243" spans="61:62" s="92" customFormat="1" x14ac:dyDescent="0.2">
      <c r="BI7243" s="147"/>
      <c r="BJ7243" s="147"/>
    </row>
    <row r="7244" spans="61:62" s="92" customFormat="1" x14ac:dyDescent="0.2">
      <c r="BI7244" s="147"/>
      <c r="BJ7244" s="147"/>
    </row>
    <row r="7245" spans="61:62" s="92" customFormat="1" x14ac:dyDescent="0.2">
      <c r="BI7245" s="147"/>
      <c r="BJ7245" s="147"/>
    </row>
    <row r="7246" spans="61:62" s="92" customFormat="1" x14ac:dyDescent="0.2">
      <c r="BI7246" s="147"/>
      <c r="BJ7246" s="147"/>
    </row>
    <row r="7247" spans="61:62" s="92" customFormat="1" x14ac:dyDescent="0.2">
      <c r="BI7247" s="147"/>
      <c r="BJ7247" s="147"/>
    </row>
    <row r="7248" spans="61:62" s="92" customFormat="1" x14ac:dyDescent="0.2">
      <c r="BI7248" s="147"/>
      <c r="BJ7248" s="147"/>
    </row>
    <row r="7249" spans="61:62" s="92" customFormat="1" x14ac:dyDescent="0.2">
      <c r="BI7249" s="147"/>
      <c r="BJ7249" s="147"/>
    </row>
    <row r="7250" spans="61:62" s="92" customFormat="1" x14ac:dyDescent="0.2">
      <c r="BI7250" s="147"/>
      <c r="BJ7250" s="147"/>
    </row>
    <row r="7251" spans="61:62" s="92" customFormat="1" x14ac:dyDescent="0.2">
      <c r="BI7251" s="147"/>
      <c r="BJ7251" s="147"/>
    </row>
    <row r="7252" spans="61:62" s="92" customFormat="1" x14ac:dyDescent="0.2">
      <c r="BI7252" s="147"/>
      <c r="BJ7252" s="147"/>
    </row>
    <row r="7253" spans="61:62" s="92" customFormat="1" x14ac:dyDescent="0.2">
      <c r="BI7253" s="147"/>
      <c r="BJ7253" s="147"/>
    </row>
    <row r="7254" spans="61:62" s="92" customFormat="1" x14ac:dyDescent="0.2">
      <c r="BI7254" s="147"/>
      <c r="BJ7254" s="147"/>
    </row>
    <row r="7255" spans="61:62" s="92" customFormat="1" x14ac:dyDescent="0.2">
      <c r="BI7255" s="147"/>
      <c r="BJ7255" s="147"/>
    </row>
    <row r="7256" spans="61:62" s="92" customFormat="1" x14ac:dyDescent="0.2">
      <c r="BI7256" s="147"/>
      <c r="BJ7256" s="147"/>
    </row>
    <row r="7257" spans="61:62" s="92" customFormat="1" x14ac:dyDescent="0.2">
      <c r="BI7257" s="147"/>
      <c r="BJ7257" s="147"/>
    </row>
    <row r="7258" spans="61:62" s="92" customFormat="1" x14ac:dyDescent="0.2">
      <c r="BI7258" s="147"/>
      <c r="BJ7258" s="147"/>
    </row>
    <row r="7259" spans="61:62" s="92" customFormat="1" x14ac:dyDescent="0.2">
      <c r="BI7259" s="147"/>
      <c r="BJ7259" s="147"/>
    </row>
    <row r="7260" spans="61:62" s="92" customFormat="1" x14ac:dyDescent="0.2">
      <c r="BI7260" s="147"/>
      <c r="BJ7260" s="147"/>
    </row>
    <row r="7261" spans="61:62" s="92" customFormat="1" x14ac:dyDescent="0.2">
      <c r="BI7261" s="147"/>
      <c r="BJ7261" s="147"/>
    </row>
    <row r="7262" spans="61:62" s="92" customFormat="1" x14ac:dyDescent="0.2">
      <c r="BI7262" s="147"/>
      <c r="BJ7262" s="147"/>
    </row>
    <row r="7263" spans="61:62" s="92" customFormat="1" x14ac:dyDescent="0.2">
      <c r="BI7263" s="147"/>
      <c r="BJ7263" s="147"/>
    </row>
    <row r="7264" spans="61:62" s="92" customFormat="1" x14ac:dyDescent="0.2">
      <c r="BI7264" s="147"/>
      <c r="BJ7264" s="147"/>
    </row>
    <row r="7265" spans="61:62" s="92" customFormat="1" x14ac:dyDescent="0.2">
      <c r="BI7265" s="147"/>
      <c r="BJ7265" s="147"/>
    </row>
    <row r="7266" spans="61:62" s="92" customFormat="1" x14ac:dyDescent="0.2">
      <c r="BI7266" s="147"/>
      <c r="BJ7266" s="147"/>
    </row>
    <row r="7267" spans="61:62" s="92" customFormat="1" x14ac:dyDescent="0.2">
      <c r="BI7267" s="147"/>
      <c r="BJ7267" s="147"/>
    </row>
    <row r="7268" spans="61:62" s="92" customFormat="1" x14ac:dyDescent="0.2">
      <c r="BI7268" s="147"/>
      <c r="BJ7268" s="147"/>
    </row>
    <row r="7269" spans="61:62" s="92" customFormat="1" x14ac:dyDescent="0.2">
      <c r="BI7269" s="147"/>
      <c r="BJ7269" s="147"/>
    </row>
    <row r="7270" spans="61:62" s="92" customFormat="1" x14ac:dyDescent="0.2">
      <c r="BI7270" s="147"/>
      <c r="BJ7270" s="147"/>
    </row>
    <row r="7271" spans="61:62" s="92" customFormat="1" x14ac:dyDescent="0.2">
      <c r="BI7271" s="147"/>
      <c r="BJ7271" s="147"/>
    </row>
    <row r="7272" spans="61:62" s="92" customFormat="1" x14ac:dyDescent="0.2">
      <c r="BI7272" s="147"/>
      <c r="BJ7272" s="147"/>
    </row>
    <row r="7273" spans="61:62" s="92" customFormat="1" x14ac:dyDescent="0.2">
      <c r="BI7273" s="147"/>
      <c r="BJ7273" s="147"/>
    </row>
    <row r="7274" spans="61:62" s="92" customFormat="1" x14ac:dyDescent="0.2">
      <c r="BI7274" s="147"/>
      <c r="BJ7274" s="147"/>
    </row>
    <row r="7275" spans="61:62" s="92" customFormat="1" x14ac:dyDescent="0.2">
      <c r="BI7275" s="147"/>
      <c r="BJ7275" s="147"/>
    </row>
    <row r="7276" spans="61:62" s="92" customFormat="1" x14ac:dyDescent="0.2">
      <c r="BI7276" s="147"/>
      <c r="BJ7276" s="147"/>
    </row>
    <row r="7277" spans="61:62" s="92" customFormat="1" x14ac:dyDescent="0.2">
      <c r="BI7277" s="147"/>
      <c r="BJ7277" s="147"/>
    </row>
    <row r="7278" spans="61:62" s="92" customFormat="1" x14ac:dyDescent="0.2">
      <c r="BI7278" s="147"/>
      <c r="BJ7278" s="147"/>
    </row>
    <row r="7279" spans="61:62" s="92" customFormat="1" x14ac:dyDescent="0.2">
      <c r="BI7279" s="147"/>
      <c r="BJ7279" s="147"/>
    </row>
    <row r="7280" spans="61:62" s="92" customFormat="1" x14ac:dyDescent="0.2">
      <c r="BI7280" s="147"/>
      <c r="BJ7280" s="147"/>
    </row>
    <row r="7281" spans="61:62" s="92" customFormat="1" x14ac:dyDescent="0.2">
      <c r="BI7281" s="147"/>
      <c r="BJ7281" s="147"/>
    </row>
    <row r="7282" spans="61:62" s="92" customFormat="1" x14ac:dyDescent="0.2">
      <c r="BI7282" s="147"/>
      <c r="BJ7282" s="147"/>
    </row>
    <row r="7283" spans="61:62" s="92" customFormat="1" x14ac:dyDescent="0.2">
      <c r="BI7283" s="147"/>
      <c r="BJ7283" s="147"/>
    </row>
    <row r="7284" spans="61:62" s="92" customFormat="1" x14ac:dyDescent="0.2">
      <c r="BI7284" s="147"/>
      <c r="BJ7284" s="147"/>
    </row>
    <row r="7285" spans="61:62" s="92" customFormat="1" x14ac:dyDescent="0.2">
      <c r="BI7285" s="147"/>
      <c r="BJ7285" s="147"/>
    </row>
    <row r="7286" spans="61:62" s="92" customFormat="1" x14ac:dyDescent="0.2">
      <c r="BI7286" s="147"/>
      <c r="BJ7286" s="147"/>
    </row>
    <row r="7287" spans="61:62" s="92" customFormat="1" x14ac:dyDescent="0.2">
      <c r="BI7287" s="147"/>
      <c r="BJ7287" s="147"/>
    </row>
    <row r="7288" spans="61:62" s="92" customFormat="1" x14ac:dyDescent="0.2">
      <c r="BI7288" s="147"/>
      <c r="BJ7288" s="147"/>
    </row>
    <row r="7289" spans="61:62" s="92" customFormat="1" x14ac:dyDescent="0.2">
      <c r="BI7289" s="147"/>
      <c r="BJ7289" s="147"/>
    </row>
    <row r="7290" spans="61:62" s="92" customFormat="1" x14ac:dyDescent="0.2">
      <c r="BI7290" s="147"/>
      <c r="BJ7290" s="147"/>
    </row>
    <row r="7291" spans="61:62" s="92" customFormat="1" x14ac:dyDescent="0.2">
      <c r="BI7291" s="147"/>
      <c r="BJ7291" s="147"/>
    </row>
    <row r="7292" spans="61:62" s="92" customFormat="1" x14ac:dyDescent="0.2">
      <c r="BI7292" s="147"/>
      <c r="BJ7292" s="147"/>
    </row>
    <row r="7293" spans="61:62" s="92" customFormat="1" x14ac:dyDescent="0.2">
      <c r="BI7293" s="147"/>
      <c r="BJ7293" s="147"/>
    </row>
    <row r="7294" spans="61:62" s="92" customFormat="1" x14ac:dyDescent="0.2">
      <c r="BI7294" s="147"/>
      <c r="BJ7294" s="147"/>
    </row>
    <row r="7295" spans="61:62" s="92" customFormat="1" x14ac:dyDescent="0.2">
      <c r="BI7295" s="147"/>
      <c r="BJ7295" s="147"/>
    </row>
    <row r="7296" spans="61:62" s="92" customFormat="1" x14ac:dyDescent="0.2">
      <c r="BI7296" s="147"/>
      <c r="BJ7296" s="147"/>
    </row>
    <row r="7297" spans="61:62" s="92" customFormat="1" x14ac:dyDescent="0.2">
      <c r="BI7297" s="147"/>
      <c r="BJ7297" s="147"/>
    </row>
    <row r="7298" spans="61:62" s="92" customFormat="1" x14ac:dyDescent="0.2">
      <c r="BI7298" s="147"/>
      <c r="BJ7298" s="147"/>
    </row>
    <row r="7299" spans="61:62" s="92" customFormat="1" x14ac:dyDescent="0.2">
      <c r="BI7299" s="147"/>
      <c r="BJ7299" s="147"/>
    </row>
    <row r="7300" spans="61:62" s="92" customFormat="1" x14ac:dyDescent="0.2">
      <c r="BI7300" s="147"/>
      <c r="BJ7300" s="147"/>
    </row>
    <row r="7301" spans="61:62" s="92" customFormat="1" x14ac:dyDescent="0.2">
      <c r="BI7301" s="147"/>
      <c r="BJ7301" s="147"/>
    </row>
    <row r="7302" spans="61:62" s="92" customFormat="1" x14ac:dyDescent="0.2">
      <c r="BI7302" s="147"/>
      <c r="BJ7302" s="147"/>
    </row>
    <row r="7303" spans="61:62" s="92" customFormat="1" x14ac:dyDescent="0.2">
      <c r="BI7303" s="147"/>
      <c r="BJ7303" s="147"/>
    </row>
    <row r="7304" spans="61:62" s="92" customFormat="1" x14ac:dyDescent="0.2">
      <c r="BI7304" s="147"/>
      <c r="BJ7304" s="147"/>
    </row>
    <row r="7305" spans="61:62" s="92" customFormat="1" x14ac:dyDescent="0.2">
      <c r="BI7305" s="147"/>
      <c r="BJ7305" s="147"/>
    </row>
    <row r="7306" spans="61:62" s="92" customFormat="1" x14ac:dyDescent="0.2">
      <c r="BI7306" s="147"/>
      <c r="BJ7306" s="147"/>
    </row>
    <row r="7307" spans="61:62" s="92" customFormat="1" x14ac:dyDescent="0.2">
      <c r="BI7307" s="147"/>
      <c r="BJ7307" s="147"/>
    </row>
    <row r="7308" spans="61:62" s="92" customFormat="1" x14ac:dyDescent="0.2">
      <c r="BI7308" s="147"/>
      <c r="BJ7308" s="147"/>
    </row>
    <row r="7309" spans="61:62" s="92" customFormat="1" x14ac:dyDescent="0.2">
      <c r="BI7309" s="147"/>
      <c r="BJ7309" s="147"/>
    </row>
    <row r="7310" spans="61:62" s="92" customFormat="1" x14ac:dyDescent="0.2">
      <c r="BI7310" s="147"/>
      <c r="BJ7310" s="147"/>
    </row>
    <row r="7311" spans="61:62" s="92" customFormat="1" x14ac:dyDescent="0.2">
      <c r="BI7311" s="147"/>
      <c r="BJ7311" s="147"/>
    </row>
    <row r="7312" spans="61:62" s="92" customFormat="1" x14ac:dyDescent="0.2">
      <c r="BI7312" s="147"/>
      <c r="BJ7312" s="147"/>
    </row>
    <row r="7313" spans="61:62" s="92" customFormat="1" x14ac:dyDescent="0.2">
      <c r="BI7313" s="147"/>
      <c r="BJ7313" s="147"/>
    </row>
    <row r="7314" spans="61:62" s="92" customFormat="1" x14ac:dyDescent="0.2">
      <c r="BI7314" s="147"/>
      <c r="BJ7314" s="147"/>
    </row>
    <row r="7315" spans="61:62" s="92" customFormat="1" x14ac:dyDescent="0.2">
      <c r="BI7315" s="147"/>
      <c r="BJ7315" s="147"/>
    </row>
    <row r="7316" spans="61:62" s="92" customFormat="1" x14ac:dyDescent="0.2">
      <c r="BI7316" s="147"/>
      <c r="BJ7316" s="147"/>
    </row>
    <row r="7317" spans="61:62" s="92" customFormat="1" x14ac:dyDescent="0.2">
      <c r="BI7317" s="147"/>
      <c r="BJ7317" s="147"/>
    </row>
    <row r="7318" spans="61:62" s="92" customFormat="1" x14ac:dyDescent="0.2">
      <c r="BI7318" s="147"/>
      <c r="BJ7318" s="147"/>
    </row>
    <row r="7319" spans="61:62" s="92" customFormat="1" x14ac:dyDescent="0.2">
      <c r="BI7319" s="147"/>
      <c r="BJ7319" s="147"/>
    </row>
    <row r="7320" spans="61:62" s="92" customFormat="1" x14ac:dyDescent="0.2">
      <c r="BI7320" s="147"/>
      <c r="BJ7320" s="147"/>
    </row>
    <row r="7321" spans="61:62" s="92" customFormat="1" x14ac:dyDescent="0.2">
      <c r="BI7321" s="147"/>
      <c r="BJ7321" s="147"/>
    </row>
    <row r="7322" spans="61:62" s="92" customFormat="1" x14ac:dyDescent="0.2">
      <c r="BI7322" s="147"/>
      <c r="BJ7322" s="147"/>
    </row>
    <row r="7323" spans="61:62" s="92" customFormat="1" x14ac:dyDescent="0.2">
      <c r="BI7323" s="147"/>
      <c r="BJ7323" s="147"/>
    </row>
    <row r="7324" spans="61:62" s="92" customFormat="1" x14ac:dyDescent="0.2">
      <c r="BI7324" s="147"/>
      <c r="BJ7324" s="147"/>
    </row>
    <row r="7325" spans="61:62" s="92" customFormat="1" x14ac:dyDescent="0.2">
      <c r="BI7325" s="147"/>
      <c r="BJ7325" s="147"/>
    </row>
    <row r="7326" spans="61:62" s="92" customFormat="1" x14ac:dyDescent="0.2">
      <c r="BI7326" s="147"/>
      <c r="BJ7326" s="147"/>
    </row>
    <row r="7327" spans="61:62" s="92" customFormat="1" x14ac:dyDescent="0.2">
      <c r="BI7327" s="147"/>
      <c r="BJ7327" s="147"/>
    </row>
    <row r="7328" spans="61:62" s="92" customFormat="1" x14ac:dyDescent="0.2">
      <c r="BI7328" s="147"/>
      <c r="BJ7328" s="147"/>
    </row>
    <row r="7329" spans="61:62" s="92" customFormat="1" x14ac:dyDescent="0.2">
      <c r="BI7329" s="147"/>
      <c r="BJ7329" s="147"/>
    </row>
    <row r="7330" spans="61:62" s="92" customFormat="1" x14ac:dyDescent="0.2">
      <c r="BI7330" s="147"/>
      <c r="BJ7330" s="147"/>
    </row>
    <row r="7331" spans="61:62" s="92" customFormat="1" x14ac:dyDescent="0.2">
      <c r="BI7331" s="147"/>
      <c r="BJ7331" s="147"/>
    </row>
    <row r="7332" spans="61:62" s="92" customFormat="1" x14ac:dyDescent="0.2">
      <c r="BI7332" s="147"/>
      <c r="BJ7332" s="147"/>
    </row>
    <row r="7333" spans="61:62" s="92" customFormat="1" x14ac:dyDescent="0.2">
      <c r="BI7333" s="147"/>
      <c r="BJ7333" s="147"/>
    </row>
    <row r="7334" spans="61:62" s="92" customFormat="1" x14ac:dyDescent="0.2">
      <c r="BI7334" s="147"/>
      <c r="BJ7334" s="147"/>
    </row>
    <row r="7335" spans="61:62" s="92" customFormat="1" x14ac:dyDescent="0.2">
      <c r="BI7335" s="147"/>
      <c r="BJ7335" s="147"/>
    </row>
    <row r="7336" spans="61:62" s="92" customFormat="1" x14ac:dyDescent="0.2">
      <c r="BI7336" s="147"/>
      <c r="BJ7336" s="147"/>
    </row>
    <row r="7337" spans="61:62" s="92" customFormat="1" x14ac:dyDescent="0.2">
      <c r="BI7337" s="147"/>
      <c r="BJ7337" s="147"/>
    </row>
    <row r="7338" spans="61:62" s="92" customFormat="1" x14ac:dyDescent="0.2">
      <c r="BI7338" s="147"/>
      <c r="BJ7338" s="147"/>
    </row>
    <row r="7339" spans="61:62" s="92" customFormat="1" x14ac:dyDescent="0.2">
      <c r="BI7339" s="147"/>
      <c r="BJ7339" s="147"/>
    </row>
    <row r="7340" spans="61:62" s="92" customFormat="1" x14ac:dyDescent="0.2">
      <c r="BI7340" s="147"/>
      <c r="BJ7340" s="147"/>
    </row>
    <row r="7341" spans="61:62" s="92" customFormat="1" x14ac:dyDescent="0.2">
      <c r="BI7341" s="147"/>
      <c r="BJ7341" s="147"/>
    </row>
    <row r="7342" spans="61:62" s="92" customFormat="1" x14ac:dyDescent="0.2">
      <c r="BI7342" s="147"/>
      <c r="BJ7342" s="147"/>
    </row>
    <row r="7343" spans="61:62" s="92" customFormat="1" x14ac:dyDescent="0.2">
      <c r="BI7343" s="147"/>
      <c r="BJ7343" s="147"/>
    </row>
    <row r="7344" spans="61:62" s="92" customFormat="1" x14ac:dyDescent="0.2">
      <c r="BI7344" s="147"/>
      <c r="BJ7344" s="147"/>
    </row>
    <row r="7345" spans="61:62" s="92" customFormat="1" x14ac:dyDescent="0.2">
      <c r="BI7345" s="147"/>
      <c r="BJ7345" s="147"/>
    </row>
    <row r="7346" spans="61:62" s="92" customFormat="1" x14ac:dyDescent="0.2">
      <c r="BI7346" s="147"/>
      <c r="BJ7346" s="147"/>
    </row>
    <row r="7347" spans="61:62" s="92" customFormat="1" x14ac:dyDescent="0.2">
      <c r="BI7347" s="147"/>
      <c r="BJ7347" s="147"/>
    </row>
    <row r="7348" spans="61:62" s="92" customFormat="1" x14ac:dyDescent="0.2">
      <c r="BI7348" s="147"/>
      <c r="BJ7348" s="147"/>
    </row>
    <row r="7349" spans="61:62" s="92" customFormat="1" x14ac:dyDescent="0.2">
      <c r="BI7349" s="147"/>
      <c r="BJ7349" s="147"/>
    </row>
    <row r="7350" spans="61:62" s="92" customFormat="1" x14ac:dyDescent="0.2">
      <c r="BI7350" s="147"/>
      <c r="BJ7350" s="147"/>
    </row>
    <row r="7351" spans="61:62" s="92" customFormat="1" x14ac:dyDescent="0.2">
      <c r="BI7351" s="147"/>
      <c r="BJ7351" s="147"/>
    </row>
    <row r="7352" spans="61:62" s="92" customFormat="1" x14ac:dyDescent="0.2">
      <c r="BI7352" s="147"/>
      <c r="BJ7352" s="147"/>
    </row>
    <row r="7353" spans="61:62" s="92" customFormat="1" x14ac:dyDescent="0.2">
      <c r="BI7353" s="147"/>
      <c r="BJ7353" s="147"/>
    </row>
    <row r="7354" spans="61:62" s="92" customFormat="1" x14ac:dyDescent="0.2">
      <c r="BI7354" s="147"/>
      <c r="BJ7354" s="147"/>
    </row>
    <row r="7355" spans="61:62" s="92" customFormat="1" x14ac:dyDescent="0.2">
      <c r="BI7355" s="147"/>
      <c r="BJ7355" s="147"/>
    </row>
    <row r="7356" spans="61:62" s="92" customFormat="1" x14ac:dyDescent="0.2">
      <c r="BI7356" s="147"/>
      <c r="BJ7356" s="147"/>
    </row>
    <row r="7357" spans="61:62" s="92" customFormat="1" x14ac:dyDescent="0.2">
      <c r="BI7357" s="147"/>
      <c r="BJ7357" s="147"/>
    </row>
    <row r="7358" spans="61:62" s="92" customFormat="1" x14ac:dyDescent="0.2">
      <c r="BI7358" s="147"/>
      <c r="BJ7358" s="147"/>
    </row>
    <row r="7359" spans="61:62" s="92" customFormat="1" x14ac:dyDescent="0.2">
      <c r="BI7359" s="147"/>
      <c r="BJ7359" s="147"/>
    </row>
    <row r="7360" spans="61:62" s="92" customFormat="1" x14ac:dyDescent="0.2">
      <c r="BI7360" s="147"/>
      <c r="BJ7360" s="147"/>
    </row>
    <row r="7361" spans="61:62" s="92" customFormat="1" x14ac:dyDescent="0.2">
      <c r="BI7361" s="147"/>
      <c r="BJ7361" s="147"/>
    </row>
    <row r="7362" spans="61:62" s="92" customFormat="1" x14ac:dyDescent="0.2">
      <c r="BI7362" s="147"/>
      <c r="BJ7362" s="147"/>
    </row>
    <row r="7363" spans="61:62" s="92" customFormat="1" x14ac:dyDescent="0.2">
      <c r="BI7363" s="147"/>
      <c r="BJ7363" s="147"/>
    </row>
    <row r="7364" spans="61:62" s="92" customFormat="1" x14ac:dyDescent="0.2">
      <c r="BI7364" s="147"/>
      <c r="BJ7364" s="147"/>
    </row>
    <row r="7365" spans="61:62" s="92" customFormat="1" x14ac:dyDescent="0.2">
      <c r="BI7365" s="147"/>
      <c r="BJ7365" s="147"/>
    </row>
    <row r="7366" spans="61:62" s="92" customFormat="1" x14ac:dyDescent="0.2">
      <c r="BI7366" s="147"/>
      <c r="BJ7366" s="147"/>
    </row>
    <row r="7367" spans="61:62" s="92" customFormat="1" x14ac:dyDescent="0.2">
      <c r="BI7367" s="147"/>
      <c r="BJ7367" s="147"/>
    </row>
    <row r="7368" spans="61:62" s="92" customFormat="1" x14ac:dyDescent="0.2">
      <c r="BI7368" s="147"/>
      <c r="BJ7368" s="147"/>
    </row>
    <row r="7369" spans="61:62" s="92" customFormat="1" x14ac:dyDescent="0.2">
      <c r="BI7369" s="147"/>
      <c r="BJ7369" s="147"/>
    </row>
    <row r="7370" spans="61:62" s="92" customFormat="1" x14ac:dyDescent="0.2">
      <c r="BI7370" s="147"/>
      <c r="BJ7370" s="147"/>
    </row>
    <row r="7371" spans="61:62" s="92" customFormat="1" x14ac:dyDescent="0.2">
      <c r="BI7371" s="147"/>
      <c r="BJ7371" s="147"/>
    </row>
    <row r="7372" spans="61:62" s="92" customFormat="1" x14ac:dyDescent="0.2">
      <c r="BI7372" s="147"/>
      <c r="BJ7372" s="147"/>
    </row>
    <row r="7373" spans="61:62" s="92" customFormat="1" x14ac:dyDescent="0.2">
      <c r="BI7373" s="147"/>
      <c r="BJ7373" s="147"/>
    </row>
    <row r="7374" spans="61:62" s="92" customFormat="1" x14ac:dyDescent="0.2">
      <c r="BI7374" s="147"/>
      <c r="BJ7374" s="147"/>
    </row>
    <row r="7375" spans="61:62" s="92" customFormat="1" x14ac:dyDescent="0.2">
      <c r="BI7375" s="147"/>
      <c r="BJ7375" s="147"/>
    </row>
    <row r="7376" spans="61:62" s="92" customFormat="1" x14ac:dyDescent="0.2">
      <c r="BI7376" s="147"/>
      <c r="BJ7376" s="147"/>
    </row>
    <row r="7377" spans="61:62" s="92" customFormat="1" x14ac:dyDescent="0.2">
      <c r="BI7377" s="147"/>
      <c r="BJ7377" s="147"/>
    </row>
    <row r="7378" spans="61:62" s="92" customFormat="1" x14ac:dyDescent="0.2">
      <c r="BI7378" s="147"/>
      <c r="BJ7378" s="147"/>
    </row>
    <row r="7379" spans="61:62" s="92" customFormat="1" x14ac:dyDescent="0.2">
      <c r="BI7379" s="147"/>
      <c r="BJ7379" s="147"/>
    </row>
    <row r="7380" spans="61:62" s="92" customFormat="1" x14ac:dyDescent="0.2">
      <c r="BI7380" s="147"/>
      <c r="BJ7380" s="147"/>
    </row>
    <row r="7381" spans="61:62" s="92" customFormat="1" x14ac:dyDescent="0.2">
      <c r="BI7381" s="147"/>
      <c r="BJ7381" s="147"/>
    </row>
    <row r="7382" spans="61:62" s="92" customFormat="1" x14ac:dyDescent="0.2">
      <c r="BI7382" s="147"/>
      <c r="BJ7382" s="147"/>
    </row>
    <row r="7383" spans="61:62" s="92" customFormat="1" x14ac:dyDescent="0.2">
      <c r="BI7383" s="147"/>
      <c r="BJ7383" s="147"/>
    </row>
    <row r="7384" spans="61:62" s="92" customFormat="1" x14ac:dyDescent="0.2">
      <c r="BI7384" s="147"/>
      <c r="BJ7384" s="147"/>
    </row>
    <row r="7385" spans="61:62" s="92" customFormat="1" x14ac:dyDescent="0.2">
      <c r="BI7385" s="147"/>
      <c r="BJ7385" s="147"/>
    </row>
    <row r="7386" spans="61:62" s="92" customFormat="1" x14ac:dyDescent="0.2">
      <c r="BI7386" s="147"/>
      <c r="BJ7386" s="147"/>
    </row>
    <row r="7387" spans="61:62" s="92" customFormat="1" x14ac:dyDescent="0.2">
      <c r="BI7387" s="147"/>
      <c r="BJ7387" s="147"/>
    </row>
    <row r="7388" spans="61:62" s="92" customFormat="1" x14ac:dyDescent="0.2">
      <c r="BI7388" s="147"/>
      <c r="BJ7388" s="147"/>
    </row>
    <row r="7389" spans="61:62" s="92" customFormat="1" x14ac:dyDescent="0.2">
      <c r="BI7389" s="147"/>
      <c r="BJ7389" s="147"/>
    </row>
    <row r="7390" spans="61:62" s="92" customFormat="1" x14ac:dyDescent="0.2">
      <c r="BI7390" s="147"/>
      <c r="BJ7390" s="147"/>
    </row>
    <row r="7391" spans="61:62" s="92" customFormat="1" x14ac:dyDescent="0.2">
      <c r="BI7391" s="147"/>
      <c r="BJ7391" s="147"/>
    </row>
    <row r="7392" spans="61:62" s="92" customFormat="1" x14ac:dyDescent="0.2">
      <c r="BI7392" s="147"/>
      <c r="BJ7392" s="147"/>
    </row>
    <row r="7393" spans="61:62" s="92" customFormat="1" x14ac:dyDescent="0.2">
      <c r="BI7393" s="147"/>
      <c r="BJ7393" s="147"/>
    </row>
    <row r="7394" spans="61:62" s="92" customFormat="1" x14ac:dyDescent="0.2">
      <c r="BI7394" s="147"/>
      <c r="BJ7394" s="147"/>
    </row>
    <row r="7395" spans="61:62" s="92" customFormat="1" x14ac:dyDescent="0.2">
      <c r="BI7395" s="147"/>
      <c r="BJ7395" s="147"/>
    </row>
    <row r="7396" spans="61:62" s="92" customFormat="1" x14ac:dyDescent="0.2">
      <c r="BI7396" s="147"/>
      <c r="BJ7396" s="147"/>
    </row>
    <row r="7397" spans="61:62" s="92" customFormat="1" x14ac:dyDescent="0.2">
      <c r="BI7397" s="147"/>
      <c r="BJ7397" s="147"/>
    </row>
    <row r="7398" spans="61:62" s="92" customFormat="1" x14ac:dyDescent="0.2">
      <c r="BI7398" s="147"/>
      <c r="BJ7398" s="147"/>
    </row>
    <row r="7399" spans="61:62" s="92" customFormat="1" x14ac:dyDescent="0.2">
      <c r="BI7399" s="147"/>
      <c r="BJ7399" s="147"/>
    </row>
    <row r="7400" spans="61:62" s="92" customFormat="1" x14ac:dyDescent="0.2">
      <c r="BI7400" s="147"/>
      <c r="BJ7400" s="147"/>
    </row>
    <row r="7401" spans="61:62" s="92" customFormat="1" x14ac:dyDescent="0.2">
      <c r="BI7401" s="147"/>
      <c r="BJ7401" s="147"/>
    </row>
    <row r="7402" spans="61:62" s="92" customFormat="1" x14ac:dyDescent="0.2">
      <c r="BI7402" s="147"/>
      <c r="BJ7402" s="147"/>
    </row>
    <row r="7403" spans="61:62" s="92" customFormat="1" x14ac:dyDescent="0.2">
      <c r="BI7403" s="147"/>
      <c r="BJ7403" s="147"/>
    </row>
    <row r="7404" spans="61:62" s="92" customFormat="1" x14ac:dyDescent="0.2">
      <c r="BI7404" s="147"/>
      <c r="BJ7404" s="147"/>
    </row>
    <row r="7405" spans="61:62" s="92" customFormat="1" x14ac:dyDescent="0.2">
      <c r="BI7405" s="147"/>
      <c r="BJ7405" s="147"/>
    </row>
    <row r="7406" spans="61:62" s="92" customFormat="1" x14ac:dyDescent="0.2">
      <c r="BI7406" s="147"/>
      <c r="BJ7406" s="147"/>
    </row>
    <row r="7407" spans="61:62" s="92" customFormat="1" x14ac:dyDescent="0.2">
      <c r="BI7407" s="147"/>
      <c r="BJ7407" s="147"/>
    </row>
    <row r="7408" spans="61:62" s="92" customFormat="1" x14ac:dyDescent="0.2">
      <c r="BI7408" s="147"/>
      <c r="BJ7408" s="147"/>
    </row>
    <row r="7409" spans="61:62" s="92" customFormat="1" x14ac:dyDescent="0.2">
      <c r="BI7409" s="147"/>
      <c r="BJ7409" s="147"/>
    </row>
    <row r="7410" spans="61:62" s="92" customFormat="1" x14ac:dyDescent="0.2">
      <c r="BI7410" s="147"/>
      <c r="BJ7410" s="147"/>
    </row>
    <row r="7411" spans="61:62" s="92" customFormat="1" x14ac:dyDescent="0.2">
      <c r="BI7411" s="147"/>
      <c r="BJ7411" s="147"/>
    </row>
    <row r="7412" spans="61:62" s="92" customFormat="1" x14ac:dyDescent="0.2">
      <c r="BI7412" s="147"/>
      <c r="BJ7412" s="147"/>
    </row>
    <row r="7413" spans="61:62" s="92" customFormat="1" x14ac:dyDescent="0.2">
      <c r="BI7413" s="147"/>
      <c r="BJ7413" s="147"/>
    </row>
    <row r="7414" spans="61:62" s="92" customFormat="1" x14ac:dyDescent="0.2">
      <c r="BI7414" s="147"/>
      <c r="BJ7414" s="147"/>
    </row>
    <row r="7415" spans="61:62" s="92" customFormat="1" x14ac:dyDescent="0.2">
      <c r="BI7415" s="147"/>
      <c r="BJ7415" s="147"/>
    </row>
    <row r="7416" spans="61:62" s="92" customFormat="1" x14ac:dyDescent="0.2">
      <c r="BI7416" s="147"/>
      <c r="BJ7416" s="147"/>
    </row>
    <row r="7417" spans="61:62" s="92" customFormat="1" x14ac:dyDescent="0.2">
      <c r="BI7417" s="147"/>
      <c r="BJ7417" s="147"/>
    </row>
    <row r="7418" spans="61:62" s="92" customFormat="1" x14ac:dyDescent="0.2">
      <c r="BI7418" s="147"/>
      <c r="BJ7418" s="147"/>
    </row>
    <row r="7419" spans="61:62" s="92" customFormat="1" x14ac:dyDescent="0.2">
      <c r="BI7419" s="147"/>
      <c r="BJ7419" s="147"/>
    </row>
    <row r="7420" spans="61:62" s="92" customFormat="1" x14ac:dyDescent="0.2">
      <c r="BI7420" s="147"/>
      <c r="BJ7420" s="147"/>
    </row>
    <row r="7421" spans="61:62" s="92" customFormat="1" x14ac:dyDescent="0.2">
      <c r="BI7421" s="147"/>
      <c r="BJ7421" s="147"/>
    </row>
    <row r="7422" spans="61:62" s="92" customFormat="1" x14ac:dyDescent="0.2">
      <c r="BI7422" s="147"/>
      <c r="BJ7422" s="147"/>
    </row>
    <row r="7423" spans="61:62" s="92" customFormat="1" x14ac:dyDescent="0.2">
      <c r="BI7423" s="147"/>
      <c r="BJ7423" s="147"/>
    </row>
    <row r="7424" spans="61:62" s="92" customFormat="1" x14ac:dyDescent="0.2">
      <c r="BI7424" s="147"/>
      <c r="BJ7424" s="147"/>
    </row>
    <row r="7425" spans="61:62" s="92" customFormat="1" x14ac:dyDescent="0.2">
      <c r="BI7425" s="147"/>
      <c r="BJ7425" s="147"/>
    </row>
    <row r="7426" spans="61:62" s="92" customFormat="1" x14ac:dyDescent="0.2">
      <c r="BI7426" s="147"/>
      <c r="BJ7426" s="147"/>
    </row>
    <row r="7427" spans="61:62" s="92" customFormat="1" x14ac:dyDescent="0.2">
      <c r="BI7427" s="147"/>
      <c r="BJ7427" s="147"/>
    </row>
    <row r="7428" spans="61:62" s="92" customFormat="1" x14ac:dyDescent="0.2">
      <c r="BI7428" s="147"/>
      <c r="BJ7428" s="147"/>
    </row>
    <row r="7429" spans="61:62" s="92" customFormat="1" x14ac:dyDescent="0.2">
      <c r="BI7429" s="147"/>
      <c r="BJ7429" s="147"/>
    </row>
    <row r="7430" spans="61:62" s="92" customFormat="1" x14ac:dyDescent="0.2">
      <c r="BI7430" s="147"/>
      <c r="BJ7430" s="147"/>
    </row>
    <row r="7431" spans="61:62" s="92" customFormat="1" x14ac:dyDescent="0.2">
      <c r="BI7431" s="147"/>
      <c r="BJ7431" s="147"/>
    </row>
    <row r="7432" spans="61:62" s="92" customFormat="1" x14ac:dyDescent="0.2">
      <c r="BI7432" s="147"/>
      <c r="BJ7432" s="147"/>
    </row>
    <row r="7433" spans="61:62" s="92" customFormat="1" x14ac:dyDescent="0.2">
      <c r="BI7433" s="147"/>
      <c r="BJ7433" s="147"/>
    </row>
    <row r="7434" spans="61:62" s="92" customFormat="1" x14ac:dyDescent="0.2">
      <c r="BI7434" s="147"/>
      <c r="BJ7434" s="147"/>
    </row>
    <row r="7435" spans="61:62" s="92" customFormat="1" x14ac:dyDescent="0.2">
      <c r="BI7435" s="147"/>
      <c r="BJ7435" s="147"/>
    </row>
    <row r="7436" spans="61:62" s="92" customFormat="1" x14ac:dyDescent="0.2">
      <c r="BI7436" s="147"/>
      <c r="BJ7436" s="147"/>
    </row>
    <row r="7437" spans="61:62" s="92" customFormat="1" x14ac:dyDescent="0.2">
      <c r="BI7437" s="147"/>
      <c r="BJ7437" s="147"/>
    </row>
    <row r="7438" spans="61:62" s="92" customFormat="1" x14ac:dyDescent="0.2">
      <c r="BI7438" s="147"/>
      <c r="BJ7438" s="147"/>
    </row>
    <row r="7439" spans="61:62" s="92" customFormat="1" x14ac:dyDescent="0.2">
      <c r="BI7439" s="147"/>
      <c r="BJ7439" s="147"/>
    </row>
    <row r="7440" spans="61:62" s="92" customFormat="1" x14ac:dyDescent="0.2">
      <c r="BI7440" s="147"/>
      <c r="BJ7440" s="147"/>
    </row>
    <row r="7441" spans="61:62" s="92" customFormat="1" x14ac:dyDescent="0.2">
      <c r="BI7441" s="147"/>
      <c r="BJ7441" s="147"/>
    </row>
    <row r="7442" spans="61:62" s="92" customFormat="1" x14ac:dyDescent="0.2">
      <c r="BI7442" s="147"/>
      <c r="BJ7442" s="147"/>
    </row>
    <row r="7443" spans="61:62" s="92" customFormat="1" x14ac:dyDescent="0.2">
      <c r="BI7443" s="147"/>
      <c r="BJ7443" s="147"/>
    </row>
    <row r="7444" spans="61:62" s="92" customFormat="1" x14ac:dyDescent="0.2">
      <c r="BI7444" s="147"/>
      <c r="BJ7444" s="147"/>
    </row>
    <row r="7445" spans="61:62" s="92" customFormat="1" x14ac:dyDescent="0.2">
      <c r="BI7445" s="147"/>
      <c r="BJ7445" s="147"/>
    </row>
    <row r="7446" spans="61:62" s="92" customFormat="1" x14ac:dyDescent="0.2">
      <c r="BI7446" s="147"/>
      <c r="BJ7446" s="147"/>
    </row>
    <row r="7447" spans="61:62" s="92" customFormat="1" x14ac:dyDescent="0.2">
      <c r="BI7447" s="147"/>
      <c r="BJ7447" s="147"/>
    </row>
    <row r="7448" spans="61:62" s="92" customFormat="1" x14ac:dyDescent="0.2">
      <c r="BI7448" s="147"/>
      <c r="BJ7448" s="147"/>
    </row>
    <row r="7449" spans="61:62" s="92" customFormat="1" x14ac:dyDescent="0.2">
      <c r="BI7449" s="147"/>
      <c r="BJ7449" s="147"/>
    </row>
    <row r="7450" spans="61:62" s="92" customFormat="1" x14ac:dyDescent="0.2">
      <c r="BI7450" s="147"/>
      <c r="BJ7450" s="147"/>
    </row>
    <row r="7451" spans="61:62" s="92" customFormat="1" x14ac:dyDescent="0.2">
      <c r="BI7451" s="147"/>
      <c r="BJ7451" s="147"/>
    </row>
    <row r="7452" spans="61:62" s="92" customFormat="1" x14ac:dyDescent="0.2">
      <c r="BI7452" s="147"/>
      <c r="BJ7452" s="147"/>
    </row>
    <row r="7453" spans="61:62" s="92" customFormat="1" x14ac:dyDescent="0.2">
      <c r="BI7453" s="147"/>
      <c r="BJ7453" s="147"/>
    </row>
    <row r="7454" spans="61:62" s="92" customFormat="1" x14ac:dyDescent="0.2">
      <c r="BI7454" s="147"/>
      <c r="BJ7454" s="147"/>
    </row>
    <row r="7455" spans="61:62" s="92" customFormat="1" x14ac:dyDescent="0.2">
      <c r="BI7455" s="147"/>
      <c r="BJ7455" s="147"/>
    </row>
    <row r="7456" spans="61:62" s="92" customFormat="1" x14ac:dyDescent="0.2">
      <c r="BI7456" s="147"/>
      <c r="BJ7456" s="147"/>
    </row>
    <row r="7457" spans="61:62" s="92" customFormat="1" x14ac:dyDescent="0.2">
      <c r="BI7457" s="147"/>
      <c r="BJ7457" s="147"/>
    </row>
    <row r="7458" spans="61:62" s="92" customFormat="1" x14ac:dyDescent="0.2">
      <c r="BI7458" s="147"/>
      <c r="BJ7458" s="147"/>
    </row>
    <row r="7459" spans="61:62" s="92" customFormat="1" x14ac:dyDescent="0.2">
      <c r="BI7459" s="147"/>
      <c r="BJ7459" s="147"/>
    </row>
    <row r="7460" spans="61:62" s="92" customFormat="1" x14ac:dyDescent="0.2">
      <c r="BI7460" s="147"/>
      <c r="BJ7460" s="147"/>
    </row>
    <row r="7461" spans="61:62" s="92" customFormat="1" x14ac:dyDescent="0.2">
      <c r="BI7461" s="147"/>
      <c r="BJ7461" s="147"/>
    </row>
    <row r="7462" spans="61:62" s="92" customFormat="1" x14ac:dyDescent="0.2">
      <c r="BI7462" s="147"/>
      <c r="BJ7462" s="147"/>
    </row>
    <row r="7463" spans="61:62" s="92" customFormat="1" x14ac:dyDescent="0.2">
      <c r="BI7463" s="147"/>
      <c r="BJ7463" s="147"/>
    </row>
    <row r="7464" spans="61:62" s="92" customFormat="1" x14ac:dyDescent="0.2">
      <c r="BI7464" s="147"/>
      <c r="BJ7464" s="147"/>
    </row>
    <row r="7465" spans="61:62" s="92" customFormat="1" x14ac:dyDescent="0.2">
      <c r="BI7465" s="147"/>
      <c r="BJ7465" s="147"/>
    </row>
    <row r="7466" spans="61:62" s="92" customFormat="1" x14ac:dyDescent="0.2">
      <c r="BI7466" s="147"/>
      <c r="BJ7466" s="147"/>
    </row>
    <row r="7467" spans="61:62" s="92" customFormat="1" x14ac:dyDescent="0.2">
      <c r="BI7467" s="147"/>
      <c r="BJ7467" s="147"/>
    </row>
    <row r="7468" spans="61:62" s="92" customFormat="1" x14ac:dyDescent="0.2">
      <c r="BI7468" s="147"/>
      <c r="BJ7468" s="147"/>
    </row>
    <row r="7469" spans="61:62" s="92" customFormat="1" x14ac:dyDescent="0.2">
      <c r="BI7469" s="147"/>
      <c r="BJ7469" s="147"/>
    </row>
    <row r="7470" spans="61:62" s="92" customFormat="1" x14ac:dyDescent="0.2">
      <c r="BI7470" s="147"/>
      <c r="BJ7470" s="147"/>
    </row>
    <row r="7471" spans="61:62" s="92" customFormat="1" x14ac:dyDescent="0.2">
      <c r="BI7471" s="147"/>
      <c r="BJ7471" s="147"/>
    </row>
    <row r="7472" spans="61:62" s="92" customFormat="1" x14ac:dyDescent="0.2">
      <c r="BI7472" s="147"/>
      <c r="BJ7472" s="147"/>
    </row>
    <row r="7473" spans="61:62" s="92" customFormat="1" x14ac:dyDescent="0.2">
      <c r="BI7473" s="147"/>
      <c r="BJ7473" s="147"/>
    </row>
    <row r="7474" spans="61:62" s="92" customFormat="1" x14ac:dyDescent="0.2">
      <c r="BI7474" s="147"/>
      <c r="BJ7474" s="147"/>
    </row>
    <row r="7475" spans="61:62" s="92" customFormat="1" x14ac:dyDescent="0.2">
      <c r="BI7475" s="147"/>
      <c r="BJ7475" s="147"/>
    </row>
    <row r="7476" spans="61:62" s="92" customFormat="1" x14ac:dyDescent="0.2">
      <c r="BI7476" s="147"/>
      <c r="BJ7476" s="147"/>
    </row>
    <row r="7477" spans="61:62" s="92" customFormat="1" x14ac:dyDescent="0.2">
      <c r="BI7477" s="147"/>
      <c r="BJ7477" s="147"/>
    </row>
    <row r="7478" spans="61:62" s="92" customFormat="1" x14ac:dyDescent="0.2">
      <c r="BI7478" s="147"/>
      <c r="BJ7478" s="147"/>
    </row>
    <row r="7479" spans="61:62" s="92" customFormat="1" x14ac:dyDescent="0.2">
      <c r="BI7479" s="147"/>
      <c r="BJ7479" s="147"/>
    </row>
    <row r="7480" spans="61:62" s="92" customFormat="1" x14ac:dyDescent="0.2">
      <c r="BI7480" s="147"/>
      <c r="BJ7480" s="147"/>
    </row>
    <row r="7481" spans="61:62" s="92" customFormat="1" x14ac:dyDescent="0.2">
      <c r="BI7481" s="147"/>
      <c r="BJ7481" s="147"/>
    </row>
    <row r="7482" spans="61:62" s="92" customFormat="1" x14ac:dyDescent="0.2">
      <c r="BI7482" s="147"/>
      <c r="BJ7482" s="147"/>
    </row>
    <row r="7483" spans="61:62" s="92" customFormat="1" x14ac:dyDescent="0.2">
      <c r="BI7483" s="147"/>
      <c r="BJ7483" s="147"/>
    </row>
    <row r="7484" spans="61:62" s="92" customFormat="1" x14ac:dyDescent="0.2">
      <c r="BI7484" s="147"/>
      <c r="BJ7484" s="147"/>
    </row>
    <row r="7485" spans="61:62" s="92" customFormat="1" x14ac:dyDescent="0.2">
      <c r="BI7485" s="147"/>
      <c r="BJ7485" s="147"/>
    </row>
    <row r="7486" spans="61:62" s="92" customFormat="1" x14ac:dyDescent="0.2">
      <c r="BI7486" s="147"/>
      <c r="BJ7486" s="147"/>
    </row>
    <row r="7487" spans="61:62" s="92" customFormat="1" x14ac:dyDescent="0.2">
      <c r="BI7487" s="147"/>
      <c r="BJ7487" s="147"/>
    </row>
    <row r="7488" spans="61:62" s="92" customFormat="1" x14ac:dyDescent="0.2">
      <c r="BI7488" s="147"/>
      <c r="BJ7488" s="147"/>
    </row>
    <row r="7489" spans="61:62" s="92" customFormat="1" x14ac:dyDescent="0.2">
      <c r="BI7489" s="147"/>
      <c r="BJ7489" s="147"/>
    </row>
    <row r="7490" spans="61:62" s="92" customFormat="1" x14ac:dyDescent="0.2">
      <c r="BI7490" s="147"/>
      <c r="BJ7490" s="147"/>
    </row>
    <row r="7491" spans="61:62" s="92" customFormat="1" x14ac:dyDescent="0.2">
      <c r="BI7491" s="147"/>
      <c r="BJ7491" s="147"/>
    </row>
    <row r="7492" spans="61:62" s="92" customFormat="1" x14ac:dyDescent="0.2">
      <c r="BI7492" s="147"/>
      <c r="BJ7492" s="147"/>
    </row>
    <row r="7493" spans="61:62" s="92" customFormat="1" x14ac:dyDescent="0.2">
      <c r="BI7493" s="147"/>
      <c r="BJ7493" s="147"/>
    </row>
    <row r="7494" spans="61:62" s="92" customFormat="1" x14ac:dyDescent="0.2">
      <c r="BI7494" s="147"/>
      <c r="BJ7494" s="147"/>
    </row>
    <row r="7495" spans="61:62" s="92" customFormat="1" x14ac:dyDescent="0.2">
      <c r="BI7495" s="147"/>
      <c r="BJ7495" s="147"/>
    </row>
    <row r="7496" spans="61:62" s="92" customFormat="1" x14ac:dyDescent="0.2">
      <c r="BI7496" s="147"/>
      <c r="BJ7496" s="147"/>
    </row>
    <row r="7497" spans="61:62" s="92" customFormat="1" x14ac:dyDescent="0.2">
      <c r="BI7497" s="147"/>
      <c r="BJ7497" s="147"/>
    </row>
    <row r="7498" spans="61:62" s="92" customFormat="1" x14ac:dyDescent="0.2">
      <c r="BI7498" s="147"/>
      <c r="BJ7498" s="147"/>
    </row>
    <row r="7499" spans="61:62" s="92" customFormat="1" x14ac:dyDescent="0.2">
      <c r="BI7499" s="147"/>
      <c r="BJ7499" s="147"/>
    </row>
    <row r="7500" spans="61:62" s="92" customFormat="1" x14ac:dyDescent="0.2">
      <c r="BI7500" s="147"/>
      <c r="BJ7500" s="147"/>
    </row>
    <row r="7501" spans="61:62" s="92" customFormat="1" x14ac:dyDescent="0.2">
      <c r="BI7501" s="147"/>
      <c r="BJ7501" s="147"/>
    </row>
    <row r="7502" spans="61:62" s="92" customFormat="1" x14ac:dyDescent="0.2">
      <c r="BI7502" s="147"/>
      <c r="BJ7502" s="147"/>
    </row>
    <row r="7503" spans="61:62" s="92" customFormat="1" x14ac:dyDescent="0.2">
      <c r="BI7503" s="147"/>
      <c r="BJ7503" s="147"/>
    </row>
    <row r="7504" spans="61:62" s="92" customFormat="1" x14ac:dyDescent="0.2">
      <c r="BI7504" s="147"/>
      <c r="BJ7504" s="147"/>
    </row>
    <row r="7505" spans="61:62" s="92" customFormat="1" x14ac:dyDescent="0.2">
      <c r="BI7505" s="147"/>
      <c r="BJ7505" s="147"/>
    </row>
    <row r="7506" spans="61:62" s="92" customFormat="1" x14ac:dyDescent="0.2">
      <c r="BI7506" s="147"/>
      <c r="BJ7506" s="147"/>
    </row>
    <row r="7507" spans="61:62" s="92" customFormat="1" x14ac:dyDescent="0.2">
      <c r="BI7507" s="147"/>
      <c r="BJ7507" s="147"/>
    </row>
    <row r="7508" spans="61:62" s="92" customFormat="1" x14ac:dyDescent="0.2">
      <c r="BI7508" s="147"/>
      <c r="BJ7508" s="147"/>
    </row>
    <row r="7509" spans="61:62" s="92" customFormat="1" x14ac:dyDescent="0.2">
      <c r="BI7509" s="147"/>
      <c r="BJ7509" s="147"/>
    </row>
    <row r="7510" spans="61:62" s="92" customFormat="1" x14ac:dyDescent="0.2">
      <c r="BI7510" s="147"/>
      <c r="BJ7510" s="147"/>
    </row>
    <row r="7511" spans="61:62" s="92" customFormat="1" x14ac:dyDescent="0.2">
      <c r="BI7511" s="147"/>
      <c r="BJ7511" s="147"/>
    </row>
    <row r="7512" spans="61:62" s="92" customFormat="1" x14ac:dyDescent="0.2">
      <c r="BI7512" s="147"/>
      <c r="BJ7512" s="147"/>
    </row>
    <row r="7513" spans="61:62" s="92" customFormat="1" x14ac:dyDescent="0.2">
      <c r="BI7513" s="147"/>
      <c r="BJ7513" s="147"/>
    </row>
    <row r="7514" spans="61:62" s="92" customFormat="1" x14ac:dyDescent="0.2">
      <c r="BI7514" s="147"/>
      <c r="BJ7514" s="147"/>
    </row>
    <row r="7515" spans="61:62" s="92" customFormat="1" x14ac:dyDescent="0.2">
      <c r="BI7515" s="147"/>
      <c r="BJ7515" s="147"/>
    </row>
    <row r="7516" spans="61:62" s="92" customFormat="1" x14ac:dyDescent="0.2">
      <c r="BI7516" s="147"/>
      <c r="BJ7516" s="147"/>
    </row>
    <row r="7517" spans="61:62" s="92" customFormat="1" x14ac:dyDescent="0.2">
      <c r="BI7517" s="147"/>
      <c r="BJ7517" s="147"/>
    </row>
    <row r="7518" spans="61:62" s="92" customFormat="1" x14ac:dyDescent="0.2">
      <c r="BI7518" s="147"/>
      <c r="BJ7518" s="147"/>
    </row>
    <row r="7519" spans="61:62" s="92" customFormat="1" x14ac:dyDescent="0.2">
      <c r="BI7519" s="147"/>
      <c r="BJ7519" s="147"/>
    </row>
    <row r="7520" spans="61:62" s="92" customFormat="1" x14ac:dyDescent="0.2">
      <c r="BI7520" s="147"/>
      <c r="BJ7520" s="147"/>
    </row>
    <row r="7521" spans="61:62" s="92" customFormat="1" x14ac:dyDescent="0.2">
      <c r="BI7521" s="147"/>
      <c r="BJ7521" s="147"/>
    </row>
    <row r="7522" spans="61:62" s="92" customFormat="1" x14ac:dyDescent="0.2">
      <c r="BI7522" s="147"/>
      <c r="BJ7522" s="147"/>
    </row>
    <row r="7523" spans="61:62" s="92" customFormat="1" x14ac:dyDescent="0.2">
      <c r="BI7523" s="147"/>
      <c r="BJ7523" s="147"/>
    </row>
    <row r="7524" spans="61:62" s="92" customFormat="1" x14ac:dyDescent="0.2">
      <c r="BI7524" s="147"/>
      <c r="BJ7524" s="147"/>
    </row>
    <row r="7525" spans="61:62" s="92" customFormat="1" x14ac:dyDescent="0.2">
      <c r="BI7525" s="147"/>
      <c r="BJ7525" s="147"/>
    </row>
    <row r="7526" spans="61:62" s="92" customFormat="1" x14ac:dyDescent="0.2">
      <c r="BI7526" s="147"/>
      <c r="BJ7526" s="147"/>
    </row>
    <row r="7527" spans="61:62" s="92" customFormat="1" x14ac:dyDescent="0.2">
      <c r="BI7527" s="147"/>
      <c r="BJ7527" s="147"/>
    </row>
    <row r="7528" spans="61:62" s="92" customFormat="1" x14ac:dyDescent="0.2">
      <c r="BI7528" s="147"/>
      <c r="BJ7528" s="147"/>
    </row>
    <row r="7529" spans="61:62" s="92" customFormat="1" x14ac:dyDescent="0.2">
      <c r="BI7529" s="147"/>
      <c r="BJ7529" s="147"/>
    </row>
    <row r="7530" spans="61:62" s="92" customFormat="1" x14ac:dyDescent="0.2">
      <c r="BI7530" s="147"/>
      <c r="BJ7530" s="147"/>
    </row>
    <row r="7531" spans="61:62" s="92" customFormat="1" x14ac:dyDescent="0.2">
      <c r="BI7531" s="147"/>
      <c r="BJ7531" s="147"/>
    </row>
    <row r="7532" spans="61:62" s="92" customFormat="1" x14ac:dyDescent="0.2">
      <c r="BI7532" s="147"/>
      <c r="BJ7532" s="147"/>
    </row>
    <row r="7533" spans="61:62" s="92" customFormat="1" x14ac:dyDescent="0.2">
      <c r="BI7533" s="147"/>
      <c r="BJ7533" s="147"/>
    </row>
    <row r="7534" spans="61:62" s="92" customFormat="1" x14ac:dyDescent="0.2">
      <c r="BI7534" s="147"/>
      <c r="BJ7534" s="147"/>
    </row>
    <row r="7535" spans="61:62" s="92" customFormat="1" x14ac:dyDescent="0.2">
      <c r="BI7535" s="147"/>
      <c r="BJ7535" s="147"/>
    </row>
    <row r="7536" spans="61:62" s="92" customFormat="1" x14ac:dyDescent="0.2">
      <c r="BI7536" s="147"/>
      <c r="BJ7536" s="147"/>
    </row>
    <row r="7537" spans="61:62" s="92" customFormat="1" x14ac:dyDescent="0.2">
      <c r="BI7537" s="147"/>
      <c r="BJ7537" s="147"/>
    </row>
    <row r="7538" spans="61:62" s="92" customFormat="1" x14ac:dyDescent="0.2">
      <c r="BI7538" s="147"/>
      <c r="BJ7538" s="147"/>
    </row>
    <row r="7539" spans="61:62" s="92" customFormat="1" x14ac:dyDescent="0.2">
      <c r="BI7539" s="147"/>
      <c r="BJ7539" s="147"/>
    </row>
    <row r="7540" spans="61:62" s="92" customFormat="1" x14ac:dyDescent="0.2">
      <c r="BI7540" s="147"/>
      <c r="BJ7540" s="147"/>
    </row>
    <row r="7541" spans="61:62" s="92" customFormat="1" x14ac:dyDescent="0.2">
      <c r="BI7541" s="147"/>
      <c r="BJ7541" s="147"/>
    </row>
    <row r="7542" spans="61:62" s="92" customFormat="1" x14ac:dyDescent="0.2">
      <c r="BI7542" s="147"/>
      <c r="BJ7542" s="147"/>
    </row>
    <row r="7543" spans="61:62" s="92" customFormat="1" x14ac:dyDescent="0.2">
      <c r="BI7543" s="147"/>
      <c r="BJ7543" s="147"/>
    </row>
    <row r="7544" spans="61:62" s="92" customFormat="1" x14ac:dyDescent="0.2">
      <c r="BI7544" s="147"/>
      <c r="BJ7544" s="147"/>
    </row>
    <row r="7545" spans="61:62" s="92" customFormat="1" x14ac:dyDescent="0.2">
      <c r="BI7545" s="147"/>
      <c r="BJ7545" s="147"/>
    </row>
    <row r="7546" spans="61:62" s="92" customFormat="1" x14ac:dyDescent="0.2">
      <c r="BI7546" s="147"/>
      <c r="BJ7546" s="147"/>
    </row>
    <row r="7547" spans="61:62" s="92" customFormat="1" x14ac:dyDescent="0.2">
      <c r="BI7547" s="147"/>
      <c r="BJ7547" s="147"/>
    </row>
    <row r="7548" spans="61:62" s="92" customFormat="1" x14ac:dyDescent="0.2">
      <c r="BI7548" s="147"/>
      <c r="BJ7548" s="147"/>
    </row>
    <row r="7549" spans="61:62" s="92" customFormat="1" x14ac:dyDescent="0.2">
      <c r="BI7549" s="147"/>
      <c r="BJ7549" s="147"/>
    </row>
    <row r="7550" spans="61:62" s="92" customFormat="1" x14ac:dyDescent="0.2">
      <c r="BI7550" s="147"/>
      <c r="BJ7550" s="147"/>
    </row>
    <row r="7551" spans="61:62" s="92" customFormat="1" x14ac:dyDescent="0.2">
      <c r="BI7551" s="147"/>
      <c r="BJ7551" s="147"/>
    </row>
    <row r="7552" spans="61:62" s="92" customFormat="1" x14ac:dyDescent="0.2">
      <c r="BI7552" s="147"/>
      <c r="BJ7552" s="147"/>
    </row>
    <row r="7553" spans="61:62" s="92" customFormat="1" x14ac:dyDescent="0.2">
      <c r="BI7553" s="147"/>
      <c r="BJ7553" s="147"/>
    </row>
    <row r="7554" spans="61:62" s="92" customFormat="1" x14ac:dyDescent="0.2">
      <c r="BI7554" s="147"/>
      <c r="BJ7554" s="147"/>
    </row>
    <row r="7555" spans="61:62" s="92" customFormat="1" x14ac:dyDescent="0.2">
      <c r="BI7555" s="147"/>
      <c r="BJ7555" s="147"/>
    </row>
    <row r="7556" spans="61:62" s="92" customFormat="1" x14ac:dyDescent="0.2">
      <c r="BI7556" s="147"/>
      <c r="BJ7556" s="147"/>
    </row>
    <row r="7557" spans="61:62" s="92" customFormat="1" x14ac:dyDescent="0.2">
      <c r="BI7557" s="147"/>
      <c r="BJ7557" s="147"/>
    </row>
    <row r="7558" spans="61:62" s="92" customFormat="1" x14ac:dyDescent="0.2">
      <c r="BI7558" s="147"/>
      <c r="BJ7558" s="147"/>
    </row>
    <row r="7559" spans="61:62" s="92" customFormat="1" x14ac:dyDescent="0.2">
      <c r="BI7559" s="147"/>
      <c r="BJ7559" s="147"/>
    </row>
    <row r="7560" spans="61:62" s="92" customFormat="1" x14ac:dyDescent="0.2">
      <c r="BI7560" s="147"/>
      <c r="BJ7560" s="147"/>
    </row>
    <row r="7561" spans="61:62" s="92" customFormat="1" x14ac:dyDescent="0.2">
      <c r="BI7561" s="147"/>
      <c r="BJ7561" s="147"/>
    </row>
    <row r="7562" spans="61:62" s="92" customFormat="1" x14ac:dyDescent="0.2">
      <c r="BI7562" s="147"/>
      <c r="BJ7562" s="147"/>
    </row>
    <row r="7563" spans="61:62" s="92" customFormat="1" x14ac:dyDescent="0.2">
      <c r="BI7563" s="147"/>
      <c r="BJ7563" s="147"/>
    </row>
    <row r="7564" spans="61:62" s="92" customFormat="1" x14ac:dyDescent="0.2">
      <c r="BI7564" s="147"/>
      <c r="BJ7564" s="147"/>
    </row>
    <row r="7565" spans="61:62" s="92" customFormat="1" x14ac:dyDescent="0.2">
      <c r="BI7565" s="147"/>
      <c r="BJ7565" s="147"/>
    </row>
    <row r="7566" spans="61:62" s="92" customFormat="1" x14ac:dyDescent="0.2">
      <c r="BI7566" s="147"/>
      <c r="BJ7566" s="147"/>
    </row>
    <row r="7567" spans="61:62" s="92" customFormat="1" x14ac:dyDescent="0.2">
      <c r="BI7567" s="147"/>
      <c r="BJ7567" s="147"/>
    </row>
    <row r="7568" spans="61:62" s="92" customFormat="1" x14ac:dyDescent="0.2">
      <c r="BI7568" s="147"/>
      <c r="BJ7568" s="147"/>
    </row>
    <row r="7569" spans="61:62" s="92" customFormat="1" x14ac:dyDescent="0.2">
      <c r="BI7569" s="147"/>
      <c r="BJ7569" s="147"/>
    </row>
    <row r="7570" spans="61:62" s="92" customFormat="1" x14ac:dyDescent="0.2">
      <c r="BI7570" s="147"/>
      <c r="BJ7570" s="147"/>
    </row>
    <row r="7571" spans="61:62" s="92" customFormat="1" x14ac:dyDescent="0.2">
      <c r="BI7571" s="147"/>
      <c r="BJ7571" s="147"/>
    </row>
    <row r="7572" spans="61:62" s="92" customFormat="1" x14ac:dyDescent="0.2">
      <c r="BI7572" s="147"/>
      <c r="BJ7572" s="147"/>
    </row>
    <row r="7573" spans="61:62" s="92" customFormat="1" x14ac:dyDescent="0.2">
      <c r="BI7573" s="147"/>
      <c r="BJ7573" s="147"/>
    </row>
    <row r="7574" spans="61:62" s="92" customFormat="1" x14ac:dyDescent="0.2">
      <c r="BI7574" s="147"/>
      <c r="BJ7574" s="147"/>
    </row>
    <row r="7575" spans="61:62" s="92" customFormat="1" x14ac:dyDescent="0.2">
      <c r="BI7575" s="147"/>
      <c r="BJ7575" s="147"/>
    </row>
    <row r="7576" spans="61:62" s="92" customFormat="1" x14ac:dyDescent="0.2">
      <c r="BI7576" s="147"/>
      <c r="BJ7576" s="147"/>
    </row>
    <row r="7577" spans="61:62" s="92" customFormat="1" x14ac:dyDescent="0.2">
      <c r="BI7577" s="147"/>
      <c r="BJ7577" s="147"/>
    </row>
    <row r="7578" spans="61:62" s="92" customFormat="1" x14ac:dyDescent="0.2">
      <c r="BI7578" s="147"/>
      <c r="BJ7578" s="147"/>
    </row>
    <row r="7579" spans="61:62" s="92" customFormat="1" x14ac:dyDescent="0.2">
      <c r="BI7579" s="147"/>
      <c r="BJ7579" s="147"/>
    </row>
    <row r="7580" spans="61:62" s="92" customFormat="1" x14ac:dyDescent="0.2">
      <c r="BI7580" s="147"/>
      <c r="BJ7580" s="147"/>
    </row>
    <row r="7581" spans="61:62" s="92" customFormat="1" x14ac:dyDescent="0.2">
      <c r="BI7581" s="147"/>
      <c r="BJ7581" s="147"/>
    </row>
    <row r="7582" spans="61:62" s="92" customFormat="1" x14ac:dyDescent="0.2">
      <c r="BI7582" s="147"/>
      <c r="BJ7582" s="147"/>
    </row>
    <row r="7583" spans="61:62" s="92" customFormat="1" x14ac:dyDescent="0.2">
      <c r="BI7583" s="147"/>
      <c r="BJ7583" s="147"/>
    </row>
    <row r="7584" spans="61:62" s="92" customFormat="1" x14ac:dyDescent="0.2">
      <c r="BI7584" s="147"/>
      <c r="BJ7584" s="147"/>
    </row>
    <row r="7585" spans="61:62" s="92" customFormat="1" x14ac:dyDescent="0.2">
      <c r="BI7585" s="147"/>
      <c r="BJ7585" s="147"/>
    </row>
    <row r="7586" spans="61:62" s="92" customFormat="1" x14ac:dyDescent="0.2">
      <c r="BI7586" s="147"/>
      <c r="BJ7586" s="147"/>
    </row>
    <row r="7587" spans="61:62" s="92" customFormat="1" x14ac:dyDescent="0.2">
      <c r="BI7587" s="147"/>
      <c r="BJ7587" s="147"/>
    </row>
    <row r="7588" spans="61:62" s="92" customFormat="1" x14ac:dyDescent="0.2">
      <c r="BI7588" s="147"/>
      <c r="BJ7588" s="147"/>
    </row>
    <row r="7589" spans="61:62" s="92" customFormat="1" x14ac:dyDescent="0.2">
      <c r="BI7589" s="147"/>
      <c r="BJ7589" s="147"/>
    </row>
    <row r="7590" spans="61:62" s="92" customFormat="1" x14ac:dyDescent="0.2">
      <c r="BI7590" s="147"/>
      <c r="BJ7590" s="147"/>
    </row>
    <row r="7591" spans="61:62" s="92" customFormat="1" x14ac:dyDescent="0.2">
      <c r="BI7591" s="147"/>
      <c r="BJ7591" s="147"/>
    </row>
    <row r="7592" spans="61:62" s="92" customFormat="1" x14ac:dyDescent="0.2">
      <c r="BI7592" s="147"/>
      <c r="BJ7592" s="147"/>
    </row>
    <row r="7593" spans="61:62" s="92" customFormat="1" x14ac:dyDescent="0.2">
      <c r="BI7593" s="147"/>
      <c r="BJ7593" s="147"/>
    </row>
    <row r="7594" spans="61:62" s="92" customFormat="1" x14ac:dyDescent="0.2">
      <c r="BI7594" s="147"/>
      <c r="BJ7594" s="147"/>
    </row>
    <row r="7595" spans="61:62" s="92" customFormat="1" x14ac:dyDescent="0.2">
      <c r="BI7595" s="147"/>
      <c r="BJ7595" s="147"/>
    </row>
    <row r="7596" spans="61:62" s="92" customFormat="1" x14ac:dyDescent="0.2">
      <c r="BI7596" s="147"/>
      <c r="BJ7596" s="147"/>
    </row>
    <row r="7597" spans="61:62" s="92" customFormat="1" x14ac:dyDescent="0.2">
      <c r="BI7597" s="147"/>
      <c r="BJ7597" s="147"/>
    </row>
    <row r="7598" spans="61:62" s="92" customFormat="1" x14ac:dyDescent="0.2">
      <c r="BI7598" s="147"/>
      <c r="BJ7598" s="147"/>
    </row>
    <row r="7599" spans="61:62" s="92" customFormat="1" x14ac:dyDescent="0.2">
      <c r="BI7599" s="147"/>
      <c r="BJ7599" s="147"/>
    </row>
    <row r="7600" spans="61:62" s="92" customFormat="1" x14ac:dyDescent="0.2">
      <c r="BI7600" s="147"/>
      <c r="BJ7600" s="147"/>
    </row>
    <row r="7601" spans="61:62" s="92" customFormat="1" x14ac:dyDescent="0.2">
      <c r="BI7601" s="147"/>
      <c r="BJ7601" s="147"/>
    </row>
    <row r="7602" spans="61:62" s="92" customFormat="1" x14ac:dyDescent="0.2">
      <c r="BI7602" s="147"/>
      <c r="BJ7602" s="147"/>
    </row>
    <row r="7603" spans="61:62" s="92" customFormat="1" x14ac:dyDescent="0.2">
      <c r="BI7603" s="147"/>
      <c r="BJ7603" s="147"/>
    </row>
    <row r="7604" spans="61:62" s="92" customFormat="1" x14ac:dyDescent="0.2">
      <c r="BI7604" s="147"/>
      <c r="BJ7604" s="147"/>
    </row>
    <row r="7605" spans="61:62" s="92" customFormat="1" x14ac:dyDescent="0.2">
      <c r="BI7605" s="147"/>
      <c r="BJ7605" s="147"/>
    </row>
    <row r="7606" spans="61:62" s="92" customFormat="1" x14ac:dyDescent="0.2">
      <c r="BI7606" s="147"/>
      <c r="BJ7606" s="147"/>
    </row>
    <row r="7607" spans="61:62" s="92" customFormat="1" x14ac:dyDescent="0.2">
      <c r="BI7607" s="147"/>
      <c r="BJ7607" s="147"/>
    </row>
    <row r="7608" spans="61:62" s="92" customFormat="1" x14ac:dyDescent="0.2">
      <c r="BI7608" s="147"/>
      <c r="BJ7608" s="147"/>
    </row>
    <row r="7609" spans="61:62" s="92" customFormat="1" x14ac:dyDescent="0.2">
      <c r="BI7609" s="147"/>
      <c r="BJ7609" s="147"/>
    </row>
    <row r="7610" spans="61:62" s="92" customFormat="1" x14ac:dyDescent="0.2">
      <c r="BI7610" s="147"/>
      <c r="BJ7610" s="147"/>
    </row>
    <row r="7611" spans="61:62" s="92" customFormat="1" x14ac:dyDescent="0.2">
      <c r="BI7611" s="147"/>
      <c r="BJ7611" s="147"/>
    </row>
    <row r="7612" spans="61:62" s="92" customFormat="1" x14ac:dyDescent="0.2">
      <c r="BI7612" s="147"/>
      <c r="BJ7612" s="147"/>
    </row>
    <row r="7613" spans="61:62" s="92" customFormat="1" x14ac:dyDescent="0.2">
      <c r="BI7613" s="147"/>
      <c r="BJ7613" s="147"/>
    </row>
    <row r="7614" spans="61:62" s="92" customFormat="1" x14ac:dyDescent="0.2">
      <c r="BI7614" s="147"/>
      <c r="BJ7614" s="147"/>
    </row>
    <row r="7615" spans="61:62" s="92" customFormat="1" x14ac:dyDescent="0.2">
      <c r="BI7615" s="147"/>
      <c r="BJ7615" s="147"/>
    </row>
    <row r="7616" spans="61:62" s="92" customFormat="1" x14ac:dyDescent="0.2">
      <c r="BI7616" s="147"/>
      <c r="BJ7616" s="147"/>
    </row>
    <row r="7617" spans="61:62" s="92" customFormat="1" x14ac:dyDescent="0.2">
      <c r="BI7617" s="147"/>
      <c r="BJ7617" s="147"/>
    </row>
    <row r="7618" spans="61:62" s="92" customFormat="1" x14ac:dyDescent="0.2">
      <c r="BI7618" s="147"/>
      <c r="BJ7618" s="147"/>
    </row>
    <row r="7619" spans="61:62" s="92" customFormat="1" x14ac:dyDescent="0.2">
      <c r="BI7619" s="147"/>
      <c r="BJ7619" s="147"/>
    </row>
    <row r="7620" spans="61:62" s="92" customFormat="1" x14ac:dyDescent="0.2">
      <c r="BI7620" s="147"/>
      <c r="BJ7620" s="147"/>
    </row>
    <row r="7621" spans="61:62" s="92" customFormat="1" x14ac:dyDescent="0.2">
      <c r="BI7621" s="147"/>
      <c r="BJ7621" s="147"/>
    </row>
    <row r="7622" spans="61:62" s="92" customFormat="1" x14ac:dyDescent="0.2">
      <c r="BI7622" s="147"/>
      <c r="BJ7622" s="147"/>
    </row>
    <row r="7623" spans="61:62" s="92" customFormat="1" x14ac:dyDescent="0.2">
      <c r="BI7623" s="147"/>
      <c r="BJ7623" s="147"/>
    </row>
    <row r="7624" spans="61:62" s="92" customFormat="1" x14ac:dyDescent="0.2">
      <c r="BI7624" s="147"/>
      <c r="BJ7624" s="147"/>
    </row>
    <row r="7625" spans="61:62" s="92" customFormat="1" x14ac:dyDescent="0.2">
      <c r="BI7625" s="147"/>
      <c r="BJ7625" s="147"/>
    </row>
    <row r="7626" spans="61:62" s="92" customFormat="1" x14ac:dyDescent="0.2">
      <c r="BI7626" s="147"/>
      <c r="BJ7626" s="147"/>
    </row>
    <row r="7627" spans="61:62" s="92" customFormat="1" x14ac:dyDescent="0.2">
      <c r="BI7627" s="147"/>
      <c r="BJ7627" s="147"/>
    </row>
    <row r="7628" spans="61:62" s="92" customFormat="1" x14ac:dyDescent="0.2">
      <c r="BI7628" s="147"/>
      <c r="BJ7628" s="147"/>
    </row>
    <row r="7629" spans="61:62" s="92" customFormat="1" x14ac:dyDescent="0.2">
      <c r="BI7629" s="147"/>
      <c r="BJ7629" s="147"/>
    </row>
    <row r="7630" spans="61:62" s="92" customFormat="1" x14ac:dyDescent="0.2">
      <c r="BI7630" s="147"/>
      <c r="BJ7630" s="147"/>
    </row>
    <row r="7631" spans="61:62" s="92" customFormat="1" x14ac:dyDescent="0.2">
      <c r="BI7631" s="147"/>
      <c r="BJ7631" s="147"/>
    </row>
    <row r="7632" spans="61:62" s="92" customFormat="1" x14ac:dyDescent="0.2">
      <c r="BI7632" s="147"/>
      <c r="BJ7632" s="147"/>
    </row>
    <row r="7633" spans="61:62" s="92" customFormat="1" x14ac:dyDescent="0.2">
      <c r="BI7633" s="147"/>
      <c r="BJ7633" s="147"/>
    </row>
    <row r="7634" spans="61:62" s="92" customFormat="1" x14ac:dyDescent="0.2">
      <c r="BI7634" s="147"/>
      <c r="BJ7634" s="147"/>
    </row>
    <row r="7635" spans="61:62" s="92" customFormat="1" x14ac:dyDescent="0.2">
      <c r="BI7635" s="147"/>
      <c r="BJ7635" s="147"/>
    </row>
    <row r="7636" spans="61:62" s="92" customFormat="1" x14ac:dyDescent="0.2">
      <c r="BI7636" s="147"/>
      <c r="BJ7636" s="147"/>
    </row>
    <row r="7637" spans="61:62" s="92" customFormat="1" x14ac:dyDescent="0.2">
      <c r="BI7637" s="147"/>
      <c r="BJ7637" s="147"/>
    </row>
    <row r="7638" spans="61:62" s="92" customFormat="1" x14ac:dyDescent="0.2">
      <c r="BI7638" s="147"/>
      <c r="BJ7638" s="147"/>
    </row>
    <row r="7639" spans="61:62" s="92" customFormat="1" x14ac:dyDescent="0.2">
      <c r="BI7639" s="147"/>
      <c r="BJ7639" s="147"/>
    </row>
    <row r="7640" spans="61:62" s="92" customFormat="1" x14ac:dyDescent="0.2">
      <c r="BI7640" s="147"/>
      <c r="BJ7640" s="147"/>
    </row>
    <row r="7641" spans="61:62" s="92" customFormat="1" x14ac:dyDescent="0.2">
      <c r="BI7641" s="147"/>
      <c r="BJ7641" s="147"/>
    </row>
    <row r="7642" spans="61:62" s="92" customFormat="1" x14ac:dyDescent="0.2">
      <c r="BI7642" s="147"/>
      <c r="BJ7642" s="147"/>
    </row>
    <row r="7643" spans="61:62" s="92" customFormat="1" x14ac:dyDescent="0.2">
      <c r="BI7643" s="147"/>
      <c r="BJ7643" s="147"/>
    </row>
    <row r="7644" spans="61:62" s="92" customFormat="1" x14ac:dyDescent="0.2">
      <c r="BI7644" s="147"/>
      <c r="BJ7644" s="147"/>
    </row>
    <row r="7645" spans="61:62" s="92" customFormat="1" x14ac:dyDescent="0.2">
      <c r="BI7645" s="147"/>
      <c r="BJ7645" s="147"/>
    </row>
    <row r="7646" spans="61:62" s="92" customFormat="1" x14ac:dyDescent="0.2">
      <c r="BI7646" s="147"/>
      <c r="BJ7646" s="147"/>
    </row>
    <row r="7647" spans="61:62" s="92" customFormat="1" x14ac:dyDescent="0.2">
      <c r="BI7647" s="147"/>
      <c r="BJ7647" s="147"/>
    </row>
    <row r="7648" spans="61:62" s="92" customFormat="1" x14ac:dyDescent="0.2">
      <c r="BI7648" s="147"/>
      <c r="BJ7648" s="147"/>
    </row>
    <row r="7649" spans="61:62" s="92" customFormat="1" x14ac:dyDescent="0.2">
      <c r="BI7649" s="147"/>
      <c r="BJ7649" s="147"/>
    </row>
    <row r="7650" spans="61:62" s="92" customFormat="1" x14ac:dyDescent="0.2">
      <c r="BI7650" s="147"/>
      <c r="BJ7650" s="147"/>
    </row>
    <row r="7651" spans="61:62" s="92" customFormat="1" x14ac:dyDescent="0.2">
      <c r="BI7651" s="147"/>
      <c r="BJ7651" s="147"/>
    </row>
    <row r="7652" spans="61:62" s="92" customFormat="1" x14ac:dyDescent="0.2">
      <c r="BI7652" s="147"/>
      <c r="BJ7652" s="147"/>
    </row>
    <row r="7653" spans="61:62" s="92" customFormat="1" x14ac:dyDescent="0.2">
      <c r="BI7653" s="147"/>
      <c r="BJ7653" s="147"/>
    </row>
    <row r="7654" spans="61:62" s="92" customFormat="1" x14ac:dyDescent="0.2">
      <c r="BI7654" s="147"/>
      <c r="BJ7654" s="147"/>
    </row>
    <row r="7655" spans="61:62" s="92" customFormat="1" x14ac:dyDescent="0.2">
      <c r="BI7655" s="147"/>
      <c r="BJ7655" s="147"/>
    </row>
    <row r="7656" spans="61:62" s="92" customFormat="1" x14ac:dyDescent="0.2">
      <c r="BI7656" s="147"/>
      <c r="BJ7656" s="147"/>
    </row>
    <row r="7657" spans="61:62" s="92" customFormat="1" x14ac:dyDescent="0.2">
      <c r="BI7657" s="147"/>
      <c r="BJ7657" s="147"/>
    </row>
    <row r="7658" spans="61:62" s="92" customFormat="1" x14ac:dyDescent="0.2">
      <c r="BI7658" s="147"/>
      <c r="BJ7658" s="147"/>
    </row>
    <row r="7659" spans="61:62" s="92" customFormat="1" x14ac:dyDescent="0.2">
      <c r="BI7659" s="147"/>
      <c r="BJ7659" s="147"/>
    </row>
    <row r="7660" spans="61:62" s="92" customFormat="1" x14ac:dyDescent="0.2">
      <c r="BI7660" s="147"/>
      <c r="BJ7660" s="147"/>
    </row>
    <row r="7661" spans="61:62" s="92" customFormat="1" x14ac:dyDescent="0.2">
      <c r="BI7661" s="147"/>
      <c r="BJ7661" s="147"/>
    </row>
    <row r="7662" spans="61:62" s="92" customFormat="1" x14ac:dyDescent="0.2">
      <c r="BI7662" s="147"/>
      <c r="BJ7662" s="147"/>
    </row>
    <row r="7663" spans="61:62" s="92" customFormat="1" x14ac:dyDescent="0.2">
      <c r="BI7663" s="147"/>
      <c r="BJ7663" s="147"/>
    </row>
    <row r="7664" spans="61:62" s="92" customFormat="1" x14ac:dyDescent="0.2">
      <c r="BI7664" s="147"/>
      <c r="BJ7664" s="147"/>
    </row>
    <row r="7665" spans="61:62" s="92" customFormat="1" x14ac:dyDescent="0.2">
      <c r="BI7665" s="147"/>
      <c r="BJ7665" s="147"/>
    </row>
    <row r="7666" spans="61:62" s="92" customFormat="1" x14ac:dyDescent="0.2">
      <c r="BI7666" s="147"/>
      <c r="BJ7666" s="147"/>
    </row>
    <row r="7667" spans="61:62" s="92" customFormat="1" x14ac:dyDescent="0.2">
      <c r="BI7667" s="147"/>
      <c r="BJ7667" s="147"/>
    </row>
    <row r="7668" spans="61:62" s="92" customFormat="1" x14ac:dyDescent="0.2">
      <c r="BI7668" s="147"/>
      <c r="BJ7668" s="147"/>
    </row>
    <row r="7669" spans="61:62" s="92" customFormat="1" x14ac:dyDescent="0.2">
      <c r="BI7669" s="147"/>
      <c r="BJ7669" s="147"/>
    </row>
    <row r="7670" spans="61:62" s="92" customFormat="1" x14ac:dyDescent="0.2">
      <c r="BI7670" s="147"/>
      <c r="BJ7670" s="147"/>
    </row>
    <row r="7671" spans="61:62" s="92" customFormat="1" x14ac:dyDescent="0.2">
      <c r="BI7671" s="147"/>
      <c r="BJ7671" s="147"/>
    </row>
    <row r="7672" spans="61:62" s="92" customFormat="1" x14ac:dyDescent="0.2">
      <c r="BI7672" s="147"/>
      <c r="BJ7672" s="147"/>
    </row>
    <row r="7673" spans="61:62" s="92" customFormat="1" x14ac:dyDescent="0.2">
      <c r="BI7673" s="147"/>
      <c r="BJ7673" s="147"/>
    </row>
    <row r="7674" spans="61:62" s="92" customFormat="1" x14ac:dyDescent="0.2">
      <c r="BI7674" s="147"/>
      <c r="BJ7674" s="147"/>
    </row>
    <row r="7675" spans="61:62" s="92" customFormat="1" x14ac:dyDescent="0.2">
      <c r="BI7675" s="147"/>
      <c r="BJ7675" s="147"/>
    </row>
    <row r="7676" spans="61:62" s="92" customFormat="1" x14ac:dyDescent="0.2">
      <c r="BI7676" s="147"/>
      <c r="BJ7676" s="147"/>
    </row>
    <row r="7677" spans="61:62" s="92" customFormat="1" x14ac:dyDescent="0.2">
      <c r="BI7677" s="147"/>
      <c r="BJ7677" s="147"/>
    </row>
    <row r="7678" spans="61:62" s="92" customFormat="1" x14ac:dyDescent="0.2">
      <c r="BI7678" s="147"/>
      <c r="BJ7678" s="147"/>
    </row>
    <row r="7679" spans="61:62" s="92" customFormat="1" x14ac:dyDescent="0.2">
      <c r="BI7679" s="147"/>
      <c r="BJ7679" s="147"/>
    </row>
    <row r="7680" spans="61:62" s="92" customFormat="1" x14ac:dyDescent="0.2">
      <c r="BI7680" s="147"/>
      <c r="BJ7680" s="147"/>
    </row>
    <row r="7681" spans="61:62" s="92" customFormat="1" x14ac:dyDescent="0.2">
      <c r="BI7681" s="147"/>
      <c r="BJ7681" s="147"/>
    </row>
    <row r="7682" spans="61:62" s="92" customFormat="1" x14ac:dyDescent="0.2">
      <c r="BI7682" s="147"/>
      <c r="BJ7682" s="147"/>
    </row>
    <row r="7683" spans="61:62" s="92" customFormat="1" x14ac:dyDescent="0.2">
      <c r="BI7683" s="147"/>
      <c r="BJ7683" s="147"/>
    </row>
    <row r="7684" spans="61:62" s="92" customFormat="1" x14ac:dyDescent="0.2">
      <c r="BI7684" s="147"/>
      <c r="BJ7684" s="147"/>
    </row>
    <row r="7685" spans="61:62" s="92" customFormat="1" x14ac:dyDescent="0.2">
      <c r="BI7685" s="147"/>
      <c r="BJ7685" s="147"/>
    </row>
    <row r="7686" spans="61:62" s="92" customFormat="1" x14ac:dyDescent="0.2">
      <c r="BI7686" s="147"/>
      <c r="BJ7686" s="147"/>
    </row>
    <row r="7687" spans="61:62" s="92" customFormat="1" x14ac:dyDescent="0.2">
      <c r="BI7687" s="147"/>
      <c r="BJ7687" s="147"/>
    </row>
    <row r="7688" spans="61:62" s="92" customFormat="1" x14ac:dyDescent="0.2">
      <c r="BI7688" s="147"/>
      <c r="BJ7688" s="147"/>
    </row>
    <row r="7689" spans="61:62" s="92" customFormat="1" x14ac:dyDescent="0.2">
      <c r="BI7689" s="147"/>
      <c r="BJ7689" s="147"/>
    </row>
    <row r="7690" spans="61:62" s="92" customFormat="1" x14ac:dyDescent="0.2">
      <c r="BI7690" s="147"/>
      <c r="BJ7690" s="147"/>
    </row>
    <row r="7691" spans="61:62" s="92" customFormat="1" x14ac:dyDescent="0.2">
      <c r="BI7691" s="147"/>
      <c r="BJ7691" s="147"/>
    </row>
    <row r="7692" spans="61:62" s="92" customFormat="1" x14ac:dyDescent="0.2">
      <c r="BI7692" s="147"/>
      <c r="BJ7692" s="147"/>
    </row>
    <row r="7693" spans="61:62" s="92" customFormat="1" x14ac:dyDescent="0.2">
      <c r="BI7693" s="147"/>
      <c r="BJ7693" s="147"/>
    </row>
    <row r="7694" spans="61:62" s="92" customFormat="1" x14ac:dyDescent="0.2">
      <c r="BI7694" s="147"/>
      <c r="BJ7694" s="147"/>
    </row>
    <row r="7695" spans="61:62" s="92" customFormat="1" x14ac:dyDescent="0.2">
      <c r="BI7695" s="147"/>
      <c r="BJ7695" s="147"/>
    </row>
    <row r="7696" spans="61:62" s="92" customFormat="1" x14ac:dyDescent="0.2">
      <c r="BI7696" s="147"/>
      <c r="BJ7696" s="147"/>
    </row>
    <row r="7697" spans="61:62" s="92" customFormat="1" x14ac:dyDescent="0.2">
      <c r="BI7697" s="147"/>
      <c r="BJ7697" s="147"/>
    </row>
    <row r="7698" spans="61:62" s="92" customFormat="1" x14ac:dyDescent="0.2">
      <c r="BI7698" s="147"/>
      <c r="BJ7698" s="147"/>
    </row>
    <row r="7699" spans="61:62" s="92" customFormat="1" x14ac:dyDescent="0.2">
      <c r="BI7699" s="147"/>
      <c r="BJ7699" s="147"/>
    </row>
    <row r="7700" spans="61:62" s="92" customFormat="1" x14ac:dyDescent="0.2">
      <c r="BI7700" s="147"/>
      <c r="BJ7700" s="147"/>
    </row>
    <row r="7701" spans="61:62" s="92" customFormat="1" x14ac:dyDescent="0.2">
      <c r="BI7701" s="147"/>
      <c r="BJ7701" s="147"/>
    </row>
    <row r="7702" spans="61:62" s="92" customFormat="1" x14ac:dyDescent="0.2">
      <c r="BI7702" s="147"/>
      <c r="BJ7702" s="147"/>
    </row>
    <row r="7703" spans="61:62" s="92" customFormat="1" x14ac:dyDescent="0.2">
      <c r="BI7703" s="147"/>
      <c r="BJ7703" s="147"/>
    </row>
    <row r="7704" spans="61:62" s="92" customFormat="1" x14ac:dyDescent="0.2">
      <c r="BI7704" s="147"/>
      <c r="BJ7704" s="147"/>
    </row>
    <row r="7705" spans="61:62" s="92" customFormat="1" x14ac:dyDescent="0.2">
      <c r="BI7705" s="147"/>
      <c r="BJ7705" s="147"/>
    </row>
    <row r="7706" spans="61:62" s="92" customFormat="1" x14ac:dyDescent="0.2">
      <c r="BI7706" s="147"/>
      <c r="BJ7706" s="147"/>
    </row>
    <row r="7707" spans="61:62" s="92" customFormat="1" x14ac:dyDescent="0.2">
      <c r="BI7707" s="147"/>
      <c r="BJ7707" s="147"/>
    </row>
    <row r="7708" spans="61:62" s="92" customFormat="1" x14ac:dyDescent="0.2">
      <c r="BI7708" s="147"/>
      <c r="BJ7708" s="147"/>
    </row>
    <row r="7709" spans="61:62" s="92" customFormat="1" x14ac:dyDescent="0.2">
      <c r="BI7709" s="147"/>
      <c r="BJ7709" s="147"/>
    </row>
    <row r="7710" spans="61:62" s="92" customFormat="1" x14ac:dyDescent="0.2">
      <c r="BI7710" s="147"/>
      <c r="BJ7710" s="147"/>
    </row>
    <row r="7711" spans="61:62" s="92" customFormat="1" x14ac:dyDescent="0.2">
      <c r="BI7711" s="147"/>
      <c r="BJ7711" s="147"/>
    </row>
    <row r="7712" spans="61:62" s="92" customFormat="1" x14ac:dyDescent="0.2">
      <c r="BI7712" s="147"/>
      <c r="BJ7712" s="147"/>
    </row>
    <row r="7713" spans="61:62" s="92" customFormat="1" x14ac:dyDescent="0.2">
      <c r="BI7713" s="147"/>
      <c r="BJ7713" s="147"/>
    </row>
    <row r="7714" spans="61:62" s="92" customFormat="1" x14ac:dyDescent="0.2">
      <c r="BI7714" s="147"/>
      <c r="BJ7714" s="147"/>
    </row>
    <row r="7715" spans="61:62" s="92" customFormat="1" x14ac:dyDescent="0.2">
      <c r="BI7715" s="147"/>
      <c r="BJ7715" s="147"/>
    </row>
    <row r="7716" spans="61:62" s="92" customFormat="1" x14ac:dyDescent="0.2">
      <c r="BI7716" s="147"/>
      <c r="BJ7716" s="147"/>
    </row>
    <row r="7717" spans="61:62" s="92" customFormat="1" x14ac:dyDescent="0.2">
      <c r="BI7717" s="147"/>
      <c r="BJ7717" s="147"/>
    </row>
    <row r="7718" spans="61:62" s="92" customFormat="1" x14ac:dyDescent="0.2">
      <c r="BI7718" s="147"/>
      <c r="BJ7718" s="147"/>
    </row>
    <row r="7719" spans="61:62" s="92" customFormat="1" x14ac:dyDescent="0.2">
      <c r="BI7719" s="147"/>
      <c r="BJ7719" s="147"/>
    </row>
    <row r="7720" spans="61:62" s="92" customFormat="1" x14ac:dyDescent="0.2">
      <c r="BI7720" s="147"/>
      <c r="BJ7720" s="147"/>
    </row>
    <row r="7721" spans="61:62" s="92" customFormat="1" x14ac:dyDescent="0.2">
      <c r="BI7721" s="147"/>
      <c r="BJ7721" s="147"/>
    </row>
    <row r="7722" spans="61:62" s="92" customFormat="1" x14ac:dyDescent="0.2">
      <c r="BI7722" s="147"/>
      <c r="BJ7722" s="147"/>
    </row>
    <row r="7723" spans="61:62" s="92" customFormat="1" x14ac:dyDescent="0.2">
      <c r="BI7723" s="147"/>
      <c r="BJ7723" s="147"/>
    </row>
    <row r="7724" spans="61:62" s="92" customFormat="1" x14ac:dyDescent="0.2">
      <c r="BI7724" s="147"/>
      <c r="BJ7724" s="147"/>
    </row>
    <row r="7725" spans="61:62" s="92" customFormat="1" x14ac:dyDescent="0.2">
      <c r="BI7725" s="147"/>
      <c r="BJ7725" s="147"/>
    </row>
    <row r="7726" spans="61:62" s="92" customFormat="1" x14ac:dyDescent="0.2">
      <c r="BI7726" s="147"/>
      <c r="BJ7726" s="147"/>
    </row>
    <row r="7727" spans="61:62" s="92" customFormat="1" x14ac:dyDescent="0.2">
      <c r="BI7727" s="147"/>
      <c r="BJ7727" s="147"/>
    </row>
    <row r="7728" spans="61:62" s="92" customFormat="1" x14ac:dyDescent="0.2">
      <c r="BI7728" s="147"/>
      <c r="BJ7728" s="147"/>
    </row>
    <row r="7729" spans="61:62" s="92" customFormat="1" x14ac:dyDescent="0.2">
      <c r="BI7729" s="147"/>
      <c r="BJ7729" s="147"/>
    </row>
    <row r="7730" spans="61:62" s="92" customFormat="1" x14ac:dyDescent="0.2">
      <c r="BI7730" s="147"/>
      <c r="BJ7730" s="147"/>
    </row>
    <row r="7731" spans="61:62" s="92" customFormat="1" x14ac:dyDescent="0.2">
      <c r="BI7731" s="147"/>
      <c r="BJ7731" s="147"/>
    </row>
    <row r="7732" spans="61:62" s="92" customFormat="1" x14ac:dyDescent="0.2">
      <c r="BI7732" s="147"/>
      <c r="BJ7732" s="147"/>
    </row>
    <row r="7733" spans="61:62" s="92" customFormat="1" x14ac:dyDescent="0.2">
      <c r="BI7733" s="147"/>
      <c r="BJ7733" s="147"/>
    </row>
    <row r="7734" spans="61:62" s="92" customFormat="1" x14ac:dyDescent="0.2">
      <c r="BI7734" s="147"/>
      <c r="BJ7734" s="147"/>
    </row>
    <row r="7735" spans="61:62" s="92" customFormat="1" x14ac:dyDescent="0.2">
      <c r="BI7735" s="147"/>
      <c r="BJ7735" s="147"/>
    </row>
    <row r="7736" spans="61:62" s="92" customFormat="1" x14ac:dyDescent="0.2">
      <c r="BI7736" s="147"/>
      <c r="BJ7736" s="147"/>
    </row>
    <row r="7737" spans="61:62" s="92" customFormat="1" x14ac:dyDescent="0.2">
      <c r="BI7737" s="147"/>
      <c r="BJ7737" s="147"/>
    </row>
    <row r="7738" spans="61:62" s="92" customFormat="1" x14ac:dyDescent="0.2">
      <c r="BI7738" s="147"/>
      <c r="BJ7738" s="147"/>
    </row>
    <row r="7739" spans="61:62" s="92" customFormat="1" x14ac:dyDescent="0.2">
      <c r="BI7739" s="147"/>
      <c r="BJ7739" s="147"/>
    </row>
    <row r="7740" spans="61:62" s="92" customFormat="1" x14ac:dyDescent="0.2">
      <c r="BI7740" s="147"/>
      <c r="BJ7740" s="147"/>
    </row>
    <row r="7741" spans="61:62" s="92" customFormat="1" x14ac:dyDescent="0.2">
      <c r="BI7741" s="147"/>
      <c r="BJ7741" s="147"/>
    </row>
    <row r="7742" spans="61:62" s="92" customFormat="1" x14ac:dyDescent="0.2">
      <c r="BI7742" s="147"/>
      <c r="BJ7742" s="147"/>
    </row>
    <row r="7743" spans="61:62" s="92" customFormat="1" x14ac:dyDescent="0.2">
      <c r="BI7743" s="147"/>
      <c r="BJ7743" s="147"/>
    </row>
    <row r="7744" spans="61:62" s="92" customFormat="1" x14ac:dyDescent="0.2">
      <c r="BI7744" s="147"/>
      <c r="BJ7744" s="147"/>
    </row>
    <row r="7745" spans="61:62" s="92" customFormat="1" x14ac:dyDescent="0.2">
      <c r="BI7745" s="147"/>
      <c r="BJ7745" s="147"/>
    </row>
    <row r="7746" spans="61:62" s="92" customFormat="1" x14ac:dyDescent="0.2">
      <c r="BI7746" s="147"/>
      <c r="BJ7746" s="147"/>
    </row>
    <row r="7747" spans="61:62" s="92" customFormat="1" x14ac:dyDescent="0.2">
      <c r="BI7747" s="147"/>
      <c r="BJ7747" s="147"/>
    </row>
    <row r="7748" spans="61:62" s="92" customFormat="1" x14ac:dyDescent="0.2">
      <c r="BI7748" s="147"/>
      <c r="BJ7748" s="147"/>
    </row>
    <row r="7749" spans="61:62" s="92" customFormat="1" x14ac:dyDescent="0.2">
      <c r="BI7749" s="147"/>
      <c r="BJ7749" s="147"/>
    </row>
    <row r="7750" spans="61:62" s="92" customFormat="1" x14ac:dyDescent="0.2">
      <c r="BI7750" s="147"/>
      <c r="BJ7750" s="147"/>
    </row>
    <row r="7751" spans="61:62" s="92" customFormat="1" x14ac:dyDescent="0.2">
      <c r="BI7751" s="147"/>
      <c r="BJ7751" s="147"/>
    </row>
    <row r="7752" spans="61:62" s="92" customFormat="1" x14ac:dyDescent="0.2">
      <c r="BI7752" s="147"/>
      <c r="BJ7752" s="147"/>
    </row>
    <row r="7753" spans="61:62" s="92" customFormat="1" x14ac:dyDescent="0.2">
      <c r="BI7753" s="147"/>
      <c r="BJ7753" s="147"/>
    </row>
    <row r="7754" spans="61:62" s="92" customFormat="1" x14ac:dyDescent="0.2">
      <c r="BI7754" s="147"/>
      <c r="BJ7754" s="147"/>
    </row>
    <row r="7755" spans="61:62" s="92" customFormat="1" x14ac:dyDescent="0.2">
      <c r="BI7755" s="147"/>
      <c r="BJ7755" s="147"/>
    </row>
    <row r="7756" spans="61:62" s="92" customFormat="1" x14ac:dyDescent="0.2">
      <c r="BI7756" s="147"/>
      <c r="BJ7756" s="147"/>
    </row>
    <row r="7757" spans="61:62" s="92" customFormat="1" x14ac:dyDescent="0.2">
      <c r="BI7757" s="147"/>
      <c r="BJ7757" s="147"/>
    </row>
    <row r="7758" spans="61:62" s="92" customFormat="1" x14ac:dyDescent="0.2">
      <c r="BI7758" s="147"/>
      <c r="BJ7758" s="147"/>
    </row>
    <row r="7759" spans="61:62" s="92" customFormat="1" x14ac:dyDescent="0.2">
      <c r="BI7759" s="147"/>
      <c r="BJ7759" s="147"/>
    </row>
    <row r="7760" spans="61:62" s="92" customFormat="1" x14ac:dyDescent="0.2">
      <c r="BI7760" s="147"/>
      <c r="BJ7760" s="147"/>
    </row>
    <row r="7761" spans="61:62" s="92" customFormat="1" x14ac:dyDescent="0.2">
      <c r="BI7761" s="147"/>
      <c r="BJ7761" s="147"/>
    </row>
    <row r="7762" spans="61:62" s="92" customFormat="1" x14ac:dyDescent="0.2">
      <c r="BI7762" s="147"/>
      <c r="BJ7762" s="147"/>
    </row>
    <row r="7763" spans="61:62" s="92" customFormat="1" x14ac:dyDescent="0.2">
      <c r="BI7763" s="147"/>
      <c r="BJ7763" s="147"/>
    </row>
    <row r="7764" spans="61:62" s="92" customFormat="1" x14ac:dyDescent="0.2">
      <c r="BI7764" s="147"/>
      <c r="BJ7764" s="147"/>
    </row>
    <row r="7765" spans="61:62" s="92" customFormat="1" x14ac:dyDescent="0.2">
      <c r="BI7765" s="147"/>
      <c r="BJ7765" s="147"/>
    </row>
    <row r="7766" spans="61:62" s="92" customFormat="1" x14ac:dyDescent="0.2">
      <c r="BI7766" s="147"/>
      <c r="BJ7766" s="147"/>
    </row>
    <row r="7767" spans="61:62" s="92" customFormat="1" x14ac:dyDescent="0.2">
      <c r="BI7767" s="147"/>
      <c r="BJ7767" s="147"/>
    </row>
    <row r="7768" spans="61:62" s="92" customFormat="1" x14ac:dyDescent="0.2">
      <c r="BI7768" s="147"/>
      <c r="BJ7768" s="147"/>
    </row>
    <row r="7769" spans="61:62" s="92" customFormat="1" x14ac:dyDescent="0.2">
      <c r="BI7769" s="147"/>
      <c r="BJ7769" s="147"/>
    </row>
    <row r="7770" spans="61:62" s="92" customFormat="1" x14ac:dyDescent="0.2">
      <c r="BI7770" s="147"/>
      <c r="BJ7770" s="147"/>
    </row>
    <row r="7771" spans="61:62" s="92" customFormat="1" x14ac:dyDescent="0.2">
      <c r="BI7771" s="147"/>
      <c r="BJ7771" s="147"/>
    </row>
    <row r="7772" spans="61:62" s="92" customFormat="1" x14ac:dyDescent="0.2">
      <c r="BI7772" s="147"/>
      <c r="BJ7772" s="147"/>
    </row>
    <row r="7773" spans="61:62" s="92" customFormat="1" x14ac:dyDescent="0.2">
      <c r="BI7773" s="147"/>
      <c r="BJ7773" s="147"/>
    </row>
    <row r="7774" spans="61:62" s="92" customFormat="1" x14ac:dyDescent="0.2">
      <c r="BI7774" s="147"/>
      <c r="BJ7774" s="147"/>
    </row>
    <row r="7775" spans="61:62" s="92" customFormat="1" x14ac:dyDescent="0.2">
      <c r="BI7775" s="147"/>
      <c r="BJ7775" s="147"/>
    </row>
    <row r="7776" spans="61:62" s="92" customFormat="1" x14ac:dyDescent="0.2">
      <c r="BI7776" s="147"/>
      <c r="BJ7776" s="147"/>
    </row>
    <row r="7777" spans="61:62" s="92" customFormat="1" x14ac:dyDescent="0.2">
      <c r="BI7777" s="147"/>
      <c r="BJ7777" s="147"/>
    </row>
    <row r="7778" spans="61:62" s="92" customFormat="1" x14ac:dyDescent="0.2">
      <c r="BI7778" s="147"/>
      <c r="BJ7778" s="147"/>
    </row>
    <row r="7779" spans="61:62" s="92" customFormat="1" x14ac:dyDescent="0.2">
      <c r="BI7779" s="147"/>
      <c r="BJ7779" s="147"/>
    </row>
    <row r="7780" spans="61:62" s="92" customFormat="1" x14ac:dyDescent="0.2">
      <c r="BI7780" s="147"/>
      <c r="BJ7780" s="147"/>
    </row>
    <row r="7781" spans="61:62" s="92" customFormat="1" x14ac:dyDescent="0.2">
      <c r="BI7781" s="147"/>
      <c r="BJ7781" s="147"/>
    </row>
    <row r="7782" spans="61:62" s="92" customFormat="1" x14ac:dyDescent="0.2">
      <c r="BI7782" s="147"/>
      <c r="BJ7782" s="147"/>
    </row>
    <row r="7783" spans="61:62" s="92" customFormat="1" x14ac:dyDescent="0.2">
      <c r="BI7783" s="147"/>
      <c r="BJ7783" s="147"/>
    </row>
    <row r="7784" spans="61:62" s="92" customFormat="1" x14ac:dyDescent="0.2">
      <c r="BI7784" s="147"/>
      <c r="BJ7784" s="147"/>
    </row>
    <row r="7785" spans="61:62" s="92" customFormat="1" x14ac:dyDescent="0.2">
      <c r="BI7785" s="147"/>
      <c r="BJ7785" s="147"/>
    </row>
    <row r="7786" spans="61:62" s="92" customFormat="1" x14ac:dyDescent="0.2">
      <c r="BI7786" s="147"/>
      <c r="BJ7786" s="147"/>
    </row>
    <row r="7787" spans="61:62" s="92" customFormat="1" x14ac:dyDescent="0.2">
      <c r="BI7787" s="147"/>
      <c r="BJ7787" s="147"/>
    </row>
    <row r="7788" spans="61:62" s="92" customFormat="1" x14ac:dyDescent="0.2">
      <c r="BI7788" s="147"/>
      <c r="BJ7788" s="147"/>
    </row>
    <row r="7789" spans="61:62" s="92" customFormat="1" x14ac:dyDescent="0.2">
      <c r="BI7789" s="147"/>
      <c r="BJ7789" s="147"/>
    </row>
    <row r="7790" spans="61:62" s="92" customFormat="1" x14ac:dyDescent="0.2">
      <c r="BI7790" s="147"/>
      <c r="BJ7790" s="147"/>
    </row>
    <row r="7791" spans="61:62" s="92" customFormat="1" x14ac:dyDescent="0.2">
      <c r="BI7791" s="147"/>
      <c r="BJ7791" s="147"/>
    </row>
    <row r="7792" spans="61:62" s="92" customFormat="1" x14ac:dyDescent="0.2">
      <c r="BI7792" s="147"/>
      <c r="BJ7792" s="147"/>
    </row>
    <row r="7793" spans="61:62" s="92" customFormat="1" x14ac:dyDescent="0.2">
      <c r="BI7793" s="147"/>
      <c r="BJ7793" s="147"/>
    </row>
    <row r="7794" spans="61:62" s="92" customFormat="1" x14ac:dyDescent="0.2">
      <c r="BI7794" s="147"/>
      <c r="BJ7794" s="147"/>
    </row>
    <row r="7795" spans="61:62" s="92" customFormat="1" x14ac:dyDescent="0.2">
      <c r="BI7795" s="147"/>
      <c r="BJ7795" s="147"/>
    </row>
    <row r="7796" spans="61:62" s="92" customFormat="1" x14ac:dyDescent="0.2">
      <c r="BI7796" s="147"/>
      <c r="BJ7796" s="147"/>
    </row>
    <row r="7797" spans="61:62" s="92" customFormat="1" x14ac:dyDescent="0.2">
      <c r="BI7797" s="147"/>
      <c r="BJ7797" s="147"/>
    </row>
    <row r="7798" spans="61:62" s="92" customFormat="1" x14ac:dyDescent="0.2">
      <c r="BI7798" s="147"/>
      <c r="BJ7798" s="147"/>
    </row>
    <row r="7799" spans="61:62" s="92" customFormat="1" x14ac:dyDescent="0.2">
      <c r="BI7799" s="147"/>
      <c r="BJ7799" s="147"/>
    </row>
    <row r="7800" spans="61:62" s="92" customFormat="1" x14ac:dyDescent="0.2">
      <c r="BI7800" s="147"/>
      <c r="BJ7800" s="147"/>
    </row>
    <row r="7801" spans="61:62" s="92" customFormat="1" x14ac:dyDescent="0.2">
      <c r="BI7801" s="147"/>
      <c r="BJ7801" s="147"/>
    </row>
    <row r="7802" spans="61:62" s="92" customFormat="1" x14ac:dyDescent="0.2">
      <c r="BI7802" s="147"/>
      <c r="BJ7802" s="147"/>
    </row>
    <row r="7803" spans="61:62" s="92" customFormat="1" x14ac:dyDescent="0.2">
      <c r="BI7803" s="147"/>
      <c r="BJ7803" s="147"/>
    </row>
    <row r="7804" spans="61:62" s="92" customFormat="1" x14ac:dyDescent="0.2">
      <c r="BI7804" s="147"/>
      <c r="BJ7804" s="147"/>
    </row>
    <row r="7805" spans="61:62" s="92" customFormat="1" x14ac:dyDescent="0.2">
      <c r="BI7805" s="147"/>
      <c r="BJ7805" s="147"/>
    </row>
    <row r="7806" spans="61:62" s="92" customFormat="1" x14ac:dyDescent="0.2">
      <c r="BI7806" s="147"/>
      <c r="BJ7806" s="147"/>
    </row>
    <row r="7807" spans="61:62" s="92" customFormat="1" x14ac:dyDescent="0.2">
      <c r="BI7807" s="147"/>
      <c r="BJ7807" s="147"/>
    </row>
    <row r="7808" spans="61:62" s="92" customFormat="1" x14ac:dyDescent="0.2">
      <c r="BI7808" s="147"/>
      <c r="BJ7808" s="147"/>
    </row>
    <row r="7809" spans="61:62" s="92" customFormat="1" x14ac:dyDescent="0.2">
      <c r="BI7809" s="147"/>
      <c r="BJ7809" s="147"/>
    </row>
    <row r="7810" spans="61:62" s="92" customFormat="1" x14ac:dyDescent="0.2">
      <c r="BI7810" s="147"/>
      <c r="BJ7810" s="147"/>
    </row>
    <row r="7811" spans="61:62" s="92" customFormat="1" x14ac:dyDescent="0.2">
      <c r="BI7811" s="147"/>
      <c r="BJ7811" s="147"/>
    </row>
    <row r="7812" spans="61:62" s="92" customFormat="1" x14ac:dyDescent="0.2">
      <c r="BI7812" s="147"/>
      <c r="BJ7812" s="147"/>
    </row>
    <row r="7813" spans="61:62" s="92" customFormat="1" x14ac:dyDescent="0.2">
      <c r="BI7813" s="147"/>
      <c r="BJ7813" s="147"/>
    </row>
    <row r="7814" spans="61:62" s="92" customFormat="1" x14ac:dyDescent="0.2">
      <c r="BI7814" s="147"/>
      <c r="BJ7814" s="147"/>
    </row>
    <row r="7815" spans="61:62" s="92" customFormat="1" x14ac:dyDescent="0.2">
      <c r="BI7815" s="147"/>
      <c r="BJ7815" s="147"/>
    </row>
    <row r="7816" spans="61:62" s="92" customFormat="1" x14ac:dyDescent="0.2">
      <c r="BI7816" s="147"/>
      <c r="BJ7816" s="147"/>
    </row>
    <row r="7817" spans="61:62" s="92" customFormat="1" x14ac:dyDescent="0.2">
      <c r="BI7817" s="147"/>
      <c r="BJ7817" s="147"/>
    </row>
    <row r="7818" spans="61:62" s="92" customFormat="1" x14ac:dyDescent="0.2">
      <c r="BI7818" s="147"/>
      <c r="BJ7818" s="147"/>
    </row>
    <row r="7819" spans="61:62" s="92" customFormat="1" x14ac:dyDescent="0.2">
      <c r="BI7819" s="147"/>
      <c r="BJ7819" s="147"/>
    </row>
    <row r="7820" spans="61:62" s="92" customFormat="1" x14ac:dyDescent="0.2">
      <c r="BI7820" s="147"/>
      <c r="BJ7820" s="147"/>
    </row>
    <row r="7821" spans="61:62" s="92" customFormat="1" x14ac:dyDescent="0.2">
      <c r="BI7821" s="147"/>
      <c r="BJ7821" s="147"/>
    </row>
    <row r="7822" spans="61:62" s="92" customFormat="1" x14ac:dyDescent="0.2">
      <c r="BI7822" s="147"/>
      <c r="BJ7822" s="147"/>
    </row>
    <row r="7823" spans="61:62" s="92" customFormat="1" x14ac:dyDescent="0.2">
      <c r="BI7823" s="147"/>
      <c r="BJ7823" s="147"/>
    </row>
    <row r="7824" spans="61:62" s="92" customFormat="1" x14ac:dyDescent="0.2">
      <c r="BI7824" s="147"/>
      <c r="BJ7824" s="147"/>
    </row>
    <row r="7825" spans="61:62" s="92" customFormat="1" x14ac:dyDescent="0.2">
      <c r="BI7825" s="147"/>
      <c r="BJ7825" s="147"/>
    </row>
    <row r="7826" spans="61:62" s="92" customFormat="1" x14ac:dyDescent="0.2">
      <c r="BI7826" s="147"/>
      <c r="BJ7826" s="147"/>
    </row>
    <row r="7827" spans="61:62" s="92" customFormat="1" x14ac:dyDescent="0.2">
      <c r="BI7827" s="147"/>
      <c r="BJ7827" s="147"/>
    </row>
    <row r="7828" spans="61:62" s="92" customFormat="1" x14ac:dyDescent="0.2">
      <c r="BI7828" s="147"/>
      <c r="BJ7828" s="147"/>
    </row>
    <row r="7829" spans="61:62" s="92" customFormat="1" x14ac:dyDescent="0.2">
      <c r="BI7829" s="147"/>
      <c r="BJ7829" s="147"/>
    </row>
    <row r="7830" spans="61:62" s="92" customFormat="1" x14ac:dyDescent="0.2">
      <c r="BI7830" s="147"/>
      <c r="BJ7830" s="147"/>
    </row>
    <row r="7831" spans="61:62" s="92" customFormat="1" x14ac:dyDescent="0.2">
      <c r="BI7831" s="147"/>
      <c r="BJ7831" s="147"/>
    </row>
    <row r="7832" spans="61:62" s="92" customFormat="1" x14ac:dyDescent="0.2">
      <c r="BI7832" s="147"/>
      <c r="BJ7832" s="147"/>
    </row>
    <row r="7833" spans="61:62" s="92" customFormat="1" x14ac:dyDescent="0.2">
      <c r="BI7833" s="147"/>
      <c r="BJ7833" s="147"/>
    </row>
    <row r="7834" spans="61:62" s="92" customFormat="1" x14ac:dyDescent="0.2">
      <c r="BI7834" s="147"/>
      <c r="BJ7834" s="147"/>
    </row>
    <row r="7835" spans="61:62" s="92" customFormat="1" x14ac:dyDescent="0.2">
      <c r="BI7835" s="147"/>
      <c r="BJ7835" s="147"/>
    </row>
    <row r="7836" spans="61:62" s="92" customFormat="1" x14ac:dyDescent="0.2">
      <c r="BI7836" s="147"/>
      <c r="BJ7836" s="147"/>
    </row>
    <row r="7837" spans="61:62" s="92" customFormat="1" x14ac:dyDescent="0.2">
      <c r="BI7837" s="147"/>
      <c r="BJ7837" s="147"/>
    </row>
    <row r="7838" spans="61:62" s="92" customFormat="1" x14ac:dyDescent="0.2">
      <c r="BI7838" s="147"/>
      <c r="BJ7838" s="147"/>
    </row>
    <row r="7839" spans="61:62" s="92" customFormat="1" x14ac:dyDescent="0.2">
      <c r="BI7839" s="147"/>
      <c r="BJ7839" s="147"/>
    </row>
    <row r="7840" spans="61:62" s="92" customFormat="1" x14ac:dyDescent="0.2">
      <c r="BI7840" s="147"/>
      <c r="BJ7840" s="147"/>
    </row>
    <row r="7841" spans="61:62" s="92" customFormat="1" x14ac:dyDescent="0.2">
      <c r="BI7841" s="147"/>
      <c r="BJ7841" s="147"/>
    </row>
    <row r="7842" spans="61:62" s="92" customFormat="1" x14ac:dyDescent="0.2">
      <c r="BI7842" s="147"/>
      <c r="BJ7842" s="147"/>
    </row>
    <row r="7843" spans="61:62" s="92" customFormat="1" x14ac:dyDescent="0.2">
      <c r="BI7843" s="147"/>
      <c r="BJ7843" s="147"/>
    </row>
    <row r="7844" spans="61:62" s="92" customFormat="1" x14ac:dyDescent="0.2">
      <c r="BI7844" s="147"/>
      <c r="BJ7844" s="147"/>
    </row>
    <row r="7845" spans="61:62" s="92" customFormat="1" x14ac:dyDescent="0.2">
      <c r="BI7845" s="147"/>
      <c r="BJ7845" s="147"/>
    </row>
    <row r="7846" spans="61:62" s="92" customFormat="1" x14ac:dyDescent="0.2">
      <c r="BI7846" s="147"/>
      <c r="BJ7846" s="147"/>
    </row>
    <row r="7847" spans="61:62" s="92" customFormat="1" x14ac:dyDescent="0.2">
      <c r="BI7847" s="147"/>
      <c r="BJ7847" s="147"/>
    </row>
    <row r="7848" spans="61:62" s="92" customFormat="1" x14ac:dyDescent="0.2">
      <c r="BI7848" s="147"/>
      <c r="BJ7848" s="147"/>
    </row>
    <row r="7849" spans="61:62" s="92" customFormat="1" x14ac:dyDescent="0.2">
      <c r="BI7849" s="147"/>
      <c r="BJ7849" s="147"/>
    </row>
    <row r="7850" spans="61:62" s="92" customFormat="1" x14ac:dyDescent="0.2">
      <c r="BI7850" s="147"/>
      <c r="BJ7850" s="147"/>
    </row>
    <row r="7851" spans="61:62" s="92" customFormat="1" x14ac:dyDescent="0.2">
      <c r="BI7851" s="147"/>
      <c r="BJ7851" s="147"/>
    </row>
    <row r="7852" spans="61:62" s="92" customFormat="1" x14ac:dyDescent="0.2">
      <c r="BI7852" s="147"/>
      <c r="BJ7852" s="147"/>
    </row>
    <row r="7853" spans="61:62" s="92" customFormat="1" x14ac:dyDescent="0.2">
      <c r="BI7853" s="147"/>
      <c r="BJ7853" s="147"/>
    </row>
    <row r="7854" spans="61:62" s="92" customFormat="1" x14ac:dyDescent="0.2">
      <c r="BI7854" s="147"/>
      <c r="BJ7854" s="147"/>
    </row>
    <row r="7855" spans="61:62" s="92" customFormat="1" x14ac:dyDescent="0.2">
      <c r="BI7855" s="147"/>
      <c r="BJ7855" s="147"/>
    </row>
    <row r="7856" spans="61:62" s="92" customFormat="1" x14ac:dyDescent="0.2">
      <c r="BI7856" s="147"/>
      <c r="BJ7856" s="147"/>
    </row>
    <row r="7857" spans="61:62" s="92" customFormat="1" x14ac:dyDescent="0.2">
      <c r="BI7857" s="147"/>
      <c r="BJ7857" s="147"/>
    </row>
    <row r="7858" spans="61:62" s="92" customFormat="1" x14ac:dyDescent="0.2">
      <c r="BI7858" s="147"/>
      <c r="BJ7858" s="147"/>
    </row>
    <row r="7859" spans="61:62" s="92" customFormat="1" x14ac:dyDescent="0.2">
      <c r="BI7859" s="147"/>
      <c r="BJ7859" s="147"/>
    </row>
    <row r="7860" spans="61:62" s="92" customFormat="1" x14ac:dyDescent="0.2">
      <c r="BI7860" s="147"/>
      <c r="BJ7860" s="147"/>
    </row>
    <row r="7861" spans="61:62" s="92" customFormat="1" x14ac:dyDescent="0.2">
      <c r="BI7861" s="147"/>
      <c r="BJ7861" s="147"/>
    </row>
    <row r="7862" spans="61:62" s="92" customFormat="1" x14ac:dyDescent="0.2">
      <c r="BI7862" s="147"/>
      <c r="BJ7862" s="147"/>
    </row>
    <row r="7863" spans="61:62" s="92" customFormat="1" x14ac:dyDescent="0.2">
      <c r="BI7863" s="147"/>
      <c r="BJ7863" s="147"/>
    </row>
    <row r="7864" spans="61:62" s="92" customFormat="1" x14ac:dyDescent="0.2">
      <c r="BI7864" s="147"/>
      <c r="BJ7864" s="147"/>
    </row>
    <row r="7865" spans="61:62" s="92" customFormat="1" x14ac:dyDescent="0.2">
      <c r="BI7865" s="147"/>
      <c r="BJ7865" s="147"/>
    </row>
    <row r="7866" spans="61:62" s="92" customFormat="1" x14ac:dyDescent="0.2">
      <c r="BI7866" s="147"/>
      <c r="BJ7866" s="147"/>
    </row>
    <row r="7867" spans="61:62" s="92" customFormat="1" x14ac:dyDescent="0.2">
      <c r="BI7867" s="147"/>
      <c r="BJ7867" s="147"/>
    </row>
    <row r="7868" spans="61:62" s="92" customFormat="1" x14ac:dyDescent="0.2">
      <c r="BI7868" s="147"/>
      <c r="BJ7868" s="147"/>
    </row>
    <row r="7869" spans="61:62" s="92" customFormat="1" x14ac:dyDescent="0.2">
      <c r="BI7869" s="147"/>
      <c r="BJ7869" s="147"/>
    </row>
    <row r="7870" spans="61:62" s="92" customFormat="1" x14ac:dyDescent="0.2">
      <c r="BI7870" s="147"/>
      <c r="BJ7870" s="147"/>
    </row>
    <row r="7871" spans="61:62" s="92" customFormat="1" x14ac:dyDescent="0.2">
      <c r="BI7871" s="147"/>
      <c r="BJ7871" s="147"/>
    </row>
    <row r="7872" spans="61:62" s="92" customFormat="1" x14ac:dyDescent="0.2">
      <c r="BI7872" s="147"/>
      <c r="BJ7872" s="147"/>
    </row>
    <row r="7873" spans="61:62" s="92" customFormat="1" x14ac:dyDescent="0.2">
      <c r="BI7873" s="147"/>
      <c r="BJ7873" s="147"/>
    </row>
    <row r="7874" spans="61:62" s="92" customFormat="1" x14ac:dyDescent="0.2">
      <c r="BI7874" s="147"/>
      <c r="BJ7874" s="147"/>
    </row>
    <row r="7875" spans="61:62" s="92" customFormat="1" x14ac:dyDescent="0.2">
      <c r="BI7875" s="147"/>
      <c r="BJ7875" s="147"/>
    </row>
    <row r="7876" spans="61:62" s="92" customFormat="1" x14ac:dyDescent="0.2">
      <c r="BI7876" s="147"/>
      <c r="BJ7876" s="147"/>
    </row>
    <row r="7877" spans="61:62" s="92" customFormat="1" x14ac:dyDescent="0.2">
      <c r="BI7877" s="147"/>
      <c r="BJ7877" s="147"/>
    </row>
    <row r="7878" spans="61:62" s="92" customFormat="1" x14ac:dyDescent="0.2">
      <c r="BI7878" s="147"/>
      <c r="BJ7878" s="147"/>
    </row>
    <row r="7879" spans="61:62" s="92" customFormat="1" x14ac:dyDescent="0.2">
      <c r="BI7879" s="147"/>
      <c r="BJ7879" s="147"/>
    </row>
    <row r="7880" spans="61:62" s="92" customFormat="1" x14ac:dyDescent="0.2">
      <c r="BI7880" s="147"/>
      <c r="BJ7880" s="147"/>
    </row>
    <row r="7881" spans="61:62" s="92" customFormat="1" x14ac:dyDescent="0.2">
      <c r="BI7881" s="147"/>
      <c r="BJ7881" s="147"/>
    </row>
    <row r="7882" spans="61:62" s="92" customFormat="1" x14ac:dyDescent="0.2">
      <c r="BI7882" s="147"/>
      <c r="BJ7882" s="147"/>
    </row>
    <row r="7883" spans="61:62" s="92" customFormat="1" x14ac:dyDescent="0.2">
      <c r="BI7883" s="147"/>
      <c r="BJ7883" s="147"/>
    </row>
    <row r="7884" spans="61:62" s="92" customFormat="1" x14ac:dyDescent="0.2">
      <c r="BI7884" s="147"/>
      <c r="BJ7884" s="147"/>
    </row>
    <row r="7885" spans="61:62" s="92" customFormat="1" x14ac:dyDescent="0.2">
      <c r="BI7885" s="147"/>
      <c r="BJ7885" s="147"/>
    </row>
    <row r="7886" spans="61:62" s="92" customFormat="1" x14ac:dyDescent="0.2">
      <c r="BI7886" s="147"/>
      <c r="BJ7886" s="147"/>
    </row>
    <row r="7887" spans="61:62" s="92" customFormat="1" x14ac:dyDescent="0.2">
      <c r="BI7887" s="147"/>
      <c r="BJ7887" s="147"/>
    </row>
    <row r="7888" spans="61:62" s="92" customFormat="1" x14ac:dyDescent="0.2">
      <c r="BI7888" s="147"/>
      <c r="BJ7888" s="147"/>
    </row>
    <row r="7889" spans="61:62" s="92" customFormat="1" x14ac:dyDescent="0.2">
      <c r="BI7889" s="147"/>
      <c r="BJ7889" s="147"/>
    </row>
    <row r="7890" spans="61:62" s="92" customFormat="1" x14ac:dyDescent="0.2">
      <c r="BI7890" s="147"/>
      <c r="BJ7890" s="147"/>
    </row>
    <row r="7891" spans="61:62" s="92" customFormat="1" x14ac:dyDescent="0.2">
      <c r="BI7891" s="147"/>
      <c r="BJ7891" s="147"/>
    </row>
    <row r="7892" spans="61:62" s="92" customFormat="1" x14ac:dyDescent="0.2">
      <c r="BI7892" s="147"/>
      <c r="BJ7892" s="147"/>
    </row>
    <row r="7893" spans="61:62" s="92" customFormat="1" x14ac:dyDescent="0.2">
      <c r="BI7893" s="147"/>
      <c r="BJ7893" s="147"/>
    </row>
    <row r="7894" spans="61:62" s="92" customFormat="1" x14ac:dyDescent="0.2">
      <c r="BI7894" s="147"/>
      <c r="BJ7894" s="147"/>
    </row>
    <row r="7895" spans="61:62" s="92" customFormat="1" x14ac:dyDescent="0.2">
      <c r="BI7895" s="147"/>
      <c r="BJ7895" s="147"/>
    </row>
    <row r="7896" spans="61:62" s="92" customFormat="1" x14ac:dyDescent="0.2">
      <c r="BI7896" s="147"/>
      <c r="BJ7896" s="147"/>
    </row>
    <row r="7897" spans="61:62" s="92" customFormat="1" x14ac:dyDescent="0.2">
      <c r="BI7897" s="147"/>
      <c r="BJ7897" s="147"/>
    </row>
    <row r="7898" spans="61:62" s="92" customFormat="1" x14ac:dyDescent="0.2">
      <c r="BI7898" s="147"/>
      <c r="BJ7898" s="147"/>
    </row>
    <row r="7899" spans="61:62" s="92" customFormat="1" x14ac:dyDescent="0.2">
      <c r="BI7899" s="147"/>
      <c r="BJ7899" s="147"/>
    </row>
    <row r="7900" spans="61:62" s="92" customFormat="1" x14ac:dyDescent="0.2">
      <c r="BI7900" s="147"/>
      <c r="BJ7900" s="147"/>
    </row>
    <row r="7901" spans="61:62" s="92" customFormat="1" x14ac:dyDescent="0.2">
      <c r="BI7901" s="147"/>
      <c r="BJ7901" s="147"/>
    </row>
    <row r="7902" spans="61:62" s="92" customFormat="1" x14ac:dyDescent="0.2">
      <c r="BI7902" s="147"/>
      <c r="BJ7902" s="147"/>
    </row>
    <row r="7903" spans="61:62" s="92" customFormat="1" x14ac:dyDescent="0.2">
      <c r="BI7903" s="147"/>
      <c r="BJ7903" s="147"/>
    </row>
    <row r="7904" spans="61:62" s="92" customFormat="1" x14ac:dyDescent="0.2">
      <c r="BI7904" s="147"/>
      <c r="BJ7904" s="147"/>
    </row>
    <row r="7905" spans="61:62" s="92" customFormat="1" x14ac:dyDescent="0.2">
      <c r="BI7905" s="147"/>
      <c r="BJ7905" s="147"/>
    </row>
    <row r="7906" spans="61:62" s="92" customFormat="1" x14ac:dyDescent="0.2">
      <c r="BI7906" s="147"/>
      <c r="BJ7906" s="147"/>
    </row>
    <row r="7907" spans="61:62" s="92" customFormat="1" x14ac:dyDescent="0.2">
      <c r="BI7907" s="147"/>
      <c r="BJ7907" s="147"/>
    </row>
    <row r="7908" spans="61:62" s="92" customFormat="1" x14ac:dyDescent="0.2">
      <c r="BI7908" s="147"/>
      <c r="BJ7908" s="147"/>
    </row>
    <row r="7909" spans="61:62" s="92" customFormat="1" x14ac:dyDescent="0.2">
      <c r="BI7909" s="147"/>
      <c r="BJ7909" s="147"/>
    </row>
    <row r="7910" spans="61:62" s="92" customFormat="1" x14ac:dyDescent="0.2">
      <c r="BI7910" s="147"/>
      <c r="BJ7910" s="147"/>
    </row>
    <row r="7911" spans="61:62" s="92" customFormat="1" x14ac:dyDescent="0.2">
      <c r="BI7911" s="147"/>
      <c r="BJ7911" s="147"/>
    </row>
    <row r="7912" spans="61:62" s="92" customFormat="1" x14ac:dyDescent="0.2">
      <c r="BI7912" s="147"/>
      <c r="BJ7912" s="147"/>
    </row>
    <row r="7913" spans="61:62" s="92" customFormat="1" x14ac:dyDescent="0.2">
      <c r="BI7913" s="147"/>
      <c r="BJ7913" s="147"/>
    </row>
    <row r="7914" spans="61:62" s="92" customFormat="1" x14ac:dyDescent="0.2">
      <c r="BI7914" s="147"/>
      <c r="BJ7914" s="147"/>
    </row>
    <row r="7915" spans="61:62" s="92" customFormat="1" x14ac:dyDescent="0.2">
      <c r="BI7915" s="147"/>
      <c r="BJ7915" s="147"/>
    </row>
    <row r="7916" spans="61:62" s="92" customFormat="1" x14ac:dyDescent="0.2">
      <c r="BI7916" s="147"/>
      <c r="BJ7916" s="147"/>
    </row>
    <row r="7917" spans="61:62" s="92" customFormat="1" x14ac:dyDescent="0.2">
      <c r="BI7917" s="147"/>
      <c r="BJ7917" s="147"/>
    </row>
    <row r="7918" spans="61:62" s="92" customFormat="1" x14ac:dyDescent="0.2">
      <c r="BI7918" s="147"/>
      <c r="BJ7918" s="147"/>
    </row>
    <row r="7919" spans="61:62" s="92" customFormat="1" x14ac:dyDescent="0.2">
      <c r="BI7919" s="147"/>
      <c r="BJ7919" s="147"/>
    </row>
    <row r="7920" spans="61:62" s="92" customFormat="1" x14ac:dyDescent="0.2">
      <c r="BI7920" s="147"/>
      <c r="BJ7920" s="147"/>
    </row>
    <row r="7921" spans="61:62" s="92" customFormat="1" x14ac:dyDescent="0.2">
      <c r="BI7921" s="147"/>
      <c r="BJ7921" s="147"/>
    </row>
    <row r="7922" spans="61:62" s="92" customFormat="1" x14ac:dyDescent="0.2">
      <c r="BI7922" s="147"/>
      <c r="BJ7922" s="147"/>
    </row>
    <row r="7923" spans="61:62" s="92" customFormat="1" x14ac:dyDescent="0.2">
      <c r="BI7923" s="147"/>
      <c r="BJ7923" s="147"/>
    </row>
    <row r="7924" spans="61:62" s="92" customFormat="1" x14ac:dyDescent="0.2">
      <c r="BI7924" s="147"/>
      <c r="BJ7924" s="147"/>
    </row>
    <row r="7925" spans="61:62" s="92" customFormat="1" x14ac:dyDescent="0.2">
      <c r="BI7925" s="147"/>
      <c r="BJ7925" s="147"/>
    </row>
    <row r="7926" spans="61:62" s="92" customFormat="1" x14ac:dyDescent="0.2">
      <c r="BI7926" s="147"/>
      <c r="BJ7926" s="147"/>
    </row>
    <row r="7927" spans="61:62" s="92" customFormat="1" x14ac:dyDescent="0.2">
      <c r="BI7927" s="147"/>
      <c r="BJ7927" s="147"/>
    </row>
    <row r="7928" spans="61:62" s="92" customFormat="1" x14ac:dyDescent="0.2">
      <c r="BI7928" s="147"/>
      <c r="BJ7928" s="147"/>
    </row>
    <row r="7929" spans="61:62" s="92" customFormat="1" x14ac:dyDescent="0.2">
      <c r="BI7929" s="147"/>
      <c r="BJ7929" s="147"/>
    </row>
    <row r="7930" spans="61:62" s="92" customFormat="1" x14ac:dyDescent="0.2">
      <c r="BI7930" s="147"/>
      <c r="BJ7930" s="147"/>
    </row>
    <row r="7931" spans="61:62" s="92" customFormat="1" x14ac:dyDescent="0.2">
      <c r="BI7931" s="147"/>
      <c r="BJ7931" s="147"/>
    </row>
    <row r="7932" spans="61:62" s="92" customFormat="1" x14ac:dyDescent="0.2">
      <c r="BI7932" s="147"/>
      <c r="BJ7932" s="147"/>
    </row>
    <row r="7933" spans="61:62" s="92" customFormat="1" x14ac:dyDescent="0.2">
      <c r="BI7933" s="147"/>
      <c r="BJ7933" s="147"/>
    </row>
    <row r="7934" spans="61:62" s="92" customFormat="1" x14ac:dyDescent="0.2">
      <c r="BI7934" s="147"/>
      <c r="BJ7934" s="147"/>
    </row>
    <row r="7935" spans="61:62" s="92" customFormat="1" x14ac:dyDescent="0.2">
      <c r="BI7935" s="147"/>
      <c r="BJ7935" s="147"/>
    </row>
    <row r="7936" spans="61:62" s="92" customFormat="1" x14ac:dyDescent="0.2">
      <c r="BI7936" s="147"/>
      <c r="BJ7936" s="147"/>
    </row>
    <row r="7937" spans="61:62" s="92" customFormat="1" x14ac:dyDescent="0.2">
      <c r="BI7937" s="147"/>
      <c r="BJ7937" s="147"/>
    </row>
    <row r="7938" spans="61:62" s="92" customFormat="1" x14ac:dyDescent="0.2">
      <c r="BI7938" s="147"/>
      <c r="BJ7938" s="147"/>
    </row>
    <row r="7939" spans="61:62" s="92" customFormat="1" x14ac:dyDescent="0.2">
      <c r="BI7939" s="147"/>
      <c r="BJ7939" s="147"/>
    </row>
    <row r="7940" spans="61:62" s="92" customFormat="1" x14ac:dyDescent="0.2">
      <c r="BI7940" s="147"/>
      <c r="BJ7940" s="147"/>
    </row>
    <row r="7941" spans="61:62" s="92" customFormat="1" x14ac:dyDescent="0.2">
      <c r="BI7941" s="147"/>
      <c r="BJ7941" s="147"/>
    </row>
    <row r="7942" spans="61:62" s="92" customFormat="1" x14ac:dyDescent="0.2">
      <c r="BI7942" s="147"/>
      <c r="BJ7942" s="147"/>
    </row>
    <row r="7943" spans="61:62" s="92" customFormat="1" x14ac:dyDescent="0.2">
      <c r="BI7943" s="147"/>
      <c r="BJ7943" s="147"/>
    </row>
    <row r="7944" spans="61:62" s="92" customFormat="1" x14ac:dyDescent="0.2">
      <c r="BI7944" s="147"/>
      <c r="BJ7944" s="147"/>
    </row>
    <row r="7945" spans="61:62" s="92" customFormat="1" x14ac:dyDescent="0.2">
      <c r="BI7945" s="147"/>
      <c r="BJ7945" s="147"/>
    </row>
    <row r="7946" spans="61:62" s="92" customFormat="1" x14ac:dyDescent="0.2">
      <c r="BI7946" s="147"/>
      <c r="BJ7946" s="147"/>
    </row>
    <row r="7947" spans="61:62" s="92" customFormat="1" x14ac:dyDescent="0.2">
      <c r="BI7947" s="147"/>
      <c r="BJ7947" s="147"/>
    </row>
    <row r="7948" spans="61:62" s="92" customFormat="1" x14ac:dyDescent="0.2">
      <c r="BI7948" s="147"/>
      <c r="BJ7948" s="147"/>
    </row>
    <row r="7949" spans="61:62" s="92" customFormat="1" x14ac:dyDescent="0.2">
      <c r="BI7949" s="147"/>
      <c r="BJ7949" s="147"/>
    </row>
    <row r="7950" spans="61:62" s="92" customFormat="1" x14ac:dyDescent="0.2">
      <c r="BI7950" s="147"/>
      <c r="BJ7950" s="147"/>
    </row>
    <row r="7951" spans="61:62" s="92" customFormat="1" x14ac:dyDescent="0.2">
      <c r="BI7951" s="147"/>
      <c r="BJ7951" s="147"/>
    </row>
    <row r="7952" spans="61:62" s="92" customFormat="1" x14ac:dyDescent="0.2">
      <c r="BI7952" s="147"/>
      <c r="BJ7952" s="147"/>
    </row>
    <row r="7953" spans="61:62" s="92" customFormat="1" x14ac:dyDescent="0.2">
      <c r="BI7953" s="147"/>
      <c r="BJ7953" s="147"/>
    </row>
    <row r="7954" spans="61:62" s="92" customFormat="1" x14ac:dyDescent="0.2">
      <c r="BI7954" s="147"/>
      <c r="BJ7954" s="147"/>
    </row>
    <row r="7955" spans="61:62" s="92" customFormat="1" x14ac:dyDescent="0.2">
      <c r="BI7955" s="147"/>
      <c r="BJ7955" s="147"/>
    </row>
    <row r="7956" spans="61:62" s="92" customFormat="1" x14ac:dyDescent="0.2">
      <c r="BI7956" s="147"/>
      <c r="BJ7956" s="147"/>
    </row>
    <row r="7957" spans="61:62" s="92" customFormat="1" x14ac:dyDescent="0.2">
      <c r="BI7957" s="147"/>
      <c r="BJ7957" s="147"/>
    </row>
    <row r="7958" spans="61:62" s="92" customFormat="1" x14ac:dyDescent="0.2">
      <c r="BI7958" s="147"/>
      <c r="BJ7958" s="147"/>
    </row>
    <row r="7959" spans="61:62" s="92" customFormat="1" x14ac:dyDescent="0.2">
      <c r="BI7959" s="147"/>
      <c r="BJ7959" s="147"/>
    </row>
    <row r="7960" spans="61:62" s="92" customFormat="1" x14ac:dyDescent="0.2">
      <c r="BI7960" s="147"/>
      <c r="BJ7960" s="147"/>
    </row>
    <row r="7961" spans="61:62" s="92" customFormat="1" x14ac:dyDescent="0.2">
      <c r="BI7961" s="147"/>
      <c r="BJ7961" s="147"/>
    </row>
    <row r="7962" spans="61:62" s="92" customFormat="1" x14ac:dyDescent="0.2">
      <c r="BI7962" s="147"/>
      <c r="BJ7962" s="147"/>
    </row>
    <row r="7963" spans="61:62" s="92" customFormat="1" x14ac:dyDescent="0.2">
      <c r="BI7963" s="147"/>
      <c r="BJ7963" s="147"/>
    </row>
    <row r="7964" spans="61:62" s="92" customFormat="1" x14ac:dyDescent="0.2">
      <c r="BI7964" s="147"/>
      <c r="BJ7964" s="147"/>
    </row>
    <row r="7965" spans="61:62" s="92" customFormat="1" x14ac:dyDescent="0.2">
      <c r="BI7965" s="147"/>
      <c r="BJ7965" s="147"/>
    </row>
    <row r="7966" spans="61:62" s="92" customFormat="1" x14ac:dyDescent="0.2">
      <c r="BI7966" s="147"/>
      <c r="BJ7966" s="147"/>
    </row>
    <row r="7967" spans="61:62" s="92" customFormat="1" x14ac:dyDescent="0.2">
      <c r="BI7967" s="147"/>
      <c r="BJ7967" s="147"/>
    </row>
    <row r="7968" spans="61:62" s="92" customFormat="1" x14ac:dyDescent="0.2">
      <c r="BI7968" s="147"/>
      <c r="BJ7968" s="147"/>
    </row>
    <row r="7969" spans="61:62" s="92" customFormat="1" x14ac:dyDescent="0.2">
      <c r="BI7969" s="147"/>
      <c r="BJ7969" s="147"/>
    </row>
    <row r="7970" spans="61:62" s="92" customFormat="1" x14ac:dyDescent="0.2">
      <c r="BI7970" s="147"/>
      <c r="BJ7970" s="147"/>
    </row>
    <row r="7971" spans="61:62" s="92" customFormat="1" x14ac:dyDescent="0.2">
      <c r="BI7971" s="147"/>
      <c r="BJ7971" s="147"/>
    </row>
    <row r="7972" spans="61:62" s="92" customFormat="1" x14ac:dyDescent="0.2">
      <c r="BI7972" s="147"/>
      <c r="BJ7972" s="147"/>
    </row>
    <row r="7973" spans="61:62" s="92" customFormat="1" x14ac:dyDescent="0.2">
      <c r="BI7973" s="147"/>
      <c r="BJ7973" s="147"/>
    </row>
    <row r="7974" spans="61:62" s="92" customFormat="1" x14ac:dyDescent="0.2">
      <c r="BI7974" s="147"/>
      <c r="BJ7974" s="147"/>
    </row>
    <row r="7975" spans="61:62" s="92" customFormat="1" x14ac:dyDescent="0.2">
      <c r="BI7975" s="147"/>
      <c r="BJ7975" s="147"/>
    </row>
    <row r="7976" spans="61:62" s="92" customFormat="1" x14ac:dyDescent="0.2">
      <c r="BI7976" s="147"/>
      <c r="BJ7976" s="147"/>
    </row>
    <row r="7977" spans="61:62" s="92" customFormat="1" x14ac:dyDescent="0.2">
      <c r="BI7977" s="147"/>
      <c r="BJ7977" s="147"/>
    </row>
    <row r="7978" spans="61:62" s="92" customFormat="1" x14ac:dyDescent="0.2">
      <c r="BI7978" s="147"/>
      <c r="BJ7978" s="147"/>
    </row>
    <row r="7979" spans="61:62" s="92" customFormat="1" x14ac:dyDescent="0.2">
      <c r="BI7979" s="147"/>
      <c r="BJ7979" s="147"/>
    </row>
    <row r="7980" spans="61:62" s="92" customFormat="1" x14ac:dyDescent="0.2">
      <c r="BI7980" s="147"/>
      <c r="BJ7980" s="147"/>
    </row>
    <row r="7981" spans="61:62" s="92" customFormat="1" x14ac:dyDescent="0.2">
      <c r="BI7981" s="147"/>
      <c r="BJ7981" s="147"/>
    </row>
    <row r="7982" spans="61:62" s="92" customFormat="1" x14ac:dyDescent="0.2">
      <c r="BI7982" s="147"/>
      <c r="BJ7982" s="147"/>
    </row>
    <row r="7983" spans="61:62" s="92" customFormat="1" x14ac:dyDescent="0.2">
      <c r="BI7983" s="147"/>
      <c r="BJ7983" s="147"/>
    </row>
    <row r="7984" spans="61:62" s="92" customFormat="1" x14ac:dyDescent="0.2">
      <c r="BI7984" s="147"/>
      <c r="BJ7984" s="147"/>
    </row>
    <row r="7985" spans="61:62" s="92" customFormat="1" x14ac:dyDescent="0.2">
      <c r="BI7985" s="147"/>
      <c r="BJ7985" s="147"/>
    </row>
    <row r="7986" spans="61:62" s="92" customFormat="1" x14ac:dyDescent="0.2">
      <c r="BI7986" s="147"/>
      <c r="BJ7986" s="147"/>
    </row>
    <row r="7987" spans="61:62" s="92" customFormat="1" x14ac:dyDescent="0.2">
      <c r="BI7987" s="147"/>
      <c r="BJ7987" s="147"/>
    </row>
    <row r="7988" spans="61:62" s="92" customFormat="1" x14ac:dyDescent="0.2">
      <c r="BI7988" s="147"/>
      <c r="BJ7988" s="147"/>
    </row>
    <row r="7989" spans="61:62" s="92" customFormat="1" x14ac:dyDescent="0.2">
      <c r="BI7989" s="147"/>
      <c r="BJ7989" s="147"/>
    </row>
    <row r="7990" spans="61:62" s="92" customFormat="1" x14ac:dyDescent="0.2">
      <c r="BI7990" s="147"/>
      <c r="BJ7990" s="147"/>
    </row>
    <row r="7991" spans="61:62" s="92" customFormat="1" x14ac:dyDescent="0.2">
      <c r="BI7991" s="147"/>
      <c r="BJ7991" s="147"/>
    </row>
    <row r="7992" spans="61:62" s="92" customFormat="1" x14ac:dyDescent="0.2">
      <c r="BI7992" s="147"/>
      <c r="BJ7992" s="147"/>
    </row>
    <row r="7993" spans="61:62" s="92" customFormat="1" x14ac:dyDescent="0.2">
      <c r="BI7993" s="147"/>
      <c r="BJ7993" s="147"/>
    </row>
    <row r="7994" spans="61:62" s="92" customFormat="1" x14ac:dyDescent="0.2">
      <c r="BI7994" s="147"/>
      <c r="BJ7994" s="147"/>
    </row>
    <row r="7995" spans="61:62" s="92" customFormat="1" x14ac:dyDescent="0.2">
      <c r="BI7995" s="147"/>
      <c r="BJ7995" s="147"/>
    </row>
    <row r="7996" spans="61:62" s="92" customFormat="1" x14ac:dyDescent="0.2">
      <c r="BI7996" s="147"/>
      <c r="BJ7996" s="147"/>
    </row>
    <row r="7997" spans="61:62" s="92" customFormat="1" x14ac:dyDescent="0.2">
      <c r="BI7997" s="147"/>
      <c r="BJ7997" s="147"/>
    </row>
    <row r="7998" spans="61:62" s="92" customFormat="1" x14ac:dyDescent="0.2">
      <c r="BI7998" s="147"/>
      <c r="BJ7998" s="147"/>
    </row>
    <row r="7999" spans="61:62" s="92" customFormat="1" x14ac:dyDescent="0.2">
      <c r="BI7999" s="147"/>
      <c r="BJ7999" s="147"/>
    </row>
    <row r="8000" spans="61:62" s="92" customFormat="1" x14ac:dyDescent="0.2">
      <c r="BI8000" s="147"/>
      <c r="BJ8000" s="147"/>
    </row>
    <row r="8001" spans="61:62" s="92" customFormat="1" x14ac:dyDescent="0.2">
      <c r="BI8001" s="147"/>
      <c r="BJ8001" s="147"/>
    </row>
    <row r="8002" spans="61:62" s="92" customFormat="1" x14ac:dyDescent="0.2">
      <c r="BI8002" s="147"/>
      <c r="BJ8002" s="147"/>
    </row>
    <row r="8003" spans="61:62" s="92" customFormat="1" x14ac:dyDescent="0.2">
      <c r="BI8003" s="147"/>
      <c r="BJ8003" s="147"/>
    </row>
    <row r="8004" spans="61:62" s="92" customFormat="1" x14ac:dyDescent="0.2">
      <c r="BI8004" s="147"/>
      <c r="BJ8004" s="147"/>
    </row>
    <row r="8005" spans="61:62" s="92" customFormat="1" x14ac:dyDescent="0.2">
      <c r="BI8005" s="147"/>
      <c r="BJ8005" s="147"/>
    </row>
    <row r="8006" spans="61:62" s="92" customFormat="1" x14ac:dyDescent="0.2">
      <c r="BI8006" s="147"/>
      <c r="BJ8006" s="147"/>
    </row>
    <row r="8007" spans="61:62" s="92" customFormat="1" x14ac:dyDescent="0.2">
      <c r="BI8007" s="147"/>
      <c r="BJ8007" s="147"/>
    </row>
    <row r="8008" spans="61:62" s="92" customFormat="1" x14ac:dyDescent="0.2">
      <c r="BI8008" s="147"/>
      <c r="BJ8008" s="147"/>
    </row>
    <row r="8009" spans="61:62" s="92" customFormat="1" x14ac:dyDescent="0.2">
      <c r="BI8009" s="147"/>
      <c r="BJ8009" s="147"/>
    </row>
    <row r="8010" spans="61:62" s="92" customFormat="1" x14ac:dyDescent="0.2">
      <c r="BI8010" s="147"/>
      <c r="BJ8010" s="147"/>
    </row>
    <row r="8011" spans="61:62" s="92" customFormat="1" x14ac:dyDescent="0.2">
      <c r="BI8011" s="147"/>
      <c r="BJ8011" s="147"/>
    </row>
    <row r="8012" spans="61:62" s="92" customFormat="1" x14ac:dyDescent="0.2">
      <c r="BI8012" s="147"/>
      <c r="BJ8012" s="147"/>
    </row>
    <row r="8013" spans="61:62" s="92" customFormat="1" x14ac:dyDescent="0.2">
      <c r="BI8013" s="147"/>
      <c r="BJ8013" s="147"/>
    </row>
    <row r="8014" spans="61:62" s="92" customFormat="1" x14ac:dyDescent="0.2">
      <c r="BI8014" s="147"/>
      <c r="BJ8014" s="147"/>
    </row>
    <row r="8015" spans="61:62" s="92" customFormat="1" x14ac:dyDescent="0.2">
      <c r="BI8015" s="147"/>
      <c r="BJ8015" s="147"/>
    </row>
    <row r="8016" spans="61:62" s="92" customFormat="1" x14ac:dyDescent="0.2">
      <c r="BI8016" s="147"/>
      <c r="BJ8016" s="147"/>
    </row>
    <row r="8017" spans="61:62" s="92" customFormat="1" x14ac:dyDescent="0.2">
      <c r="BI8017" s="147"/>
      <c r="BJ8017" s="147"/>
    </row>
    <row r="8018" spans="61:62" s="92" customFormat="1" x14ac:dyDescent="0.2">
      <c r="BI8018" s="147"/>
      <c r="BJ8018" s="147"/>
    </row>
    <row r="8019" spans="61:62" s="92" customFormat="1" x14ac:dyDescent="0.2">
      <c r="BI8019" s="147"/>
      <c r="BJ8019" s="147"/>
    </row>
    <row r="8020" spans="61:62" s="92" customFormat="1" x14ac:dyDescent="0.2">
      <c r="BI8020" s="147"/>
      <c r="BJ8020" s="147"/>
    </row>
    <row r="8021" spans="61:62" s="92" customFormat="1" x14ac:dyDescent="0.2">
      <c r="BI8021" s="147"/>
      <c r="BJ8021" s="147"/>
    </row>
    <row r="8022" spans="61:62" s="92" customFormat="1" x14ac:dyDescent="0.2">
      <c r="BI8022" s="147"/>
      <c r="BJ8022" s="147"/>
    </row>
    <row r="8023" spans="61:62" s="92" customFormat="1" x14ac:dyDescent="0.2">
      <c r="BI8023" s="147"/>
      <c r="BJ8023" s="147"/>
    </row>
    <row r="8024" spans="61:62" s="92" customFormat="1" x14ac:dyDescent="0.2">
      <c r="BI8024" s="147"/>
      <c r="BJ8024" s="147"/>
    </row>
    <row r="8025" spans="61:62" s="92" customFormat="1" x14ac:dyDescent="0.2">
      <c r="BI8025" s="147"/>
      <c r="BJ8025" s="147"/>
    </row>
    <row r="8026" spans="61:62" s="92" customFormat="1" x14ac:dyDescent="0.2">
      <c r="BI8026" s="147"/>
      <c r="BJ8026" s="147"/>
    </row>
    <row r="8027" spans="61:62" s="92" customFormat="1" x14ac:dyDescent="0.2">
      <c r="BI8027" s="147"/>
      <c r="BJ8027" s="147"/>
    </row>
    <row r="8028" spans="61:62" s="92" customFormat="1" x14ac:dyDescent="0.2">
      <c r="BI8028" s="147"/>
      <c r="BJ8028" s="147"/>
    </row>
    <row r="8029" spans="61:62" s="92" customFormat="1" x14ac:dyDescent="0.2">
      <c r="BI8029" s="147"/>
      <c r="BJ8029" s="147"/>
    </row>
    <row r="8030" spans="61:62" s="92" customFormat="1" x14ac:dyDescent="0.2">
      <c r="BI8030" s="147"/>
      <c r="BJ8030" s="147"/>
    </row>
    <row r="8031" spans="61:62" s="92" customFormat="1" x14ac:dyDescent="0.2">
      <c r="BI8031" s="147"/>
      <c r="BJ8031" s="147"/>
    </row>
    <row r="8032" spans="61:62" s="92" customFormat="1" x14ac:dyDescent="0.2">
      <c r="BI8032" s="147"/>
      <c r="BJ8032" s="147"/>
    </row>
    <row r="8033" spans="61:62" s="92" customFormat="1" x14ac:dyDescent="0.2">
      <c r="BI8033" s="147"/>
      <c r="BJ8033" s="147"/>
    </row>
    <row r="8034" spans="61:62" s="92" customFormat="1" x14ac:dyDescent="0.2">
      <c r="BI8034" s="147"/>
      <c r="BJ8034" s="147"/>
    </row>
    <row r="8035" spans="61:62" s="92" customFormat="1" x14ac:dyDescent="0.2">
      <c r="BI8035" s="147"/>
      <c r="BJ8035" s="147"/>
    </row>
    <row r="8036" spans="61:62" s="92" customFormat="1" x14ac:dyDescent="0.2">
      <c r="BI8036" s="147"/>
      <c r="BJ8036" s="147"/>
    </row>
    <row r="8037" spans="61:62" s="92" customFormat="1" x14ac:dyDescent="0.2">
      <c r="BI8037" s="147"/>
      <c r="BJ8037" s="147"/>
    </row>
    <row r="8038" spans="61:62" s="92" customFormat="1" x14ac:dyDescent="0.2">
      <c r="BI8038" s="147"/>
      <c r="BJ8038" s="147"/>
    </row>
    <row r="8039" spans="61:62" s="92" customFormat="1" x14ac:dyDescent="0.2">
      <c r="BI8039" s="147"/>
      <c r="BJ8039" s="147"/>
    </row>
    <row r="8040" spans="61:62" s="92" customFormat="1" x14ac:dyDescent="0.2">
      <c r="BI8040" s="147"/>
      <c r="BJ8040" s="147"/>
    </row>
    <row r="8041" spans="61:62" s="92" customFormat="1" x14ac:dyDescent="0.2">
      <c r="BI8041" s="147"/>
      <c r="BJ8041" s="147"/>
    </row>
    <row r="8042" spans="61:62" s="92" customFormat="1" x14ac:dyDescent="0.2">
      <c r="BI8042" s="147"/>
      <c r="BJ8042" s="147"/>
    </row>
    <row r="8043" spans="61:62" s="92" customFormat="1" x14ac:dyDescent="0.2">
      <c r="BI8043" s="147"/>
      <c r="BJ8043" s="147"/>
    </row>
    <row r="8044" spans="61:62" s="92" customFormat="1" x14ac:dyDescent="0.2">
      <c r="BI8044" s="147"/>
      <c r="BJ8044" s="147"/>
    </row>
    <row r="8045" spans="61:62" s="92" customFormat="1" x14ac:dyDescent="0.2">
      <c r="BI8045" s="147"/>
      <c r="BJ8045" s="147"/>
    </row>
    <row r="8046" spans="61:62" s="92" customFormat="1" x14ac:dyDescent="0.2">
      <c r="BI8046" s="147"/>
      <c r="BJ8046" s="147"/>
    </row>
    <row r="8047" spans="61:62" s="92" customFormat="1" x14ac:dyDescent="0.2">
      <c r="BI8047" s="147"/>
      <c r="BJ8047" s="147"/>
    </row>
    <row r="8048" spans="61:62" s="92" customFormat="1" x14ac:dyDescent="0.2">
      <c r="BI8048" s="147"/>
      <c r="BJ8048" s="147"/>
    </row>
    <row r="8049" spans="61:62" s="92" customFormat="1" x14ac:dyDescent="0.2">
      <c r="BI8049" s="147"/>
      <c r="BJ8049" s="147"/>
    </row>
    <row r="8050" spans="61:62" s="92" customFormat="1" x14ac:dyDescent="0.2">
      <c r="BI8050" s="147"/>
      <c r="BJ8050" s="147"/>
    </row>
    <row r="8051" spans="61:62" s="92" customFormat="1" x14ac:dyDescent="0.2">
      <c r="BI8051" s="147"/>
      <c r="BJ8051" s="147"/>
    </row>
    <row r="8052" spans="61:62" s="92" customFormat="1" x14ac:dyDescent="0.2">
      <c r="BI8052" s="147"/>
      <c r="BJ8052" s="147"/>
    </row>
    <row r="8053" spans="61:62" s="92" customFormat="1" x14ac:dyDescent="0.2">
      <c r="BI8053" s="147"/>
      <c r="BJ8053" s="147"/>
    </row>
    <row r="8054" spans="61:62" s="92" customFormat="1" x14ac:dyDescent="0.2">
      <c r="BI8054" s="147"/>
      <c r="BJ8054" s="147"/>
    </row>
    <row r="8055" spans="61:62" s="92" customFormat="1" x14ac:dyDescent="0.2">
      <c r="BI8055" s="147"/>
      <c r="BJ8055" s="147"/>
    </row>
    <row r="8056" spans="61:62" s="92" customFormat="1" x14ac:dyDescent="0.2">
      <c r="BI8056" s="147"/>
      <c r="BJ8056" s="147"/>
    </row>
    <row r="8057" spans="61:62" s="92" customFormat="1" x14ac:dyDescent="0.2">
      <c r="BI8057" s="147"/>
      <c r="BJ8057" s="147"/>
    </row>
    <row r="8058" spans="61:62" s="92" customFormat="1" x14ac:dyDescent="0.2">
      <c r="BI8058" s="147"/>
      <c r="BJ8058" s="147"/>
    </row>
    <row r="8059" spans="61:62" s="92" customFormat="1" x14ac:dyDescent="0.2">
      <c r="BI8059" s="147"/>
      <c r="BJ8059" s="147"/>
    </row>
    <row r="8060" spans="61:62" s="92" customFormat="1" x14ac:dyDescent="0.2">
      <c r="BI8060" s="147"/>
      <c r="BJ8060" s="147"/>
    </row>
    <row r="8061" spans="61:62" s="92" customFormat="1" x14ac:dyDescent="0.2">
      <c r="BI8061" s="147"/>
      <c r="BJ8061" s="147"/>
    </row>
    <row r="8062" spans="61:62" s="92" customFormat="1" x14ac:dyDescent="0.2">
      <c r="BI8062" s="147"/>
      <c r="BJ8062" s="147"/>
    </row>
    <row r="8063" spans="61:62" s="92" customFormat="1" x14ac:dyDescent="0.2">
      <c r="BI8063" s="147"/>
      <c r="BJ8063" s="147"/>
    </row>
    <row r="8064" spans="61:62" s="92" customFormat="1" x14ac:dyDescent="0.2">
      <c r="BI8064" s="147"/>
      <c r="BJ8064" s="147"/>
    </row>
    <row r="8065" spans="61:62" s="92" customFormat="1" x14ac:dyDescent="0.2">
      <c r="BI8065" s="147"/>
      <c r="BJ8065" s="147"/>
    </row>
    <row r="8066" spans="61:62" s="92" customFormat="1" x14ac:dyDescent="0.2">
      <c r="BI8066" s="147"/>
      <c r="BJ8066" s="147"/>
    </row>
    <row r="8067" spans="61:62" s="92" customFormat="1" x14ac:dyDescent="0.2">
      <c r="BI8067" s="147"/>
      <c r="BJ8067" s="147"/>
    </row>
    <row r="8068" spans="61:62" s="92" customFormat="1" x14ac:dyDescent="0.2">
      <c r="BI8068" s="147"/>
      <c r="BJ8068" s="147"/>
    </row>
    <row r="8069" spans="61:62" s="92" customFormat="1" x14ac:dyDescent="0.2">
      <c r="BI8069" s="147"/>
      <c r="BJ8069" s="147"/>
    </row>
    <row r="8070" spans="61:62" s="92" customFormat="1" x14ac:dyDescent="0.2">
      <c r="BI8070" s="147"/>
      <c r="BJ8070" s="147"/>
    </row>
    <row r="8071" spans="61:62" s="92" customFormat="1" x14ac:dyDescent="0.2">
      <c r="BI8071" s="147"/>
      <c r="BJ8071" s="147"/>
    </row>
    <row r="8072" spans="61:62" s="92" customFormat="1" x14ac:dyDescent="0.2">
      <c r="BI8072" s="147"/>
      <c r="BJ8072" s="147"/>
    </row>
    <row r="8073" spans="61:62" s="92" customFormat="1" x14ac:dyDescent="0.2">
      <c r="BI8073" s="147"/>
      <c r="BJ8073" s="147"/>
    </row>
    <row r="8074" spans="61:62" s="92" customFormat="1" x14ac:dyDescent="0.2">
      <c r="BI8074" s="147"/>
      <c r="BJ8074" s="147"/>
    </row>
    <row r="8075" spans="61:62" s="92" customFormat="1" x14ac:dyDescent="0.2">
      <c r="BI8075" s="147"/>
      <c r="BJ8075" s="147"/>
    </row>
    <row r="8076" spans="61:62" s="92" customFormat="1" x14ac:dyDescent="0.2">
      <c r="BI8076" s="147"/>
      <c r="BJ8076" s="147"/>
    </row>
    <row r="8077" spans="61:62" s="92" customFormat="1" x14ac:dyDescent="0.2">
      <c r="BI8077" s="147"/>
      <c r="BJ8077" s="147"/>
    </row>
    <row r="8078" spans="61:62" s="92" customFormat="1" x14ac:dyDescent="0.2">
      <c r="BI8078" s="147"/>
      <c r="BJ8078" s="147"/>
    </row>
    <row r="8079" spans="61:62" s="92" customFormat="1" x14ac:dyDescent="0.2">
      <c r="BI8079" s="147"/>
      <c r="BJ8079" s="147"/>
    </row>
    <row r="8080" spans="61:62" s="92" customFormat="1" x14ac:dyDescent="0.2">
      <c r="BI8080" s="147"/>
      <c r="BJ8080" s="147"/>
    </row>
    <row r="8081" spans="61:62" s="92" customFormat="1" x14ac:dyDescent="0.2">
      <c r="BI8081" s="147"/>
      <c r="BJ8081" s="147"/>
    </row>
    <row r="8082" spans="61:62" s="92" customFormat="1" x14ac:dyDescent="0.2">
      <c r="BI8082" s="147"/>
      <c r="BJ8082" s="147"/>
    </row>
    <row r="8083" spans="61:62" s="92" customFormat="1" x14ac:dyDescent="0.2">
      <c r="BI8083" s="147"/>
      <c r="BJ8083" s="147"/>
    </row>
    <row r="8084" spans="61:62" s="92" customFormat="1" x14ac:dyDescent="0.2">
      <c r="BI8084" s="147"/>
      <c r="BJ8084" s="147"/>
    </row>
    <row r="8085" spans="61:62" s="92" customFormat="1" x14ac:dyDescent="0.2">
      <c r="BI8085" s="147"/>
      <c r="BJ8085" s="147"/>
    </row>
    <row r="8086" spans="61:62" s="92" customFormat="1" x14ac:dyDescent="0.2">
      <c r="BI8086" s="147"/>
      <c r="BJ8086" s="147"/>
    </row>
    <row r="8087" spans="61:62" s="92" customFormat="1" x14ac:dyDescent="0.2">
      <c r="BI8087" s="147"/>
      <c r="BJ8087" s="147"/>
    </row>
    <row r="8088" spans="61:62" s="92" customFormat="1" x14ac:dyDescent="0.2">
      <c r="BI8088" s="147"/>
      <c r="BJ8088" s="147"/>
    </row>
    <row r="8089" spans="61:62" s="92" customFormat="1" x14ac:dyDescent="0.2">
      <c r="BI8089" s="147"/>
      <c r="BJ8089" s="147"/>
    </row>
    <row r="8090" spans="61:62" s="92" customFormat="1" x14ac:dyDescent="0.2">
      <c r="BI8090" s="147"/>
      <c r="BJ8090" s="147"/>
    </row>
    <row r="8091" spans="61:62" s="92" customFormat="1" x14ac:dyDescent="0.2">
      <c r="BI8091" s="147"/>
      <c r="BJ8091" s="147"/>
    </row>
    <row r="8092" spans="61:62" s="92" customFormat="1" x14ac:dyDescent="0.2">
      <c r="BI8092" s="147"/>
      <c r="BJ8092" s="147"/>
    </row>
    <row r="8093" spans="61:62" s="92" customFormat="1" x14ac:dyDescent="0.2">
      <c r="BI8093" s="147"/>
      <c r="BJ8093" s="147"/>
    </row>
    <row r="8094" spans="61:62" s="92" customFormat="1" x14ac:dyDescent="0.2">
      <c r="BI8094" s="147"/>
      <c r="BJ8094" s="147"/>
    </row>
    <row r="8095" spans="61:62" s="92" customFormat="1" x14ac:dyDescent="0.2">
      <c r="BI8095" s="147"/>
      <c r="BJ8095" s="147"/>
    </row>
    <row r="8096" spans="61:62" s="92" customFormat="1" x14ac:dyDescent="0.2">
      <c r="BI8096" s="147"/>
      <c r="BJ8096" s="147"/>
    </row>
    <row r="8097" spans="61:62" s="92" customFormat="1" x14ac:dyDescent="0.2">
      <c r="BI8097" s="147"/>
      <c r="BJ8097" s="147"/>
    </row>
    <row r="8098" spans="61:62" s="92" customFormat="1" x14ac:dyDescent="0.2">
      <c r="BI8098" s="147"/>
      <c r="BJ8098" s="147"/>
    </row>
    <row r="8099" spans="61:62" s="92" customFormat="1" x14ac:dyDescent="0.2">
      <c r="BI8099" s="147"/>
      <c r="BJ8099" s="147"/>
    </row>
    <row r="8100" spans="61:62" s="92" customFormat="1" x14ac:dyDescent="0.2">
      <c r="BI8100" s="147"/>
      <c r="BJ8100" s="147"/>
    </row>
    <row r="8101" spans="61:62" s="92" customFormat="1" x14ac:dyDescent="0.2">
      <c r="BI8101" s="147"/>
      <c r="BJ8101" s="147"/>
    </row>
    <row r="8102" spans="61:62" s="92" customFormat="1" x14ac:dyDescent="0.2">
      <c r="BI8102" s="147"/>
      <c r="BJ8102" s="147"/>
    </row>
    <row r="8103" spans="61:62" s="92" customFormat="1" x14ac:dyDescent="0.2">
      <c r="BI8103" s="147"/>
      <c r="BJ8103" s="147"/>
    </row>
    <row r="8104" spans="61:62" s="92" customFormat="1" x14ac:dyDescent="0.2">
      <c r="BI8104" s="147"/>
      <c r="BJ8104" s="147"/>
    </row>
    <row r="8105" spans="61:62" s="92" customFormat="1" x14ac:dyDescent="0.2">
      <c r="BI8105" s="147"/>
      <c r="BJ8105" s="147"/>
    </row>
    <row r="8106" spans="61:62" s="92" customFormat="1" x14ac:dyDescent="0.2">
      <c r="BI8106" s="147"/>
      <c r="BJ8106" s="147"/>
    </row>
    <row r="8107" spans="61:62" s="92" customFormat="1" x14ac:dyDescent="0.2">
      <c r="BI8107" s="147"/>
      <c r="BJ8107" s="147"/>
    </row>
    <row r="8108" spans="61:62" s="92" customFormat="1" x14ac:dyDescent="0.2">
      <c r="BI8108" s="147"/>
      <c r="BJ8108" s="147"/>
    </row>
    <row r="8109" spans="61:62" s="92" customFormat="1" x14ac:dyDescent="0.2">
      <c r="BI8109" s="147"/>
      <c r="BJ8109" s="147"/>
    </row>
    <row r="8110" spans="61:62" s="92" customFormat="1" x14ac:dyDescent="0.2">
      <c r="BI8110" s="147"/>
      <c r="BJ8110" s="147"/>
    </row>
    <row r="8111" spans="61:62" s="92" customFormat="1" x14ac:dyDescent="0.2">
      <c r="BI8111" s="147"/>
      <c r="BJ8111" s="147"/>
    </row>
    <row r="8112" spans="61:62" s="92" customFormat="1" x14ac:dyDescent="0.2">
      <c r="BI8112" s="147"/>
      <c r="BJ8112" s="147"/>
    </row>
    <row r="8113" spans="61:62" s="92" customFormat="1" x14ac:dyDescent="0.2">
      <c r="BI8113" s="147"/>
      <c r="BJ8113" s="147"/>
    </row>
    <row r="8114" spans="61:62" s="92" customFormat="1" x14ac:dyDescent="0.2">
      <c r="BI8114" s="147"/>
      <c r="BJ8114" s="147"/>
    </row>
    <row r="8115" spans="61:62" s="92" customFormat="1" x14ac:dyDescent="0.2">
      <c r="BI8115" s="147"/>
      <c r="BJ8115" s="147"/>
    </row>
    <row r="8116" spans="61:62" s="92" customFormat="1" x14ac:dyDescent="0.2">
      <c r="BI8116" s="147"/>
      <c r="BJ8116" s="147"/>
    </row>
    <row r="8117" spans="61:62" s="92" customFormat="1" x14ac:dyDescent="0.2">
      <c r="BI8117" s="147"/>
      <c r="BJ8117" s="147"/>
    </row>
    <row r="8118" spans="61:62" s="92" customFormat="1" x14ac:dyDescent="0.2">
      <c r="BI8118" s="147"/>
      <c r="BJ8118" s="147"/>
    </row>
    <row r="8119" spans="61:62" s="92" customFormat="1" x14ac:dyDescent="0.2">
      <c r="BI8119" s="147"/>
      <c r="BJ8119" s="147"/>
    </row>
    <row r="8120" spans="61:62" s="92" customFormat="1" x14ac:dyDescent="0.2">
      <c r="BI8120" s="147"/>
      <c r="BJ8120" s="147"/>
    </row>
    <row r="8121" spans="61:62" s="92" customFormat="1" x14ac:dyDescent="0.2">
      <c r="BI8121" s="147"/>
      <c r="BJ8121" s="147"/>
    </row>
    <row r="8122" spans="61:62" s="92" customFormat="1" x14ac:dyDescent="0.2">
      <c r="BI8122" s="147"/>
      <c r="BJ8122" s="147"/>
    </row>
    <row r="8123" spans="61:62" s="92" customFormat="1" x14ac:dyDescent="0.2">
      <c r="BI8123" s="147"/>
      <c r="BJ8123" s="147"/>
    </row>
    <row r="8124" spans="61:62" s="92" customFormat="1" x14ac:dyDescent="0.2">
      <c r="BI8124" s="147"/>
      <c r="BJ8124" s="147"/>
    </row>
    <row r="8125" spans="61:62" s="92" customFormat="1" x14ac:dyDescent="0.2">
      <c r="BI8125" s="147"/>
      <c r="BJ8125" s="147"/>
    </row>
    <row r="8126" spans="61:62" s="92" customFormat="1" x14ac:dyDescent="0.2">
      <c r="BI8126" s="147"/>
      <c r="BJ8126" s="147"/>
    </row>
    <row r="8127" spans="61:62" s="92" customFormat="1" x14ac:dyDescent="0.2">
      <c r="BI8127" s="147"/>
      <c r="BJ8127" s="147"/>
    </row>
    <row r="8128" spans="61:62" s="92" customFormat="1" x14ac:dyDescent="0.2">
      <c r="BI8128" s="147"/>
      <c r="BJ8128" s="147"/>
    </row>
    <row r="8129" spans="61:62" s="92" customFormat="1" x14ac:dyDescent="0.2">
      <c r="BI8129" s="147"/>
      <c r="BJ8129" s="147"/>
    </row>
    <row r="8130" spans="61:62" s="92" customFormat="1" x14ac:dyDescent="0.2">
      <c r="BI8130" s="147"/>
      <c r="BJ8130" s="147"/>
    </row>
    <row r="8131" spans="61:62" s="92" customFormat="1" x14ac:dyDescent="0.2">
      <c r="BI8131" s="147"/>
      <c r="BJ8131" s="147"/>
    </row>
    <row r="8132" spans="61:62" s="92" customFormat="1" x14ac:dyDescent="0.2">
      <c r="BI8132" s="147"/>
      <c r="BJ8132" s="147"/>
    </row>
    <row r="8133" spans="61:62" s="92" customFormat="1" x14ac:dyDescent="0.2">
      <c r="BI8133" s="147"/>
      <c r="BJ8133" s="147"/>
    </row>
    <row r="8134" spans="61:62" s="92" customFormat="1" x14ac:dyDescent="0.2">
      <c r="BI8134" s="147"/>
      <c r="BJ8134" s="147"/>
    </row>
    <row r="8135" spans="61:62" s="92" customFormat="1" x14ac:dyDescent="0.2">
      <c r="BI8135" s="147"/>
      <c r="BJ8135" s="147"/>
    </row>
    <row r="8136" spans="61:62" s="92" customFormat="1" x14ac:dyDescent="0.2">
      <c r="BI8136" s="147"/>
      <c r="BJ8136" s="147"/>
    </row>
    <row r="8137" spans="61:62" s="92" customFormat="1" x14ac:dyDescent="0.2">
      <c r="BI8137" s="147"/>
      <c r="BJ8137" s="147"/>
    </row>
    <row r="8138" spans="61:62" s="92" customFormat="1" x14ac:dyDescent="0.2">
      <c r="BI8138" s="147"/>
      <c r="BJ8138" s="147"/>
    </row>
    <row r="8139" spans="61:62" s="92" customFormat="1" x14ac:dyDescent="0.2">
      <c r="BI8139" s="147"/>
      <c r="BJ8139" s="147"/>
    </row>
    <row r="8140" spans="61:62" s="92" customFormat="1" x14ac:dyDescent="0.2">
      <c r="BI8140" s="147"/>
      <c r="BJ8140" s="147"/>
    </row>
    <row r="8141" spans="61:62" s="92" customFormat="1" x14ac:dyDescent="0.2">
      <c r="BI8141" s="147"/>
      <c r="BJ8141" s="147"/>
    </row>
    <row r="8142" spans="61:62" s="92" customFormat="1" x14ac:dyDescent="0.2">
      <c r="BI8142" s="147"/>
      <c r="BJ8142" s="147"/>
    </row>
    <row r="8143" spans="61:62" s="92" customFormat="1" x14ac:dyDescent="0.2">
      <c r="BI8143" s="147"/>
      <c r="BJ8143" s="147"/>
    </row>
    <row r="8144" spans="61:62" s="92" customFormat="1" x14ac:dyDescent="0.2">
      <c r="BI8144" s="147"/>
      <c r="BJ8144" s="147"/>
    </row>
    <row r="8145" spans="61:62" s="92" customFormat="1" x14ac:dyDescent="0.2">
      <c r="BI8145" s="147"/>
      <c r="BJ8145" s="147"/>
    </row>
    <row r="8146" spans="61:62" s="92" customFormat="1" x14ac:dyDescent="0.2">
      <c r="BI8146" s="147"/>
      <c r="BJ8146" s="147"/>
    </row>
    <row r="8147" spans="61:62" s="92" customFormat="1" x14ac:dyDescent="0.2">
      <c r="BI8147" s="147"/>
      <c r="BJ8147" s="147"/>
    </row>
    <row r="8148" spans="61:62" s="92" customFormat="1" x14ac:dyDescent="0.2">
      <c r="BI8148" s="147"/>
      <c r="BJ8148" s="147"/>
    </row>
    <row r="8149" spans="61:62" s="92" customFormat="1" x14ac:dyDescent="0.2">
      <c r="BI8149" s="147"/>
      <c r="BJ8149" s="147"/>
    </row>
    <row r="8150" spans="61:62" s="92" customFormat="1" x14ac:dyDescent="0.2">
      <c r="BI8150" s="147"/>
      <c r="BJ8150" s="147"/>
    </row>
    <row r="8151" spans="61:62" s="92" customFormat="1" x14ac:dyDescent="0.2">
      <c r="BI8151" s="147"/>
      <c r="BJ8151" s="147"/>
    </row>
    <row r="8152" spans="61:62" s="92" customFormat="1" x14ac:dyDescent="0.2">
      <c r="BI8152" s="147"/>
      <c r="BJ8152" s="147"/>
    </row>
    <row r="8153" spans="61:62" s="92" customFormat="1" x14ac:dyDescent="0.2">
      <c r="BI8153" s="147"/>
      <c r="BJ8153" s="147"/>
    </row>
    <row r="8154" spans="61:62" s="92" customFormat="1" x14ac:dyDescent="0.2">
      <c r="BI8154" s="147"/>
      <c r="BJ8154" s="147"/>
    </row>
    <row r="8155" spans="61:62" s="92" customFormat="1" x14ac:dyDescent="0.2">
      <c r="BI8155" s="147"/>
      <c r="BJ8155" s="147"/>
    </row>
    <row r="8156" spans="61:62" s="92" customFormat="1" x14ac:dyDescent="0.2">
      <c r="BI8156" s="147"/>
      <c r="BJ8156" s="147"/>
    </row>
    <row r="8157" spans="61:62" s="92" customFormat="1" x14ac:dyDescent="0.2">
      <c r="BI8157" s="147"/>
      <c r="BJ8157" s="147"/>
    </row>
    <row r="8158" spans="61:62" s="92" customFormat="1" x14ac:dyDescent="0.2">
      <c r="BI8158" s="147"/>
      <c r="BJ8158" s="147"/>
    </row>
    <row r="8159" spans="61:62" s="92" customFormat="1" x14ac:dyDescent="0.2">
      <c r="BI8159" s="147"/>
      <c r="BJ8159" s="147"/>
    </row>
    <row r="8160" spans="61:62" s="92" customFormat="1" x14ac:dyDescent="0.2">
      <c r="BI8160" s="147"/>
      <c r="BJ8160" s="147"/>
    </row>
    <row r="8161" spans="61:62" s="92" customFormat="1" x14ac:dyDescent="0.2">
      <c r="BI8161" s="147"/>
      <c r="BJ8161" s="147"/>
    </row>
    <row r="8162" spans="61:62" s="92" customFormat="1" x14ac:dyDescent="0.2">
      <c r="BI8162" s="147"/>
      <c r="BJ8162" s="147"/>
    </row>
    <row r="8163" spans="61:62" s="92" customFormat="1" x14ac:dyDescent="0.2">
      <c r="BI8163" s="147"/>
      <c r="BJ8163" s="147"/>
    </row>
    <row r="8164" spans="61:62" s="92" customFormat="1" x14ac:dyDescent="0.2">
      <c r="BI8164" s="147"/>
      <c r="BJ8164" s="147"/>
    </row>
    <row r="8165" spans="61:62" s="92" customFormat="1" x14ac:dyDescent="0.2">
      <c r="BI8165" s="147"/>
      <c r="BJ8165" s="147"/>
    </row>
    <row r="8166" spans="61:62" s="92" customFormat="1" x14ac:dyDescent="0.2">
      <c r="BI8166" s="147"/>
      <c r="BJ8166" s="147"/>
    </row>
    <row r="8167" spans="61:62" s="92" customFormat="1" x14ac:dyDescent="0.2">
      <c r="BI8167" s="147"/>
      <c r="BJ8167" s="147"/>
    </row>
    <row r="8168" spans="61:62" s="92" customFormat="1" x14ac:dyDescent="0.2">
      <c r="BI8168" s="147"/>
      <c r="BJ8168" s="147"/>
    </row>
    <row r="8169" spans="61:62" s="92" customFormat="1" x14ac:dyDescent="0.2">
      <c r="BI8169" s="147"/>
      <c r="BJ8169" s="147"/>
    </row>
    <row r="8170" spans="61:62" s="92" customFormat="1" x14ac:dyDescent="0.2">
      <c r="BI8170" s="147"/>
      <c r="BJ8170" s="147"/>
    </row>
    <row r="8171" spans="61:62" s="92" customFormat="1" x14ac:dyDescent="0.2">
      <c r="BI8171" s="147"/>
      <c r="BJ8171" s="147"/>
    </row>
    <row r="8172" spans="61:62" s="92" customFormat="1" x14ac:dyDescent="0.2">
      <c r="BI8172" s="147"/>
      <c r="BJ8172" s="147"/>
    </row>
    <row r="8173" spans="61:62" s="92" customFormat="1" x14ac:dyDescent="0.2">
      <c r="BI8173" s="147"/>
      <c r="BJ8173" s="147"/>
    </row>
    <row r="8174" spans="61:62" s="92" customFormat="1" x14ac:dyDescent="0.2">
      <c r="BI8174" s="147"/>
      <c r="BJ8174" s="147"/>
    </row>
    <row r="8175" spans="61:62" s="92" customFormat="1" x14ac:dyDescent="0.2">
      <c r="BI8175" s="147"/>
      <c r="BJ8175" s="147"/>
    </row>
    <row r="8176" spans="61:62" s="92" customFormat="1" x14ac:dyDescent="0.2">
      <c r="BI8176" s="147"/>
      <c r="BJ8176" s="147"/>
    </row>
    <row r="8177" spans="61:62" s="92" customFormat="1" x14ac:dyDescent="0.2">
      <c r="BI8177" s="147"/>
      <c r="BJ8177" s="147"/>
    </row>
    <row r="8178" spans="61:62" s="92" customFormat="1" x14ac:dyDescent="0.2">
      <c r="BI8178" s="147"/>
      <c r="BJ8178" s="147"/>
    </row>
    <row r="8179" spans="61:62" s="92" customFormat="1" x14ac:dyDescent="0.2">
      <c r="BI8179" s="147"/>
      <c r="BJ8179" s="147"/>
    </row>
    <row r="8180" spans="61:62" s="92" customFormat="1" x14ac:dyDescent="0.2">
      <c r="BI8180" s="147"/>
      <c r="BJ8180" s="147"/>
    </row>
    <row r="8181" spans="61:62" s="92" customFormat="1" x14ac:dyDescent="0.2">
      <c r="BI8181" s="147"/>
      <c r="BJ8181" s="147"/>
    </row>
    <row r="8182" spans="61:62" s="92" customFormat="1" x14ac:dyDescent="0.2">
      <c r="BI8182" s="147"/>
      <c r="BJ8182" s="147"/>
    </row>
    <row r="8183" spans="61:62" s="92" customFormat="1" x14ac:dyDescent="0.2">
      <c r="BI8183" s="147"/>
      <c r="BJ8183" s="147"/>
    </row>
    <row r="8184" spans="61:62" s="92" customFormat="1" x14ac:dyDescent="0.2">
      <c r="BI8184" s="147"/>
      <c r="BJ8184" s="147"/>
    </row>
    <row r="8185" spans="61:62" s="92" customFormat="1" x14ac:dyDescent="0.2">
      <c r="BI8185" s="147"/>
      <c r="BJ8185" s="147"/>
    </row>
    <row r="8186" spans="61:62" s="92" customFormat="1" x14ac:dyDescent="0.2">
      <c r="BI8186" s="147"/>
      <c r="BJ8186" s="147"/>
    </row>
    <row r="8187" spans="61:62" s="92" customFormat="1" x14ac:dyDescent="0.2">
      <c r="BI8187" s="147"/>
      <c r="BJ8187" s="147"/>
    </row>
    <row r="8188" spans="61:62" s="92" customFormat="1" x14ac:dyDescent="0.2">
      <c r="BI8188" s="147"/>
      <c r="BJ8188" s="147"/>
    </row>
    <row r="8189" spans="61:62" s="92" customFormat="1" x14ac:dyDescent="0.2">
      <c r="BI8189" s="147"/>
      <c r="BJ8189" s="147"/>
    </row>
    <row r="8190" spans="61:62" s="92" customFormat="1" x14ac:dyDescent="0.2">
      <c r="BI8190" s="147"/>
      <c r="BJ8190" s="147"/>
    </row>
    <row r="8191" spans="61:62" s="92" customFormat="1" x14ac:dyDescent="0.2">
      <c r="BI8191" s="147"/>
      <c r="BJ8191" s="147"/>
    </row>
    <row r="8192" spans="61:62" s="92" customFormat="1" x14ac:dyDescent="0.2">
      <c r="BI8192" s="147"/>
      <c r="BJ8192" s="147"/>
    </row>
    <row r="8193" spans="61:62" s="92" customFormat="1" x14ac:dyDescent="0.2">
      <c r="BI8193" s="147"/>
      <c r="BJ8193" s="147"/>
    </row>
    <row r="8194" spans="61:62" s="92" customFormat="1" x14ac:dyDescent="0.2">
      <c r="BI8194" s="147"/>
      <c r="BJ8194" s="147"/>
    </row>
    <row r="8195" spans="61:62" s="92" customFormat="1" x14ac:dyDescent="0.2">
      <c r="BI8195" s="147"/>
      <c r="BJ8195" s="147"/>
    </row>
    <row r="8196" spans="61:62" s="92" customFormat="1" x14ac:dyDescent="0.2">
      <c r="BI8196" s="147"/>
      <c r="BJ8196" s="147"/>
    </row>
    <row r="8197" spans="61:62" s="92" customFormat="1" x14ac:dyDescent="0.2">
      <c r="BI8197" s="147"/>
      <c r="BJ8197" s="147"/>
    </row>
    <row r="8198" spans="61:62" s="92" customFormat="1" x14ac:dyDescent="0.2">
      <c r="BI8198" s="147"/>
      <c r="BJ8198" s="147"/>
    </row>
    <row r="8199" spans="61:62" s="92" customFormat="1" x14ac:dyDescent="0.2">
      <c r="BI8199" s="147"/>
      <c r="BJ8199" s="147"/>
    </row>
    <row r="8200" spans="61:62" s="92" customFormat="1" x14ac:dyDescent="0.2">
      <c r="BI8200" s="147"/>
      <c r="BJ8200" s="147"/>
    </row>
    <row r="8201" spans="61:62" s="92" customFormat="1" x14ac:dyDescent="0.2">
      <c r="BI8201" s="147"/>
      <c r="BJ8201" s="147"/>
    </row>
    <row r="8202" spans="61:62" s="92" customFormat="1" x14ac:dyDescent="0.2">
      <c r="BI8202" s="147"/>
      <c r="BJ8202" s="147"/>
    </row>
    <row r="8203" spans="61:62" s="92" customFormat="1" x14ac:dyDescent="0.2">
      <c r="BI8203" s="147"/>
      <c r="BJ8203" s="147"/>
    </row>
    <row r="8204" spans="61:62" s="92" customFormat="1" x14ac:dyDescent="0.2">
      <c r="BI8204" s="147"/>
      <c r="BJ8204" s="147"/>
    </row>
    <row r="8205" spans="61:62" s="92" customFormat="1" x14ac:dyDescent="0.2">
      <c r="BI8205" s="147"/>
      <c r="BJ8205" s="147"/>
    </row>
    <row r="8206" spans="61:62" s="92" customFormat="1" x14ac:dyDescent="0.2">
      <c r="BI8206" s="147"/>
      <c r="BJ8206" s="147"/>
    </row>
    <row r="8207" spans="61:62" s="92" customFormat="1" x14ac:dyDescent="0.2">
      <c r="BI8207" s="147"/>
      <c r="BJ8207" s="147"/>
    </row>
    <row r="8208" spans="61:62" s="92" customFormat="1" x14ac:dyDescent="0.2">
      <c r="BI8208" s="147"/>
      <c r="BJ8208" s="147"/>
    </row>
    <row r="8209" spans="61:62" s="92" customFormat="1" x14ac:dyDescent="0.2">
      <c r="BI8209" s="147"/>
      <c r="BJ8209" s="147"/>
    </row>
    <row r="8210" spans="61:62" s="92" customFormat="1" x14ac:dyDescent="0.2">
      <c r="BI8210" s="147"/>
      <c r="BJ8210" s="147"/>
    </row>
    <row r="8211" spans="61:62" s="92" customFormat="1" x14ac:dyDescent="0.2">
      <c r="BI8211" s="147"/>
      <c r="BJ8211" s="147"/>
    </row>
    <row r="8212" spans="61:62" s="92" customFormat="1" x14ac:dyDescent="0.2">
      <c r="BI8212" s="147"/>
      <c r="BJ8212" s="147"/>
    </row>
    <row r="8213" spans="61:62" s="92" customFormat="1" x14ac:dyDescent="0.2">
      <c r="BI8213" s="147"/>
      <c r="BJ8213" s="147"/>
    </row>
    <row r="8214" spans="61:62" s="92" customFormat="1" x14ac:dyDescent="0.2">
      <c r="BI8214" s="147"/>
      <c r="BJ8214" s="147"/>
    </row>
    <row r="8215" spans="61:62" s="92" customFormat="1" x14ac:dyDescent="0.2">
      <c r="BI8215" s="147"/>
      <c r="BJ8215" s="147"/>
    </row>
    <row r="8216" spans="61:62" s="92" customFormat="1" x14ac:dyDescent="0.2">
      <c r="BI8216" s="147"/>
      <c r="BJ8216" s="147"/>
    </row>
    <row r="8217" spans="61:62" s="92" customFormat="1" x14ac:dyDescent="0.2">
      <c r="BI8217" s="147"/>
      <c r="BJ8217" s="147"/>
    </row>
    <row r="8218" spans="61:62" s="92" customFormat="1" x14ac:dyDescent="0.2">
      <c r="BI8218" s="147"/>
      <c r="BJ8218" s="147"/>
    </row>
    <row r="8219" spans="61:62" s="92" customFormat="1" x14ac:dyDescent="0.2">
      <c r="BI8219" s="147"/>
      <c r="BJ8219" s="147"/>
    </row>
    <row r="8220" spans="61:62" s="92" customFormat="1" x14ac:dyDescent="0.2">
      <c r="BI8220" s="147"/>
      <c r="BJ8220" s="147"/>
    </row>
    <row r="8221" spans="61:62" s="92" customFormat="1" x14ac:dyDescent="0.2">
      <c r="BI8221" s="147"/>
      <c r="BJ8221" s="147"/>
    </row>
    <row r="8222" spans="61:62" s="92" customFormat="1" x14ac:dyDescent="0.2">
      <c r="BI8222" s="147"/>
      <c r="BJ8222" s="147"/>
    </row>
    <row r="8223" spans="61:62" s="92" customFormat="1" x14ac:dyDescent="0.2">
      <c r="BI8223" s="147"/>
      <c r="BJ8223" s="147"/>
    </row>
    <row r="8224" spans="61:62" s="92" customFormat="1" x14ac:dyDescent="0.2">
      <c r="BI8224" s="147"/>
      <c r="BJ8224" s="147"/>
    </row>
    <row r="8225" spans="61:62" s="92" customFormat="1" x14ac:dyDescent="0.2">
      <c r="BI8225" s="147"/>
      <c r="BJ8225" s="147"/>
    </row>
    <row r="8226" spans="61:62" s="92" customFormat="1" x14ac:dyDescent="0.2">
      <c r="BI8226" s="147"/>
      <c r="BJ8226" s="147"/>
    </row>
    <row r="8227" spans="61:62" s="92" customFormat="1" x14ac:dyDescent="0.2">
      <c r="BI8227" s="147"/>
      <c r="BJ8227" s="147"/>
    </row>
    <row r="8228" spans="61:62" s="92" customFormat="1" x14ac:dyDescent="0.2">
      <c r="BI8228" s="147"/>
      <c r="BJ8228" s="147"/>
    </row>
    <row r="8229" spans="61:62" s="92" customFormat="1" x14ac:dyDescent="0.2">
      <c r="BI8229" s="147"/>
      <c r="BJ8229" s="147"/>
    </row>
    <row r="8230" spans="61:62" s="92" customFormat="1" x14ac:dyDescent="0.2">
      <c r="BI8230" s="147"/>
      <c r="BJ8230" s="147"/>
    </row>
    <row r="8231" spans="61:62" s="92" customFormat="1" x14ac:dyDescent="0.2">
      <c r="BI8231" s="147"/>
      <c r="BJ8231" s="147"/>
    </row>
    <row r="8232" spans="61:62" s="92" customFormat="1" x14ac:dyDescent="0.2">
      <c r="BI8232" s="147"/>
      <c r="BJ8232" s="147"/>
    </row>
    <row r="8233" spans="61:62" s="92" customFormat="1" x14ac:dyDescent="0.2">
      <c r="BI8233" s="147"/>
      <c r="BJ8233" s="147"/>
    </row>
    <row r="8234" spans="61:62" s="92" customFormat="1" x14ac:dyDescent="0.2">
      <c r="BI8234" s="147"/>
      <c r="BJ8234" s="147"/>
    </row>
    <row r="8235" spans="61:62" s="92" customFormat="1" x14ac:dyDescent="0.2">
      <c r="BI8235" s="147"/>
      <c r="BJ8235" s="147"/>
    </row>
    <row r="8236" spans="61:62" s="92" customFormat="1" x14ac:dyDescent="0.2">
      <c r="BI8236" s="147"/>
      <c r="BJ8236" s="147"/>
    </row>
    <row r="8237" spans="61:62" s="92" customFormat="1" x14ac:dyDescent="0.2">
      <c r="BI8237" s="147"/>
      <c r="BJ8237" s="147"/>
    </row>
    <row r="8238" spans="61:62" s="92" customFormat="1" x14ac:dyDescent="0.2">
      <c r="BI8238" s="147"/>
      <c r="BJ8238" s="147"/>
    </row>
    <row r="8239" spans="61:62" s="92" customFormat="1" x14ac:dyDescent="0.2">
      <c r="BI8239" s="147"/>
      <c r="BJ8239" s="147"/>
    </row>
    <row r="8240" spans="61:62" s="92" customFormat="1" x14ac:dyDescent="0.2">
      <c r="BI8240" s="147"/>
      <c r="BJ8240" s="147"/>
    </row>
    <row r="8241" spans="61:62" s="92" customFormat="1" x14ac:dyDescent="0.2">
      <c r="BI8241" s="147"/>
      <c r="BJ8241" s="147"/>
    </row>
    <row r="8242" spans="61:62" s="92" customFormat="1" x14ac:dyDescent="0.2">
      <c r="BI8242" s="147"/>
      <c r="BJ8242" s="147"/>
    </row>
    <row r="8243" spans="61:62" s="92" customFormat="1" x14ac:dyDescent="0.2">
      <c r="BI8243" s="147"/>
      <c r="BJ8243" s="147"/>
    </row>
    <row r="8244" spans="61:62" s="92" customFormat="1" x14ac:dyDescent="0.2">
      <c r="BI8244" s="147"/>
      <c r="BJ8244" s="147"/>
    </row>
    <row r="8245" spans="61:62" s="92" customFormat="1" x14ac:dyDescent="0.2">
      <c r="BI8245" s="147"/>
      <c r="BJ8245" s="147"/>
    </row>
    <row r="8246" spans="61:62" s="92" customFormat="1" x14ac:dyDescent="0.2">
      <c r="BI8246" s="147"/>
      <c r="BJ8246" s="147"/>
    </row>
    <row r="8247" spans="61:62" s="92" customFormat="1" x14ac:dyDescent="0.2">
      <c r="BI8247" s="147"/>
      <c r="BJ8247" s="147"/>
    </row>
    <row r="8248" spans="61:62" s="92" customFormat="1" x14ac:dyDescent="0.2">
      <c r="BI8248" s="147"/>
      <c r="BJ8248" s="147"/>
    </row>
    <row r="8249" spans="61:62" s="92" customFormat="1" x14ac:dyDescent="0.2">
      <c r="BI8249" s="147"/>
      <c r="BJ8249" s="147"/>
    </row>
    <row r="8250" spans="61:62" s="92" customFormat="1" x14ac:dyDescent="0.2">
      <c r="BI8250" s="147"/>
      <c r="BJ8250" s="147"/>
    </row>
    <row r="8251" spans="61:62" s="92" customFormat="1" x14ac:dyDescent="0.2">
      <c r="BI8251" s="147"/>
      <c r="BJ8251" s="147"/>
    </row>
    <row r="8252" spans="61:62" s="92" customFormat="1" x14ac:dyDescent="0.2">
      <c r="BI8252" s="147"/>
      <c r="BJ8252" s="147"/>
    </row>
    <row r="8253" spans="61:62" s="92" customFormat="1" x14ac:dyDescent="0.2">
      <c r="BI8253" s="147"/>
      <c r="BJ8253" s="147"/>
    </row>
    <row r="8254" spans="61:62" s="92" customFormat="1" x14ac:dyDescent="0.2">
      <c r="BI8254" s="147"/>
      <c r="BJ8254" s="147"/>
    </row>
    <row r="8255" spans="61:62" s="92" customFormat="1" x14ac:dyDescent="0.2">
      <c r="BI8255" s="147"/>
      <c r="BJ8255" s="147"/>
    </row>
    <row r="8256" spans="61:62" s="92" customFormat="1" x14ac:dyDescent="0.2">
      <c r="BI8256" s="147"/>
      <c r="BJ8256" s="147"/>
    </row>
    <row r="8257" spans="61:62" s="92" customFormat="1" x14ac:dyDescent="0.2">
      <c r="BI8257" s="147"/>
      <c r="BJ8257" s="147"/>
    </row>
    <row r="8258" spans="61:62" s="92" customFormat="1" x14ac:dyDescent="0.2">
      <c r="BI8258" s="147"/>
      <c r="BJ8258" s="147"/>
    </row>
    <row r="8259" spans="61:62" s="92" customFormat="1" x14ac:dyDescent="0.2">
      <c r="BI8259" s="147"/>
      <c r="BJ8259" s="147"/>
    </row>
    <row r="8260" spans="61:62" s="92" customFormat="1" x14ac:dyDescent="0.2">
      <c r="BI8260" s="147"/>
      <c r="BJ8260" s="147"/>
    </row>
    <row r="8261" spans="61:62" s="92" customFormat="1" x14ac:dyDescent="0.2">
      <c r="BI8261" s="147"/>
      <c r="BJ8261" s="147"/>
    </row>
    <row r="8262" spans="61:62" s="92" customFormat="1" x14ac:dyDescent="0.2">
      <c r="BI8262" s="147"/>
      <c r="BJ8262" s="147"/>
    </row>
    <row r="8263" spans="61:62" s="92" customFormat="1" x14ac:dyDescent="0.2">
      <c r="BI8263" s="147"/>
      <c r="BJ8263" s="147"/>
    </row>
    <row r="8264" spans="61:62" s="92" customFormat="1" x14ac:dyDescent="0.2">
      <c r="BI8264" s="147"/>
      <c r="BJ8264" s="147"/>
    </row>
    <row r="8265" spans="61:62" s="92" customFormat="1" x14ac:dyDescent="0.2">
      <c r="BI8265" s="147"/>
      <c r="BJ8265" s="147"/>
    </row>
    <row r="8266" spans="61:62" s="92" customFormat="1" x14ac:dyDescent="0.2">
      <c r="BI8266" s="147"/>
      <c r="BJ8266" s="147"/>
    </row>
    <row r="8267" spans="61:62" s="92" customFormat="1" x14ac:dyDescent="0.2">
      <c r="BI8267" s="147"/>
      <c r="BJ8267" s="147"/>
    </row>
    <row r="8268" spans="61:62" s="92" customFormat="1" x14ac:dyDescent="0.2">
      <c r="BI8268" s="147"/>
      <c r="BJ8268" s="147"/>
    </row>
    <row r="8269" spans="61:62" s="92" customFormat="1" x14ac:dyDescent="0.2">
      <c r="BI8269" s="147"/>
      <c r="BJ8269" s="147"/>
    </row>
    <row r="8270" spans="61:62" s="92" customFormat="1" x14ac:dyDescent="0.2">
      <c r="BI8270" s="147"/>
      <c r="BJ8270" s="147"/>
    </row>
    <row r="8271" spans="61:62" s="92" customFormat="1" x14ac:dyDescent="0.2">
      <c r="BI8271" s="147"/>
      <c r="BJ8271" s="147"/>
    </row>
    <row r="8272" spans="61:62" s="92" customFormat="1" x14ac:dyDescent="0.2">
      <c r="BI8272" s="147"/>
      <c r="BJ8272" s="147"/>
    </row>
    <row r="8273" spans="61:62" s="92" customFormat="1" x14ac:dyDescent="0.2">
      <c r="BI8273" s="147"/>
      <c r="BJ8273" s="147"/>
    </row>
    <row r="8274" spans="61:62" s="92" customFormat="1" x14ac:dyDescent="0.2">
      <c r="BI8274" s="147"/>
      <c r="BJ8274" s="147"/>
    </row>
    <row r="8275" spans="61:62" s="92" customFormat="1" x14ac:dyDescent="0.2">
      <c r="BI8275" s="147"/>
      <c r="BJ8275" s="147"/>
    </row>
    <row r="8276" spans="61:62" s="92" customFormat="1" x14ac:dyDescent="0.2">
      <c r="BI8276" s="147"/>
      <c r="BJ8276" s="147"/>
    </row>
    <row r="8277" spans="61:62" s="92" customFormat="1" x14ac:dyDescent="0.2">
      <c r="BI8277" s="147"/>
      <c r="BJ8277" s="147"/>
    </row>
    <row r="8278" spans="61:62" s="92" customFormat="1" x14ac:dyDescent="0.2">
      <c r="BI8278" s="147"/>
      <c r="BJ8278" s="147"/>
    </row>
    <row r="8279" spans="61:62" s="92" customFormat="1" x14ac:dyDescent="0.2">
      <c r="BI8279" s="147"/>
      <c r="BJ8279" s="147"/>
    </row>
    <row r="8280" spans="61:62" s="92" customFormat="1" x14ac:dyDescent="0.2">
      <c r="BI8280" s="147"/>
      <c r="BJ8280" s="147"/>
    </row>
    <row r="8281" spans="61:62" s="92" customFormat="1" x14ac:dyDescent="0.2">
      <c r="BI8281" s="147"/>
      <c r="BJ8281" s="147"/>
    </row>
    <row r="8282" spans="61:62" s="92" customFormat="1" x14ac:dyDescent="0.2">
      <c r="BI8282" s="147"/>
      <c r="BJ8282" s="147"/>
    </row>
    <row r="8283" spans="61:62" s="92" customFormat="1" x14ac:dyDescent="0.2">
      <c r="BI8283" s="147"/>
      <c r="BJ8283" s="147"/>
    </row>
    <row r="8284" spans="61:62" s="92" customFormat="1" x14ac:dyDescent="0.2">
      <c r="BI8284" s="147"/>
      <c r="BJ8284" s="147"/>
    </row>
    <row r="8285" spans="61:62" s="92" customFormat="1" x14ac:dyDescent="0.2">
      <c r="BI8285" s="147"/>
      <c r="BJ8285" s="147"/>
    </row>
    <row r="8286" spans="61:62" s="92" customFormat="1" x14ac:dyDescent="0.2">
      <c r="BI8286" s="147"/>
      <c r="BJ8286" s="147"/>
    </row>
    <row r="8287" spans="61:62" s="92" customFormat="1" x14ac:dyDescent="0.2">
      <c r="BI8287" s="147"/>
      <c r="BJ8287" s="147"/>
    </row>
    <row r="8288" spans="61:62" s="92" customFormat="1" x14ac:dyDescent="0.2">
      <c r="BI8288" s="147"/>
      <c r="BJ8288" s="147"/>
    </row>
    <row r="8289" spans="61:62" s="92" customFormat="1" x14ac:dyDescent="0.2">
      <c r="BI8289" s="147"/>
      <c r="BJ8289" s="147"/>
    </row>
    <row r="8290" spans="61:62" s="92" customFormat="1" x14ac:dyDescent="0.2">
      <c r="BI8290" s="147"/>
      <c r="BJ8290" s="147"/>
    </row>
    <row r="8291" spans="61:62" s="92" customFormat="1" x14ac:dyDescent="0.2">
      <c r="BI8291" s="147"/>
      <c r="BJ8291" s="147"/>
    </row>
    <row r="8292" spans="61:62" s="92" customFormat="1" x14ac:dyDescent="0.2">
      <c r="BI8292" s="147"/>
      <c r="BJ8292" s="147"/>
    </row>
    <row r="8293" spans="61:62" s="92" customFormat="1" x14ac:dyDescent="0.2">
      <c r="BI8293" s="147"/>
      <c r="BJ8293" s="147"/>
    </row>
    <row r="8294" spans="61:62" s="92" customFormat="1" x14ac:dyDescent="0.2">
      <c r="BI8294" s="147"/>
      <c r="BJ8294" s="147"/>
    </row>
    <row r="8295" spans="61:62" s="92" customFormat="1" x14ac:dyDescent="0.2">
      <c r="BI8295" s="147"/>
      <c r="BJ8295" s="147"/>
    </row>
    <row r="8296" spans="61:62" s="92" customFormat="1" x14ac:dyDescent="0.2">
      <c r="BI8296" s="147"/>
      <c r="BJ8296" s="147"/>
    </row>
    <row r="8297" spans="61:62" s="92" customFormat="1" x14ac:dyDescent="0.2">
      <c r="BI8297" s="147"/>
      <c r="BJ8297" s="147"/>
    </row>
    <row r="8298" spans="61:62" s="92" customFormat="1" x14ac:dyDescent="0.2">
      <c r="BI8298" s="147"/>
      <c r="BJ8298" s="147"/>
    </row>
    <row r="8299" spans="61:62" s="92" customFormat="1" x14ac:dyDescent="0.2">
      <c r="BI8299" s="147"/>
      <c r="BJ8299" s="147"/>
    </row>
    <row r="8300" spans="61:62" s="92" customFormat="1" x14ac:dyDescent="0.2">
      <c r="BI8300" s="147"/>
      <c r="BJ8300" s="147"/>
    </row>
    <row r="8301" spans="61:62" s="92" customFormat="1" x14ac:dyDescent="0.2">
      <c r="BI8301" s="147"/>
      <c r="BJ8301" s="147"/>
    </row>
    <row r="8302" spans="61:62" s="92" customFormat="1" x14ac:dyDescent="0.2">
      <c r="BI8302" s="147"/>
      <c r="BJ8302" s="147"/>
    </row>
    <row r="8303" spans="61:62" s="92" customFormat="1" x14ac:dyDescent="0.2">
      <c r="BI8303" s="147"/>
      <c r="BJ8303" s="147"/>
    </row>
    <row r="8304" spans="61:62" s="92" customFormat="1" x14ac:dyDescent="0.2">
      <c r="BI8304" s="147"/>
      <c r="BJ8304" s="147"/>
    </row>
    <row r="8305" spans="61:62" s="92" customFormat="1" x14ac:dyDescent="0.2">
      <c r="BI8305" s="147"/>
      <c r="BJ8305" s="147"/>
    </row>
    <row r="8306" spans="61:62" s="92" customFormat="1" x14ac:dyDescent="0.2">
      <c r="BI8306" s="147"/>
      <c r="BJ8306" s="147"/>
    </row>
    <row r="8307" spans="61:62" s="92" customFormat="1" x14ac:dyDescent="0.2">
      <c r="BI8307" s="147"/>
      <c r="BJ8307" s="147"/>
    </row>
    <row r="8308" spans="61:62" s="92" customFormat="1" x14ac:dyDescent="0.2">
      <c r="BI8308" s="147"/>
      <c r="BJ8308" s="147"/>
    </row>
    <row r="8309" spans="61:62" s="92" customFormat="1" x14ac:dyDescent="0.2">
      <c r="BI8309" s="147"/>
      <c r="BJ8309" s="147"/>
    </row>
    <row r="8310" spans="61:62" s="92" customFormat="1" x14ac:dyDescent="0.2">
      <c r="BI8310" s="147"/>
      <c r="BJ8310" s="147"/>
    </row>
    <row r="8311" spans="61:62" s="92" customFormat="1" x14ac:dyDescent="0.2">
      <c r="BI8311" s="147"/>
      <c r="BJ8311" s="147"/>
    </row>
    <row r="8312" spans="61:62" s="92" customFormat="1" x14ac:dyDescent="0.2">
      <c r="BI8312" s="147"/>
      <c r="BJ8312" s="147"/>
    </row>
    <row r="8313" spans="61:62" s="92" customFormat="1" x14ac:dyDescent="0.2">
      <c r="BI8313" s="147"/>
      <c r="BJ8313" s="147"/>
    </row>
    <row r="8314" spans="61:62" s="92" customFormat="1" x14ac:dyDescent="0.2">
      <c r="BI8314" s="147"/>
      <c r="BJ8314" s="147"/>
    </row>
    <row r="8315" spans="61:62" s="92" customFormat="1" x14ac:dyDescent="0.2">
      <c r="BI8315" s="147"/>
      <c r="BJ8315" s="147"/>
    </row>
    <row r="8316" spans="61:62" s="92" customFormat="1" x14ac:dyDescent="0.2">
      <c r="BI8316" s="147"/>
      <c r="BJ8316" s="147"/>
    </row>
    <row r="8317" spans="61:62" s="92" customFormat="1" x14ac:dyDescent="0.2">
      <c r="BI8317" s="147"/>
      <c r="BJ8317" s="147"/>
    </row>
    <row r="8318" spans="61:62" s="92" customFormat="1" x14ac:dyDescent="0.2">
      <c r="BI8318" s="147"/>
      <c r="BJ8318" s="147"/>
    </row>
    <row r="8319" spans="61:62" s="92" customFormat="1" x14ac:dyDescent="0.2">
      <c r="BI8319" s="147"/>
      <c r="BJ8319" s="147"/>
    </row>
    <row r="8320" spans="61:62" s="92" customFormat="1" x14ac:dyDescent="0.2">
      <c r="BI8320" s="147"/>
      <c r="BJ8320" s="147"/>
    </row>
    <row r="8321" spans="61:62" s="92" customFormat="1" x14ac:dyDescent="0.2">
      <c r="BI8321" s="147"/>
      <c r="BJ8321" s="147"/>
    </row>
    <row r="8322" spans="61:62" s="92" customFormat="1" x14ac:dyDescent="0.2">
      <c r="BI8322" s="147"/>
      <c r="BJ8322" s="147"/>
    </row>
    <row r="8323" spans="61:62" s="92" customFormat="1" x14ac:dyDescent="0.2">
      <c r="BI8323" s="147"/>
      <c r="BJ8323" s="147"/>
    </row>
    <row r="8324" spans="61:62" s="92" customFormat="1" x14ac:dyDescent="0.2">
      <c r="BI8324" s="147"/>
      <c r="BJ8324" s="147"/>
    </row>
    <row r="8325" spans="61:62" s="92" customFormat="1" x14ac:dyDescent="0.2">
      <c r="BI8325" s="147"/>
      <c r="BJ8325" s="147"/>
    </row>
    <row r="8326" spans="61:62" s="92" customFormat="1" x14ac:dyDescent="0.2">
      <c r="BI8326" s="147"/>
      <c r="BJ8326" s="147"/>
    </row>
    <row r="8327" spans="61:62" s="92" customFormat="1" x14ac:dyDescent="0.2">
      <c r="BI8327" s="147"/>
      <c r="BJ8327" s="147"/>
    </row>
    <row r="8328" spans="61:62" s="92" customFormat="1" x14ac:dyDescent="0.2">
      <c r="BI8328" s="147"/>
      <c r="BJ8328" s="147"/>
    </row>
    <row r="8329" spans="61:62" s="92" customFormat="1" x14ac:dyDescent="0.2">
      <c r="BI8329" s="147"/>
      <c r="BJ8329" s="147"/>
    </row>
    <row r="8330" spans="61:62" s="92" customFormat="1" x14ac:dyDescent="0.2">
      <c r="BI8330" s="147"/>
      <c r="BJ8330" s="147"/>
    </row>
    <row r="8331" spans="61:62" s="92" customFormat="1" x14ac:dyDescent="0.2">
      <c r="BI8331" s="147"/>
      <c r="BJ8331" s="147"/>
    </row>
    <row r="8332" spans="61:62" s="92" customFormat="1" x14ac:dyDescent="0.2">
      <c r="BI8332" s="147"/>
      <c r="BJ8332" s="147"/>
    </row>
    <row r="8333" spans="61:62" s="92" customFormat="1" x14ac:dyDescent="0.2">
      <c r="BI8333" s="147"/>
      <c r="BJ8333" s="147"/>
    </row>
    <row r="8334" spans="61:62" s="92" customFormat="1" x14ac:dyDescent="0.2">
      <c r="BI8334" s="147"/>
      <c r="BJ8334" s="147"/>
    </row>
    <row r="8335" spans="61:62" s="92" customFormat="1" x14ac:dyDescent="0.2">
      <c r="BI8335" s="147"/>
      <c r="BJ8335" s="147"/>
    </row>
    <row r="8336" spans="61:62" s="92" customFormat="1" x14ac:dyDescent="0.2">
      <c r="BI8336" s="147"/>
      <c r="BJ8336" s="147"/>
    </row>
    <row r="8337" spans="61:62" s="92" customFormat="1" x14ac:dyDescent="0.2">
      <c r="BI8337" s="147"/>
      <c r="BJ8337" s="147"/>
    </row>
    <row r="8338" spans="61:62" s="92" customFormat="1" x14ac:dyDescent="0.2">
      <c r="BI8338" s="147"/>
      <c r="BJ8338" s="147"/>
    </row>
    <row r="8339" spans="61:62" s="92" customFormat="1" x14ac:dyDescent="0.2">
      <c r="BI8339" s="147"/>
      <c r="BJ8339" s="147"/>
    </row>
    <row r="8340" spans="61:62" s="92" customFormat="1" x14ac:dyDescent="0.2">
      <c r="BI8340" s="147"/>
      <c r="BJ8340" s="147"/>
    </row>
    <row r="8341" spans="61:62" s="92" customFormat="1" x14ac:dyDescent="0.2">
      <c r="BI8341" s="147"/>
      <c r="BJ8341" s="147"/>
    </row>
    <row r="8342" spans="61:62" s="92" customFormat="1" x14ac:dyDescent="0.2">
      <c r="BI8342" s="147"/>
      <c r="BJ8342" s="147"/>
    </row>
    <row r="8343" spans="61:62" s="92" customFormat="1" x14ac:dyDescent="0.2">
      <c r="BI8343" s="147"/>
      <c r="BJ8343" s="147"/>
    </row>
    <row r="8344" spans="61:62" s="92" customFormat="1" x14ac:dyDescent="0.2">
      <c r="BI8344" s="147"/>
      <c r="BJ8344" s="147"/>
    </row>
    <row r="8345" spans="61:62" s="92" customFormat="1" x14ac:dyDescent="0.2">
      <c r="BI8345" s="147"/>
      <c r="BJ8345" s="147"/>
    </row>
    <row r="8346" spans="61:62" s="92" customFormat="1" x14ac:dyDescent="0.2">
      <c r="BI8346" s="147"/>
      <c r="BJ8346" s="147"/>
    </row>
    <row r="8347" spans="61:62" s="92" customFormat="1" x14ac:dyDescent="0.2">
      <c r="BI8347" s="147"/>
      <c r="BJ8347" s="147"/>
    </row>
    <row r="8348" spans="61:62" s="92" customFormat="1" x14ac:dyDescent="0.2">
      <c r="BI8348" s="147"/>
      <c r="BJ8348" s="147"/>
    </row>
    <row r="8349" spans="61:62" s="92" customFormat="1" x14ac:dyDescent="0.2">
      <c r="BI8349" s="147"/>
      <c r="BJ8349" s="147"/>
    </row>
    <row r="8350" spans="61:62" s="92" customFormat="1" x14ac:dyDescent="0.2">
      <c r="BI8350" s="147"/>
      <c r="BJ8350" s="147"/>
    </row>
    <row r="8351" spans="61:62" s="92" customFormat="1" x14ac:dyDescent="0.2">
      <c r="BI8351" s="147"/>
      <c r="BJ8351" s="147"/>
    </row>
    <row r="8352" spans="61:62" s="92" customFormat="1" x14ac:dyDescent="0.2">
      <c r="BI8352" s="147"/>
      <c r="BJ8352" s="147"/>
    </row>
    <row r="8353" spans="61:62" s="92" customFormat="1" x14ac:dyDescent="0.2">
      <c r="BI8353" s="147"/>
      <c r="BJ8353" s="147"/>
    </row>
    <row r="8354" spans="61:62" s="92" customFormat="1" x14ac:dyDescent="0.2">
      <c r="BI8354" s="147"/>
      <c r="BJ8354" s="147"/>
    </row>
    <row r="8355" spans="61:62" s="92" customFormat="1" x14ac:dyDescent="0.2">
      <c r="BI8355" s="147"/>
      <c r="BJ8355" s="147"/>
    </row>
    <row r="8356" spans="61:62" s="92" customFormat="1" x14ac:dyDescent="0.2">
      <c r="BI8356" s="147"/>
      <c r="BJ8356" s="147"/>
    </row>
    <row r="8357" spans="61:62" s="92" customFormat="1" x14ac:dyDescent="0.2">
      <c r="BI8357" s="147"/>
      <c r="BJ8357" s="147"/>
    </row>
    <row r="8358" spans="61:62" s="92" customFormat="1" x14ac:dyDescent="0.2">
      <c r="BI8358" s="147"/>
      <c r="BJ8358" s="147"/>
    </row>
    <row r="8359" spans="61:62" s="92" customFormat="1" x14ac:dyDescent="0.2">
      <c r="BI8359" s="147"/>
      <c r="BJ8359" s="147"/>
    </row>
    <row r="8360" spans="61:62" s="92" customFormat="1" x14ac:dyDescent="0.2">
      <c r="BI8360" s="147"/>
      <c r="BJ8360" s="147"/>
    </row>
    <row r="8361" spans="61:62" s="92" customFormat="1" x14ac:dyDescent="0.2">
      <c r="BI8361" s="147"/>
      <c r="BJ8361" s="147"/>
    </row>
    <row r="8362" spans="61:62" s="92" customFormat="1" x14ac:dyDescent="0.2">
      <c r="BI8362" s="147"/>
      <c r="BJ8362" s="147"/>
    </row>
    <row r="8363" spans="61:62" s="92" customFormat="1" x14ac:dyDescent="0.2">
      <c r="BI8363" s="147"/>
      <c r="BJ8363" s="147"/>
    </row>
    <row r="8364" spans="61:62" s="92" customFormat="1" x14ac:dyDescent="0.2">
      <c r="BI8364" s="147"/>
      <c r="BJ8364" s="147"/>
    </row>
    <row r="8365" spans="61:62" s="92" customFormat="1" x14ac:dyDescent="0.2">
      <c r="BI8365" s="147"/>
      <c r="BJ8365" s="147"/>
    </row>
    <row r="8366" spans="61:62" s="92" customFormat="1" x14ac:dyDescent="0.2">
      <c r="BI8366" s="147"/>
      <c r="BJ8366" s="147"/>
    </row>
    <row r="8367" spans="61:62" s="92" customFormat="1" x14ac:dyDescent="0.2">
      <c r="BI8367" s="147"/>
      <c r="BJ8367" s="147"/>
    </row>
    <row r="8368" spans="61:62" s="92" customFormat="1" x14ac:dyDescent="0.2">
      <c r="BI8368" s="147"/>
      <c r="BJ8368" s="147"/>
    </row>
    <row r="8369" spans="61:62" s="92" customFormat="1" x14ac:dyDescent="0.2">
      <c r="BI8369" s="147"/>
      <c r="BJ8369" s="147"/>
    </row>
    <row r="8370" spans="61:62" s="92" customFormat="1" x14ac:dyDescent="0.2">
      <c r="BI8370" s="147"/>
      <c r="BJ8370" s="147"/>
    </row>
    <row r="8371" spans="61:62" s="92" customFormat="1" x14ac:dyDescent="0.2">
      <c r="BI8371" s="147"/>
      <c r="BJ8371" s="147"/>
    </row>
    <row r="8372" spans="61:62" s="92" customFormat="1" x14ac:dyDescent="0.2">
      <c r="BI8372" s="147"/>
      <c r="BJ8372" s="147"/>
    </row>
    <row r="8373" spans="61:62" s="92" customFormat="1" x14ac:dyDescent="0.2">
      <c r="BI8373" s="147"/>
      <c r="BJ8373" s="147"/>
    </row>
    <row r="8374" spans="61:62" s="92" customFormat="1" x14ac:dyDescent="0.2">
      <c r="BI8374" s="147"/>
      <c r="BJ8374" s="147"/>
    </row>
    <row r="8375" spans="61:62" s="92" customFormat="1" x14ac:dyDescent="0.2">
      <c r="BI8375" s="147"/>
      <c r="BJ8375" s="147"/>
    </row>
    <row r="8376" spans="61:62" s="92" customFormat="1" x14ac:dyDescent="0.2">
      <c r="BI8376" s="147"/>
      <c r="BJ8376" s="147"/>
    </row>
    <row r="8377" spans="61:62" s="92" customFormat="1" x14ac:dyDescent="0.2">
      <c r="BI8377" s="147"/>
      <c r="BJ8377" s="147"/>
    </row>
    <row r="8378" spans="61:62" s="92" customFormat="1" x14ac:dyDescent="0.2">
      <c r="BI8378" s="147"/>
      <c r="BJ8378" s="147"/>
    </row>
    <row r="8379" spans="61:62" s="92" customFormat="1" x14ac:dyDescent="0.2">
      <c r="BI8379" s="147"/>
      <c r="BJ8379" s="147"/>
    </row>
    <row r="8380" spans="61:62" s="92" customFormat="1" x14ac:dyDescent="0.2">
      <c r="BI8380" s="147"/>
      <c r="BJ8380" s="147"/>
    </row>
    <row r="8381" spans="61:62" s="92" customFormat="1" x14ac:dyDescent="0.2">
      <c r="BI8381" s="147"/>
      <c r="BJ8381" s="147"/>
    </row>
    <row r="8382" spans="61:62" s="92" customFormat="1" x14ac:dyDescent="0.2">
      <c r="BI8382" s="147"/>
      <c r="BJ8382" s="147"/>
    </row>
    <row r="8383" spans="61:62" s="92" customFormat="1" x14ac:dyDescent="0.2">
      <c r="BI8383" s="147"/>
      <c r="BJ8383" s="147"/>
    </row>
    <row r="8384" spans="61:62" s="92" customFormat="1" x14ac:dyDescent="0.2">
      <c r="BI8384" s="147"/>
      <c r="BJ8384" s="147"/>
    </row>
    <row r="8385" spans="61:62" s="92" customFormat="1" x14ac:dyDescent="0.2">
      <c r="BI8385" s="147"/>
      <c r="BJ8385" s="147"/>
    </row>
    <row r="8386" spans="61:62" s="92" customFormat="1" x14ac:dyDescent="0.2">
      <c r="BI8386" s="147"/>
      <c r="BJ8386" s="147"/>
    </row>
    <row r="8387" spans="61:62" s="92" customFormat="1" x14ac:dyDescent="0.2">
      <c r="BI8387" s="147"/>
      <c r="BJ8387" s="147"/>
    </row>
    <row r="8388" spans="61:62" s="92" customFormat="1" x14ac:dyDescent="0.2">
      <c r="BI8388" s="147"/>
      <c r="BJ8388" s="147"/>
    </row>
    <row r="8389" spans="61:62" s="92" customFormat="1" x14ac:dyDescent="0.2">
      <c r="BI8389" s="147"/>
      <c r="BJ8389" s="147"/>
    </row>
    <row r="8390" spans="61:62" s="92" customFormat="1" x14ac:dyDescent="0.2">
      <c r="BI8390" s="147"/>
      <c r="BJ8390" s="147"/>
    </row>
    <row r="8391" spans="61:62" s="92" customFormat="1" x14ac:dyDescent="0.2">
      <c r="BI8391" s="147"/>
      <c r="BJ8391" s="147"/>
    </row>
    <row r="8392" spans="61:62" s="92" customFormat="1" x14ac:dyDescent="0.2">
      <c r="BI8392" s="147"/>
      <c r="BJ8392" s="147"/>
    </row>
    <row r="8393" spans="61:62" s="92" customFormat="1" x14ac:dyDescent="0.2">
      <c r="BI8393" s="147"/>
      <c r="BJ8393" s="147"/>
    </row>
    <row r="8394" spans="61:62" s="92" customFormat="1" x14ac:dyDescent="0.2">
      <c r="BI8394" s="147"/>
      <c r="BJ8394" s="147"/>
    </row>
    <row r="8395" spans="61:62" s="92" customFormat="1" x14ac:dyDescent="0.2">
      <c r="BI8395" s="147"/>
      <c r="BJ8395" s="147"/>
    </row>
    <row r="8396" spans="61:62" s="92" customFormat="1" x14ac:dyDescent="0.2">
      <c r="BI8396" s="147"/>
      <c r="BJ8396" s="147"/>
    </row>
    <row r="8397" spans="61:62" s="92" customFormat="1" x14ac:dyDescent="0.2">
      <c r="BI8397" s="147"/>
      <c r="BJ8397" s="147"/>
    </row>
    <row r="8398" spans="61:62" s="92" customFormat="1" x14ac:dyDescent="0.2">
      <c r="BI8398" s="147"/>
      <c r="BJ8398" s="147"/>
    </row>
    <row r="8399" spans="61:62" s="92" customFormat="1" x14ac:dyDescent="0.2">
      <c r="BI8399" s="147"/>
      <c r="BJ8399" s="147"/>
    </row>
    <row r="8400" spans="61:62" s="92" customFormat="1" x14ac:dyDescent="0.2">
      <c r="BI8400" s="147"/>
      <c r="BJ8400" s="147"/>
    </row>
    <row r="8401" spans="61:62" s="92" customFormat="1" x14ac:dyDescent="0.2">
      <c r="BI8401" s="147"/>
      <c r="BJ8401" s="147"/>
    </row>
    <row r="8402" spans="61:62" s="92" customFormat="1" x14ac:dyDescent="0.2">
      <c r="BI8402" s="147"/>
      <c r="BJ8402" s="147"/>
    </row>
    <row r="8403" spans="61:62" s="92" customFormat="1" x14ac:dyDescent="0.2">
      <c r="BI8403" s="147"/>
      <c r="BJ8403" s="147"/>
    </row>
    <row r="8404" spans="61:62" s="92" customFormat="1" x14ac:dyDescent="0.2">
      <c r="BI8404" s="147"/>
      <c r="BJ8404" s="147"/>
    </row>
    <row r="8405" spans="61:62" s="92" customFormat="1" x14ac:dyDescent="0.2">
      <c r="BI8405" s="147"/>
      <c r="BJ8405" s="147"/>
    </row>
    <row r="8406" spans="61:62" s="92" customFormat="1" x14ac:dyDescent="0.2">
      <c r="BI8406" s="147"/>
      <c r="BJ8406" s="147"/>
    </row>
    <row r="8407" spans="61:62" s="92" customFormat="1" x14ac:dyDescent="0.2">
      <c r="BI8407" s="147"/>
      <c r="BJ8407" s="147"/>
    </row>
    <row r="8408" spans="61:62" s="92" customFormat="1" x14ac:dyDescent="0.2">
      <c r="BI8408" s="147"/>
      <c r="BJ8408" s="147"/>
    </row>
    <row r="8409" spans="61:62" s="92" customFormat="1" x14ac:dyDescent="0.2">
      <c r="BI8409" s="147"/>
      <c r="BJ8409" s="147"/>
    </row>
    <row r="8410" spans="61:62" s="92" customFormat="1" x14ac:dyDescent="0.2">
      <c r="BI8410" s="147"/>
      <c r="BJ8410" s="147"/>
    </row>
    <row r="8411" spans="61:62" s="92" customFormat="1" x14ac:dyDescent="0.2">
      <c r="BI8411" s="147"/>
      <c r="BJ8411" s="147"/>
    </row>
    <row r="8412" spans="61:62" s="92" customFormat="1" x14ac:dyDescent="0.2">
      <c r="BI8412" s="147"/>
      <c r="BJ8412" s="147"/>
    </row>
    <row r="8413" spans="61:62" s="92" customFormat="1" x14ac:dyDescent="0.2">
      <c r="BI8413" s="147"/>
      <c r="BJ8413" s="147"/>
    </row>
    <row r="8414" spans="61:62" s="92" customFormat="1" x14ac:dyDescent="0.2">
      <c r="BI8414" s="147"/>
      <c r="BJ8414" s="147"/>
    </row>
    <row r="8415" spans="61:62" s="92" customFormat="1" x14ac:dyDescent="0.2">
      <c r="BI8415" s="147"/>
      <c r="BJ8415" s="147"/>
    </row>
    <row r="8416" spans="61:62" s="92" customFormat="1" x14ac:dyDescent="0.2">
      <c r="BI8416" s="147"/>
      <c r="BJ8416" s="147"/>
    </row>
    <row r="8417" spans="61:62" s="92" customFormat="1" x14ac:dyDescent="0.2">
      <c r="BI8417" s="147"/>
      <c r="BJ8417" s="147"/>
    </row>
    <row r="8418" spans="61:62" s="92" customFormat="1" x14ac:dyDescent="0.2">
      <c r="BI8418" s="147"/>
      <c r="BJ8418" s="147"/>
    </row>
    <row r="8419" spans="61:62" s="92" customFormat="1" x14ac:dyDescent="0.2">
      <c r="BI8419" s="147"/>
      <c r="BJ8419" s="147"/>
    </row>
    <row r="8420" spans="61:62" s="92" customFormat="1" x14ac:dyDescent="0.2">
      <c r="BI8420" s="147"/>
      <c r="BJ8420" s="147"/>
    </row>
    <row r="8421" spans="61:62" s="92" customFormat="1" x14ac:dyDescent="0.2">
      <c r="BI8421" s="147"/>
      <c r="BJ8421" s="147"/>
    </row>
    <row r="8422" spans="61:62" s="92" customFormat="1" x14ac:dyDescent="0.2">
      <c r="BI8422" s="147"/>
      <c r="BJ8422" s="147"/>
    </row>
    <row r="8423" spans="61:62" s="92" customFormat="1" x14ac:dyDescent="0.2">
      <c r="BI8423" s="147"/>
      <c r="BJ8423" s="147"/>
    </row>
    <row r="8424" spans="61:62" s="92" customFormat="1" x14ac:dyDescent="0.2">
      <c r="BI8424" s="147"/>
      <c r="BJ8424" s="147"/>
    </row>
    <row r="8425" spans="61:62" s="92" customFormat="1" x14ac:dyDescent="0.2">
      <c r="BI8425" s="147"/>
      <c r="BJ8425" s="147"/>
    </row>
    <row r="8426" spans="61:62" s="92" customFormat="1" x14ac:dyDescent="0.2">
      <c r="BI8426" s="147"/>
      <c r="BJ8426" s="147"/>
    </row>
    <row r="8427" spans="61:62" s="92" customFormat="1" x14ac:dyDescent="0.2">
      <c r="BI8427" s="147"/>
      <c r="BJ8427" s="147"/>
    </row>
    <row r="8428" spans="61:62" s="92" customFormat="1" x14ac:dyDescent="0.2">
      <c r="BI8428" s="147"/>
      <c r="BJ8428" s="147"/>
    </row>
    <row r="8429" spans="61:62" s="92" customFormat="1" x14ac:dyDescent="0.2">
      <c r="BI8429" s="147"/>
      <c r="BJ8429" s="147"/>
    </row>
    <row r="8430" spans="61:62" s="92" customFormat="1" x14ac:dyDescent="0.2">
      <c r="BI8430" s="147"/>
      <c r="BJ8430" s="147"/>
    </row>
    <row r="8431" spans="61:62" s="92" customFormat="1" x14ac:dyDescent="0.2">
      <c r="BI8431" s="147"/>
      <c r="BJ8431" s="147"/>
    </row>
    <row r="8432" spans="61:62" s="92" customFormat="1" x14ac:dyDescent="0.2">
      <c r="BI8432" s="147"/>
      <c r="BJ8432" s="147"/>
    </row>
    <row r="8433" spans="61:62" s="92" customFormat="1" x14ac:dyDescent="0.2">
      <c r="BI8433" s="147"/>
      <c r="BJ8433" s="147"/>
    </row>
    <row r="8434" spans="61:62" s="92" customFormat="1" x14ac:dyDescent="0.2">
      <c r="BI8434" s="147"/>
      <c r="BJ8434" s="147"/>
    </row>
    <row r="8435" spans="61:62" s="92" customFormat="1" x14ac:dyDescent="0.2">
      <c r="BI8435" s="147"/>
      <c r="BJ8435" s="147"/>
    </row>
    <row r="8436" spans="61:62" s="92" customFormat="1" x14ac:dyDescent="0.2">
      <c r="BI8436" s="147"/>
      <c r="BJ8436" s="147"/>
    </row>
    <row r="8437" spans="61:62" s="92" customFormat="1" x14ac:dyDescent="0.2">
      <c r="BI8437" s="147"/>
      <c r="BJ8437" s="147"/>
    </row>
    <row r="8438" spans="61:62" s="92" customFormat="1" x14ac:dyDescent="0.2">
      <c r="BI8438" s="147"/>
      <c r="BJ8438" s="147"/>
    </row>
    <row r="8439" spans="61:62" s="92" customFormat="1" x14ac:dyDescent="0.2">
      <c r="BI8439" s="147"/>
      <c r="BJ8439" s="147"/>
    </row>
    <row r="8440" spans="61:62" s="92" customFormat="1" x14ac:dyDescent="0.2">
      <c r="BI8440" s="147"/>
      <c r="BJ8440" s="147"/>
    </row>
    <row r="8441" spans="61:62" s="92" customFormat="1" x14ac:dyDescent="0.2">
      <c r="BI8441" s="147"/>
      <c r="BJ8441" s="147"/>
    </row>
    <row r="8442" spans="61:62" s="92" customFormat="1" x14ac:dyDescent="0.2">
      <c r="BI8442" s="147"/>
      <c r="BJ8442" s="147"/>
    </row>
    <row r="8443" spans="61:62" s="92" customFormat="1" x14ac:dyDescent="0.2">
      <c r="BI8443" s="147"/>
      <c r="BJ8443" s="147"/>
    </row>
    <row r="8444" spans="61:62" s="92" customFormat="1" x14ac:dyDescent="0.2">
      <c r="BI8444" s="147"/>
      <c r="BJ8444" s="147"/>
    </row>
    <row r="8445" spans="61:62" s="92" customFormat="1" x14ac:dyDescent="0.2">
      <c r="BI8445" s="147"/>
      <c r="BJ8445" s="147"/>
    </row>
    <row r="8446" spans="61:62" s="92" customFormat="1" x14ac:dyDescent="0.2">
      <c r="BI8446" s="147"/>
      <c r="BJ8446" s="147"/>
    </row>
    <row r="8447" spans="61:62" s="92" customFormat="1" x14ac:dyDescent="0.2">
      <c r="BI8447" s="147"/>
      <c r="BJ8447" s="147"/>
    </row>
    <row r="8448" spans="61:62" s="92" customFormat="1" x14ac:dyDescent="0.2">
      <c r="BI8448" s="147"/>
      <c r="BJ8448" s="147"/>
    </row>
    <row r="8449" spans="61:62" s="92" customFormat="1" x14ac:dyDescent="0.2">
      <c r="BI8449" s="147"/>
      <c r="BJ8449" s="147"/>
    </row>
    <row r="8450" spans="61:62" s="92" customFormat="1" x14ac:dyDescent="0.2">
      <c r="BI8450" s="147"/>
      <c r="BJ8450" s="147"/>
    </row>
    <row r="8451" spans="61:62" s="92" customFormat="1" x14ac:dyDescent="0.2">
      <c r="BI8451" s="147"/>
      <c r="BJ8451" s="147"/>
    </row>
    <row r="8452" spans="61:62" s="92" customFormat="1" x14ac:dyDescent="0.2">
      <c r="BI8452" s="147"/>
      <c r="BJ8452" s="147"/>
    </row>
    <row r="8453" spans="61:62" s="92" customFormat="1" x14ac:dyDescent="0.2">
      <c r="BI8453" s="147"/>
      <c r="BJ8453" s="147"/>
    </row>
    <row r="8454" spans="61:62" s="92" customFormat="1" x14ac:dyDescent="0.2">
      <c r="BI8454" s="147"/>
      <c r="BJ8454" s="147"/>
    </row>
    <row r="8455" spans="61:62" s="92" customFormat="1" x14ac:dyDescent="0.2">
      <c r="BI8455" s="147"/>
      <c r="BJ8455" s="147"/>
    </row>
    <row r="8456" spans="61:62" s="92" customFormat="1" x14ac:dyDescent="0.2">
      <c r="BI8456" s="147"/>
      <c r="BJ8456" s="147"/>
    </row>
    <row r="8457" spans="61:62" s="92" customFormat="1" x14ac:dyDescent="0.2">
      <c r="BI8457" s="147"/>
      <c r="BJ8457" s="147"/>
    </row>
    <row r="8458" spans="61:62" s="92" customFormat="1" x14ac:dyDescent="0.2">
      <c r="BI8458" s="147"/>
      <c r="BJ8458" s="147"/>
    </row>
    <row r="8459" spans="61:62" s="92" customFormat="1" x14ac:dyDescent="0.2">
      <c r="BI8459" s="147"/>
      <c r="BJ8459" s="147"/>
    </row>
    <row r="8460" spans="61:62" s="92" customFormat="1" x14ac:dyDescent="0.2">
      <c r="BI8460" s="147"/>
      <c r="BJ8460" s="147"/>
    </row>
    <row r="8461" spans="61:62" s="92" customFormat="1" x14ac:dyDescent="0.2">
      <c r="BI8461" s="147"/>
      <c r="BJ8461" s="147"/>
    </row>
    <row r="8462" spans="61:62" s="92" customFormat="1" x14ac:dyDescent="0.2">
      <c r="BI8462" s="147"/>
      <c r="BJ8462" s="147"/>
    </row>
    <row r="8463" spans="61:62" s="92" customFormat="1" x14ac:dyDescent="0.2">
      <c r="BI8463" s="147"/>
      <c r="BJ8463" s="147"/>
    </row>
    <row r="8464" spans="61:62" s="92" customFormat="1" x14ac:dyDescent="0.2">
      <c r="BI8464" s="147"/>
      <c r="BJ8464" s="147"/>
    </row>
    <row r="8465" spans="61:62" s="92" customFormat="1" x14ac:dyDescent="0.2">
      <c r="BI8465" s="147"/>
      <c r="BJ8465" s="147"/>
    </row>
    <row r="8466" spans="61:62" s="92" customFormat="1" x14ac:dyDescent="0.2">
      <c r="BI8466" s="147"/>
      <c r="BJ8466" s="147"/>
    </row>
    <row r="8467" spans="61:62" s="92" customFormat="1" x14ac:dyDescent="0.2">
      <c r="BI8467" s="147"/>
      <c r="BJ8467" s="147"/>
    </row>
    <row r="8468" spans="61:62" s="92" customFormat="1" x14ac:dyDescent="0.2">
      <c r="BI8468" s="147"/>
      <c r="BJ8468" s="147"/>
    </row>
    <row r="8469" spans="61:62" s="92" customFormat="1" x14ac:dyDescent="0.2">
      <c r="BI8469" s="147"/>
      <c r="BJ8469" s="147"/>
    </row>
    <row r="8470" spans="61:62" s="92" customFormat="1" x14ac:dyDescent="0.2">
      <c r="BI8470" s="147"/>
      <c r="BJ8470" s="147"/>
    </row>
    <row r="8471" spans="61:62" s="92" customFormat="1" x14ac:dyDescent="0.2">
      <c r="BI8471" s="147"/>
      <c r="BJ8471" s="147"/>
    </row>
    <row r="8472" spans="61:62" s="92" customFormat="1" x14ac:dyDescent="0.2">
      <c r="BI8472" s="147"/>
      <c r="BJ8472" s="147"/>
    </row>
    <row r="8473" spans="61:62" s="92" customFormat="1" x14ac:dyDescent="0.2">
      <c r="BI8473" s="147"/>
      <c r="BJ8473" s="147"/>
    </row>
    <row r="8474" spans="61:62" s="92" customFormat="1" x14ac:dyDescent="0.2">
      <c r="BI8474" s="147"/>
      <c r="BJ8474" s="147"/>
    </row>
    <row r="8475" spans="61:62" s="92" customFormat="1" x14ac:dyDescent="0.2">
      <c r="BI8475" s="147"/>
      <c r="BJ8475" s="147"/>
    </row>
    <row r="8476" spans="61:62" s="92" customFormat="1" x14ac:dyDescent="0.2">
      <c r="BI8476" s="147"/>
      <c r="BJ8476" s="147"/>
    </row>
    <row r="8477" spans="61:62" s="92" customFormat="1" x14ac:dyDescent="0.2">
      <c r="BI8477" s="147"/>
      <c r="BJ8477" s="147"/>
    </row>
    <row r="8478" spans="61:62" s="92" customFormat="1" x14ac:dyDescent="0.2">
      <c r="BI8478" s="147"/>
      <c r="BJ8478" s="147"/>
    </row>
    <row r="8479" spans="61:62" s="92" customFormat="1" x14ac:dyDescent="0.2">
      <c r="BI8479" s="147"/>
      <c r="BJ8479" s="147"/>
    </row>
    <row r="8480" spans="61:62" s="92" customFormat="1" x14ac:dyDescent="0.2">
      <c r="BI8480" s="147"/>
      <c r="BJ8480" s="147"/>
    </row>
    <row r="8481" spans="61:62" s="92" customFormat="1" x14ac:dyDescent="0.2">
      <c r="BI8481" s="147"/>
      <c r="BJ8481" s="147"/>
    </row>
    <row r="8482" spans="61:62" s="92" customFormat="1" x14ac:dyDescent="0.2">
      <c r="BI8482" s="147"/>
      <c r="BJ8482" s="147"/>
    </row>
    <row r="8483" spans="61:62" s="92" customFormat="1" x14ac:dyDescent="0.2">
      <c r="BI8483" s="147"/>
      <c r="BJ8483" s="147"/>
    </row>
    <row r="8484" spans="61:62" s="92" customFormat="1" x14ac:dyDescent="0.2">
      <c r="BI8484" s="147"/>
      <c r="BJ8484" s="147"/>
    </row>
    <row r="8485" spans="61:62" s="92" customFormat="1" x14ac:dyDescent="0.2">
      <c r="BI8485" s="147"/>
      <c r="BJ8485" s="147"/>
    </row>
    <row r="8486" spans="61:62" s="92" customFormat="1" x14ac:dyDescent="0.2">
      <c r="BI8486" s="147"/>
      <c r="BJ8486" s="147"/>
    </row>
    <row r="8487" spans="61:62" s="92" customFormat="1" x14ac:dyDescent="0.2">
      <c r="BI8487" s="147"/>
      <c r="BJ8487" s="147"/>
    </row>
    <row r="8488" spans="61:62" s="92" customFormat="1" x14ac:dyDescent="0.2">
      <c r="BI8488" s="147"/>
      <c r="BJ8488" s="147"/>
    </row>
    <row r="8489" spans="61:62" s="92" customFormat="1" x14ac:dyDescent="0.2">
      <c r="BI8489" s="147"/>
      <c r="BJ8489" s="147"/>
    </row>
    <row r="8490" spans="61:62" s="92" customFormat="1" x14ac:dyDescent="0.2">
      <c r="BI8490" s="147"/>
      <c r="BJ8490" s="147"/>
    </row>
    <row r="8491" spans="61:62" s="92" customFormat="1" x14ac:dyDescent="0.2">
      <c r="BI8491" s="147"/>
      <c r="BJ8491" s="147"/>
    </row>
    <row r="8492" spans="61:62" s="92" customFormat="1" x14ac:dyDescent="0.2">
      <c r="BI8492" s="147"/>
      <c r="BJ8492" s="147"/>
    </row>
    <row r="8493" spans="61:62" s="92" customFormat="1" x14ac:dyDescent="0.2">
      <c r="BI8493" s="147"/>
      <c r="BJ8493" s="147"/>
    </row>
    <row r="8494" spans="61:62" s="92" customFormat="1" x14ac:dyDescent="0.2">
      <c r="BI8494" s="147"/>
      <c r="BJ8494" s="147"/>
    </row>
    <row r="8495" spans="61:62" s="92" customFormat="1" x14ac:dyDescent="0.2">
      <c r="BI8495" s="147"/>
      <c r="BJ8495" s="147"/>
    </row>
    <row r="8496" spans="61:62" s="92" customFormat="1" x14ac:dyDescent="0.2">
      <c r="BI8496" s="147"/>
      <c r="BJ8496" s="147"/>
    </row>
    <row r="8497" spans="61:62" s="92" customFormat="1" x14ac:dyDescent="0.2">
      <c r="BI8497" s="147"/>
      <c r="BJ8497" s="147"/>
    </row>
    <row r="8498" spans="61:62" s="92" customFormat="1" x14ac:dyDescent="0.2">
      <c r="BI8498" s="147"/>
      <c r="BJ8498" s="147"/>
    </row>
    <row r="8499" spans="61:62" s="92" customFormat="1" x14ac:dyDescent="0.2">
      <c r="BI8499" s="147"/>
      <c r="BJ8499" s="147"/>
    </row>
    <row r="8500" spans="61:62" s="92" customFormat="1" x14ac:dyDescent="0.2">
      <c r="BI8500" s="147"/>
      <c r="BJ8500" s="147"/>
    </row>
    <row r="8501" spans="61:62" s="92" customFormat="1" x14ac:dyDescent="0.2">
      <c r="BI8501" s="147"/>
      <c r="BJ8501" s="147"/>
    </row>
    <row r="8502" spans="61:62" s="92" customFormat="1" x14ac:dyDescent="0.2">
      <c r="BI8502" s="147"/>
      <c r="BJ8502" s="147"/>
    </row>
    <row r="8503" spans="61:62" s="92" customFormat="1" x14ac:dyDescent="0.2">
      <c r="BI8503" s="147"/>
      <c r="BJ8503" s="147"/>
    </row>
    <row r="8504" spans="61:62" s="92" customFormat="1" x14ac:dyDescent="0.2">
      <c r="BI8504" s="147"/>
      <c r="BJ8504" s="147"/>
    </row>
    <row r="8505" spans="61:62" s="92" customFormat="1" x14ac:dyDescent="0.2">
      <c r="BI8505" s="147"/>
      <c r="BJ8505" s="147"/>
    </row>
    <row r="8506" spans="61:62" s="92" customFormat="1" x14ac:dyDescent="0.2">
      <c r="BI8506" s="147"/>
      <c r="BJ8506" s="147"/>
    </row>
    <row r="8507" spans="61:62" s="92" customFormat="1" x14ac:dyDescent="0.2">
      <c r="BI8507" s="147"/>
      <c r="BJ8507" s="147"/>
    </row>
    <row r="8508" spans="61:62" s="92" customFormat="1" x14ac:dyDescent="0.2">
      <c r="BI8508" s="147"/>
      <c r="BJ8508" s="147"/>
    </row>
    <row r="8509" spans="61:62" s="92" customFormat="1" x14ac:dyDescent="0.2">
      <c r="BI8509" s="147"/>
      <c r="BJ8509" s="147"/>
    </row>
    <row r="8510" spans="61:62" s="92" customFormat="1" x14ac:dyDescent="0.2">
      <c r="BI8510" s="147"/>
      <c r="BJ8510" s="147"/>
    </row>
    <row r="8511" spans="61:62" s="92" customFormat="1" x14ac:dyDescent="0.2">
      <c r="BI8511" s="147"/>
      <c r="BJ8511" s="147"/>
    </row>
    <row r="8512" spans="61:62" s="92" customFormat="1" x14ac:dyDescent="0.2">
      <c r="BI8512" s="147"/>
      <c r="BJ8512" s="147"/>
    </row>
    <row r="8513" spans="61:62" s="92" customFormat="1" x14ac:dyDescent="0.2">
      <c r="BI8513" s="147"/>
      <c r="BJ8513" s="147"/>
    </row>
    <row r="8514" spans="61:62" s="92" customFormat="1" x14ac:dyDescent="0.2">
      <c r="BI8514" s="147"/>
      <c r="BJ8514" s="147"/>
    </row>
    <row r="8515" spans="61:62" s="92" customFormat="1" x14ac:dyDescent="0.2">
      <c r="BI8515" s="147"/>
      <c r="BJ8515" s="147"/>
    </row>
    <row r="8516" spans="61:62" s="92" customFormat="1" x14ac:dyDescent="0.2">
      <c r="BI8516" s="147"/>
      <c r="BJ8516" s="147"/>
    </row>
    <row r="8517" spans="61:62" s="92" customFormat="1" x14ac:dyDescent="0.2">
      <c r="BI8517" s="147"/>
      <c r="BJ8517" s="147"/>
    </row>
    <row r="8518" spans="61:62" s="92" customFormat="1" x14ac:dyDescent="0.2">
      <c r="BI8518" s="147"/>
      <c r="BJ8518" s="147"/>
    </row>
    <row r="8519" spans="61:62" s="92" customFormat="1" x14ac:dyDescent="0.2">
      <c r="BI8519" s="147"/>
      <c r="BJ8519" s="147"/>
    </row>
    <row r="8520" spans="61:62" s="92" customFormat="1" x14ac:dyDescent="0.2">
      <c r="BI8520" s="147"/>
      <c r="BJ8520" s="147"/>
    </row>
    <row r="8521" spans="61:62" s="92" customFormat="1" x14ac:dyDescent="0.2">
      <c r="BI8521" s="147"/>
      <c r="BJ8521" s="147"/>
    </row>
    <row r="8522" spans="61:62" s="92" customFormat="1" x14ac:dyDescent="0.2">
      <c r="BI8522" s="147"/>
      <c r="BJ8522" s="147"/>
    </row>
    <row r="8523" spans="61:62" s="92" customFormat="1" x14ac:dyDescent="0.2">
      <c r="BI8523" s="147"/>
      <c r="BJ8523" s="147"/>
    </row>
    <row r="8524" spans="61:62" s="92" customFormat="1" x14ac:dyDescent="0.2">
      <c r="BI8524" s="147"/>
      <c r="BJ8524" s="147"/>
    </row>
    <row r="8525" spans="61:62" s="92" customFormat="1" x14ac:dyDescent="0.2">
      <c r="BI8525" s="147"/>
      <c r="BJ8525" s="147"/>
    </row>
    <row r="8526" spans="61:62" s="92" customFormat="1" x14ac:dyDescent="0.2">
      <c r="BI8526" s="147"/>
      <c r="BJ8526" s="147"/>
    </row>
    <row r="8527" spans="61:62" s="92" customFormat="1" x14ac:dyDescent="0.2">
      <c r="BI8527" s="147"/>
      <c r="BJ8527" s="147"/>
    </row>
    <row r="8528" spans="61:62" s="92" customFormat="1" x14ac:dyDescent="0.2">
      <c r="BI8528" s="147"/>
      <c r="BJ8528" s="147"/>
    </row>
    <row r="8529" spans="61:62" s="92" customFormat="1" x14ac:dyDescent="0.2">
      <c r="BI8529" s="147"/>
      <c r="BJ8529" s="147"/>
    </row>
    <row r="8530" spans="61:62" s="92" customFormat="1" x14ac:dyDescent="0.2">
      <c r="BI8530" s="147"/>
      <c r="BJ8530" s="147"/>
    </row>
    <row r="8531" spans="61:62" s="92" customFormat="1" x14ac:dyDescent="0.2">
      <c r="BI8531" s="147"/>
      <c r="BJ8531" s="147"/>
    </row>
    <row r="8532" spans="61:62" s="92" customFormat="1" x14ac:dyDescent="0.2">
      <c r="BI8532" s="147"/>
      <c r="BJ8532" s="147"/>
    </row>
    <row r="8533" spans="61:62" s="92" customFormat="1" x14ac:dyDescent="0.2">
      <c r="BI8533" s="147"/>
      <c r="BJ8533" s="147"/>
    </row>
    <row r="8534" spans="61:62" s="92" customFormat="1" x14ac:dyDescent="0.2">
      <c r="BI8534" s="147"/>
      <c r="BJ8534" s="147"/>
    </row>
    <row r="8535" spans="61:62" s="92" customFormat="1" x14ac:dyDescent="0.2">
      <c r="BI8535" s="147"/>
      <c r="BJ8535" s="147"/>
    </row>
    <row r="8536" spans="61:62" s="92" customFormat="1" x14ac:dyDescent="0.2">
      <c r="BI8536" s="147"/>
      <c r="BJ8536" s="147"/>
    </row>
    <row r="8537" spans="61:62" s="92" customFormat="1" x14ac:dyDescent="0.2">
      <c r="BI8537" s="147"/>
      <c r="BJ8537" s="147"/>
    </row>
    <row r="8538" spans="61:62" s="92" customFormat="1" x14ac:dyDescent="0.2">
      <c r="BI8538" s="147"/>
      <c r="BJ8538" s="147"/>
    </row>
    <row r="8539" spans="61:62" s="92" customFormat="1" x14ac:dyDescent="0.2">
      <c r="BI8539" s="147"/>
      <c r="BJ8539" s="147"/>
    </row>
    <row r="8540" spans="61:62" s="92" customFormat="1" x14ac:dyDescent="0.2">
      <c r="BI8540" s="147"/>
      <c r="BJ8540" s="147"/>
    </row>
    <row r="8541" spans="61:62" s="92" customFormat="1" x14ac:dyDescent="0.2">
      <c r="BI8541" s="147"/>
      <c r="BJ8541" s="147"/>
    </row>
    <row r="8542" spans="61:62" s="92" customFormat="1" x14ac:dyDescent="0.2">
      <c r="BI8542" s="147"/>
      <c r="BJ8542" s="147"/>
    </row>
    <row r="8543" spans="61:62" s="92" customFormat="1" x14ac:dyDescent="0.2">
      <c r="BI8543" s="147"/>
      <c r="BJ8543" s="147"/>
    </row>
    <row r="8544" spans="61:62" s="92" customFormat="1" x14ac:dyDescent="0.2">
      <c r="BI8544" s="147"/>
      <c r="BJ8544" s="147"/>
    </row>
    <row r="8545" spans="61:62" s="92" customFormat="1" x14ac:dyDescent="0.2">
      <c r="BI8545" s="147"/>
      <c r="BJ8545" s="147"/>
    </row>
    <row r="8546" spans="61:62" s="92" customFormat="1" x14ac:dyDescent="0.2">
      <c r="BI8546" s="147"/>
      <c r="BJ8546" s="147"/>
    </row>
    <row r="8547" spans="61:62" s="92" customFormat="1" x14ac:dyDescent="0.2">
      <c r="BI8547" s="147"/>
      <c r="BJ8547" s="147"/>
    </row>
    <row r="8548" spans="61:62" s="92" customFormat="1" x14ac:dyDescent="0.2">
      <c r="BI8548" s="147"/>
      <c r="BJ8548" s="147"/>
    </row>
    <row r="8549" spans="61:62" s="92" customFormat="1" x14ac:dyDescent="0.2">
      <c r="BI8549" s="147"/>
      <c r="BJ8549" s="147"/>
    </row>
    <row r="8550" spans="61:62" s="92" customFormat="1" x14ac:dyDescent="0.2">
      <c r="BI8550" s="147"/>
      <c r="BJ8550" s="147"/>
    </row>
    <row r="8551" spans="61:62" s="92" customFormat="1" x14ac:dyDescent="0.2">
      <c r="BI8551" s="147"/>
      <c r="BJ8551" s="147"/>
    </row>
    <row r="8552" spans="61:62" s="92" customFormat="1" x14ac:dyDescent="0.2">
      <c r="BI8552" s="147"/>
      <c r="BJ8552" s="147"/>
    </row>
    <row r="8553" spans="61:62" s="92" customFormat="1" x14ac:dyDescent="0.2">
      <c r="BI8553" s="147"/>
      <c r="BJ8553" s="147"/>
    </row>
    <row r="8554" spans="61:62" s="92" customFormat="1" x14ac:dyDescent="0.2">
      <c r="BI8554" s="147"/>
      <c r="BJ8554" s="147"/>
    </row>
    <row r="8555" spans="61:62" s="92" customFormat="1" x14ac:dyDescent="0.2">
      <c r="BI8555" s="147"/>
      <c r="BJ8555" s="147"/>
    </row>
    <row r="8556" spans="61:62" s="92" customFormat="1" x14ac:dyDescent="0.2">
      <c r="BI8556" s="147"/>
      <c r="BJ8556" s="147"/>
    </row>
    <row r="8557" spans="61:62" s="92" customFormat="1" x14ac:dyDescent="0.2">
      <c r="BI8557" s="147"/>
      <c r="BJ8557" s="147"/>
    </row>
    <row r="8558" spans="61:62" s="92" customFormat="1" x14ac:dyDescent="0.2">
      <c r="BI8558" s="147"/>
      <c r="BJ8558" s="147"/>
    </row>
    <row r="8559" spans="61:62" s="92" customFormat="1" x14ac:dyDescent="0.2">
      <c r="BI8559" s="147"/>
      <c r="BJ8559" s="147"/>
    </row>
    <row r="8560" spans="61:62" s="92" customFormat="1" x14ac:dyDescent="0.2">
      <c r="BI8560" s="147"/>
      <c r="BJ8560" s="147"/>
    </row>
    <row r="8561" spans="61:62" s="92" customFormat="1" x14ac:dyDescent="0.2">
      <c r="BI8561" s="147"/>
      <c r="BJ8561" s="147"/>
    </row>
    <row r="8562" spans="61:62" s="92" customFormat="1" x14ac:dyDescent="0.2">
      <c r="BI8562" s="147"/>
      <c r="BJ8562" s="147"/>
    </row>
    <row r="8563" spans="61:62" s="92" customFormat="1" x14ac:dyDescent="0.2">
      <c r="BI8563" s="147"/>
      <c r="BJ8563" s="147"/>
    </row>
    <row r="8564" spans="61:62" s="92" customFormat="1" x14ac:dyDescent="0.2">
      <c r="BI8564" s="147"/>
      <c r="BJ8564" s="147"/>
    </row>
    <row r="8565" spans="61:62" s="92" customFormat="1" x14ac:dyDescent="0.2">
      <c r="BI8565" s="147"/>
      <c r="BJ8565" s="147"/>
    </row>
    <row r="8566" spans="61:62" s="92" customFormat="1" x14ac:dyDescent="0.2">
      <c r="BI8566" s="147"/>
      <c r="BJ8566" s="147"/>
    </row>
    <row r="8567" spans="61:62" s="92" customFormat="1" x14ac:dyDescent="0.2">
      <c r="BI8567" s="147"/>
      <c r="BJ8567" s="147"/>
    </row>
    <row r="8568" spans="61:62" s="92" customFormat="1" x14ac:dyDescent="0.2">
      <c r="BI8568" s="147"/>
      <c r="BJ8568" s="147"/>
    </row>
    <row r="8569" spans="61:62" s="92" customFormat="1" x14ac:dyDescent="0.2">
      <c r="BI8569" s="147"/>
      <c r="BJ8569" s="147"/>
    </row>
    <row r="8570" spans="61:62" s="92" customFormat="1" x14ac:dyDescent="0.2">
      <c r="BI8570" s="147"/>
      <c r="BJ8570" s="147"/>
    </row>
    <row r="8571" spans="61:62" s="92" customFormat="1" x14ac:dyDescent="0.2">
      <c r="BI8571" s="147"/>
      <c r="BJ8571" s="147"/>
    </row>
    <row r="8572" spans="61:62" s="92" customFormat="1" x14ac:dyDescent="0.2">
      <c r="BI8572" s="147"/>
      <c r="BJ8572" s="147"/>
    </row>
    <row r="8573" spans="61:62" s="92" customFormat="1" x14ac:dyDescent="0.2">
      <c r="BI8573" s="147"/>
      <c r="BJ8573" s="147"/>
    </row>
    <row r="8574" spans="61:62" s="92" customFormat="1" x14ac:dyDescent="0.2">
      <c r="BI8574" s="147"/>
      <c r="BJ8574" s="147"/>
    </row>
    <row r="8575" spans="61:62" s="92" customFormat="1" x14ac:dyDescent="0.2">
      <c r="BI8575" s="147"/>
      <c r="BJ8575" s="147"/>
    </row>
    <row r="8576" spans="61:62" s="92" customFormat="1" x14ac:dyDescent="0.2">
      <c r="BI8576" s="147"/>
      <c r="BJ8576" s="147"/>
    </row>
    <row r="8577" spans="61:62" s="92" customFormat="1" x14ac:dyDescent="0.2">
      <c r="BI8577" s="147"/>
      <c r="BJ8577" s="147"/>
    </row>
    <row r="8578" spans="61:62" s="92" customFormat="1" x14ac:dyDescent="0.2">
      <c r="BI8578" s="147"/>
      <c r="BJ8578" s="147"/>
    </row>
    <row r="8579" spans="61:62" s="92" customFormat="1" x14ac:dyDescent="0.2">
      <c r="BI8579" s="147"/>
      <c r="BJ8579" s="147"/>
    </row>
    <row r="8580" spans="61:62" s="92" customFormat="1" x14ac:dyDescent="0.2">
      <c r="BI8580" s="147"/>
      <c r="BJ8580" s="147"/>
    </row>
    <row r="8581" spans="61:62" s="92" customFormat="1" x14ac:dyDescent="0.2">
      <c r="BI8581" s="147"/>
      <c r="BJ8581" s="147"/>
    </row>
    <row r="8582" spans="61:62" s="92" customFormat="1" x14ac:dyDescent="0.2">
      <c r="BI8582" s="147"/>
      <c r="BJ8582" s="147"/>
    </row>
    <row r="8583" spans="61:62" s="92" customFormat="1" x14ac:dyDescent="0.2">
      <c r="BI8583" s="147"/>
      <c r="BJ8583" s="147"/>
    </row>
    <row r="8584" spans="61:62" s="92" customFormat="1" x14ac:dyDescent="0.2">
      <c r="BI8584" s="147"/>
      <c r="BJ8584" s="147"/>
    </row>
    <row r="8585" spans="61:62" s="92" customFormat="1" x14ac:dyDescent="0.2">
      <c r="BI8585" s="147"/>
      <c r="BJ8585" s="147"/>
    </row>
    <row r="8586" spans="61:62" s="92" customFormat="1" x14ac:dyDescent="0.2">
      <c r="BI8586" s="147"/>
      <c r="BJ8586" s="147"/>
    </row>
    <row r="8587" spans="61:62" s="92" customFormat="1" x14ac:dyDescent="0.2">
      <c r="BI8587" s="147"/>
      <c r="BJ8587" s="147"/>
    </row>
    <row r="8588" spans="61:62" s="92" customFormat="1" x14ac:dyDescent="0.2">
      <c r="BI8588" s="147"/>
      <c r="BJ8588" s="147"/>
    </row>
    <row r="8589" spans="61:62" s="92" customFormat="1" x14ac:dyDescent="0.2">
      <c r="BI8589" s="147"/>
      <c r="BJ8589" s="147"/>
    </row>
    <row r="8590" spans="61:62" s="92" customFormat="1" x14ac:dyDescent="0.2">
      <c r="BI8590" s="147"/>
      <c r="BJ8590" s="147"/>
    </row>
    <row r="8591" spans="61:62" s="92" customFormat="1" x14ac:dyDescent="0.2">
      <c r="BI8591" s="147"/>
      <c r="BJ8591" s="147"/>
    </row>
    <row r="8592" spans="61:62" s="92" customFormat="1" x14ac:dyDescent="0.2">
      <c r="BI8592" s="147"/>
      <c r="BJ8592" s="147"/>
    </row>
    <row r="8593" spans="61:62" s="92" customFormat="1" x14ac:dyDescent="0.2">
      <c r="BI8593" s="147"/>
      <c r="BJ8593" s="147"/>
    </row>
    <row r="8594" spans="61:62" s="92" customFormat="1" x14ac:dyDescent="0.2">
      <c r="BI8594" s="147"/>
      <c r="BJ8594" s="147"/>
    </row>
    <row r="8595" spans="61:62" s="92" customFormat="1" x14ac:dyDescent="0.2">
      <c r="BI8595" s="147"/>
      <c r="BJ8595" s="147"/>
    </row>
    <row r="8596" spans="61:62" s="92" customFormat="1" x14ac:dyDescent="0.2">
      <c r="BI8596" s="147"/>
      <c r="BJ8596" s="147"/>
    </row>
    <row r="8597" spans="61:62" s="92" customFormat="1" x14ac:dyDescent="0.2">
      <c r="BI8597" s="147"/>
      <c r="BJ8597" s="147"/>
    </row>
    <row r="8598" spans="61:62" s="92" customFormat="1" x14ac:dyDescent="0.2">
      <c r="BI8598" s="147"/>
      <c r="BJ8598" s="147"/>
    </row>
    <row r="8599" spans="61:62" s="92" customFormat="1" x14ac:dyDescent="0.2">
      <c r="BI8599" s="147"/>
      <c r="BJ8599" s="147"/>
    </row>
    <row r="8600" spans="61:62" s="92" customFormat="1" x14ac:dyDescent="0.2">
      <c r="BI8600" s="147"/>
      <c r="BJ8600" s="147"/>
    </row>
    <row r="8601" spans="61:62" s="92" customFormat="1" x14ac:dyDescent="0.2">
      <c r="BI8601" s="147"/>
      <c r="BJ8601" s="147"/>
    </row>
    <row r="8602" spans="61:62" s="92" customFormat="1" x14ac:dyDescent="0.2">
      <c r="BI8602" s="147"/>
      <c r="BJ8602" s="147"/>
    </row>
    <row r="8603" spans="61:62" s="92" customFormat="1" x14ac:dyDescent="0.2">
      <c r="BI8603" s="147"/>
      <c r="BJ8603" s="147"/>
    </row>
    <row r="8604" spans="61:62" s="92" customFormat="1" x14ac:dyDescent="0.2">
      <c r="BI8604" s="147"/>
      <c r="BJ8604" s="147"/>
    </row>
    <row r="8605" spans="61:62" s="92" customFormat="1" x14ac:dyDescent="0.2">
      <c r="BI8605" s="147"/>
      <c r="BJ8605" s="147"/>
    </row>
    <row r="8606" spans="61:62" s="92" customFormat="1" x14ac:dyDescent="0.2">
      <c r="BI8606" s="147"/>
      <c r="BJ8606" s="147"/>
    </row>
    <row r="8607" spans="61:62" s="92" customFormat="1" x14ac:dyDescent="0.2">
      <c r="BI8607" s="147"/>
      <c r="BJ8607" s="147"/>
    </row>
    <row r="8608" spans="61:62" s="92" customFormat="1" x14ac:dyDescent="0.2">
      <c r="BI8608" s="147"/>
      <c r="BJ8608" s="147"/>
    </row>
    <row r="8609" spans="61:62" s="92" customFormat="1" x14ac:dyDescent="0.2">
      <c r="BI8609" s="147"/>
      <c r="BJ8609" s="147"/>
    </row>
    <row r="8610" spans="61:62" s="92" customFormat="1" x14ac:dyDescent="0.2">
      <c r="BI8610" s="147"/>
      <c r="BJ8610" s="147"/>
    </row>
    <row r="8611" spans="61:62" s="92" customFormat="1" x14ac:dyDescent="0.2">
      <c r="BI8611" s="147"/>
      <c r="BJ8611" s="147"/>
    </row>
    <row r="8612" spans="61:62" s="92" customFormat="1" x14ac:dyDescent="0.2">
      <c r="BI8612" s="147"/>
      <c r="BJ8612" s="147"/>
    </row>
    <row r="8613" spans="61:62" s="92" customFormat="1" x14ac:dyDescent="0.2">
      <c r="BI8613" s="147"/>
      <c r="BJ8613" s="147"/>
    </row>
    <row r="8614" spans="61:62" s="92" customFormat="1" x14ac:dyDescent="0.2">
      <c r="BI8614" s="147"/>
      <c r="BJ8614" s="147"/>
    </row>
    <row r="8615" spans="61:62" s="92" customFormat="1" x14ac:dyDescent="0.2">
      <c r="BI8615" s="147"/>
      <c r="BJ8615" s="147"/>
    </row>
    <row r="8616" spans="61:62" s="92" customFormat="1" x14ac:dyDescent="0.2">
      <c r="BI8616" s="147"/>
      <c r="BJ8616" s="147"/>
    </row>
    <row r="8617" spans="61:62" s="92" customFormat="1" x14ac:dyDescent="0.2">
      <c r="BI8617" s="147"/>
      <c r="BJ8617" s="147"/>
    </row>
    <row r="8618" spans="61:62" s="92" customFormat="1" x14ac:dyDescent="0.2">
      <c r="BI8618" s="147"/>
      <c r="BJ8618" s="147"/>
    </row>
    <row r="8619" spans="61:62" s="92" customFormat="1" x14ac:dyDescent="0.2">
      <c r="BI8619" s="147"/>
      <c r="BJ8619" s="147"/>
    </row>
    <row r="8620" spans="61:62" s="92" customFormat="1" x14ac:dyDescent="0.2">
      <c r="BI8620" s="147"/>
      <c r="BJ8620" s="147"/>
    </row>
    <row r="8621" spans="61:62" s="92" customFormat="1" x14ac:dyDescent="0.2">
      <c r="BI8621" s="147"/>
      <c r="BJ8621" s="147"/>
    </row>
    <row r="8622" spans="61:62" s="92" customFormat="1" x14ac:dyDescent="0.2">
      <c r="BI8622" s="147"/>
      <c r="BJ8622" s="147"/>
    </row>
    <row r="8623" spans="61:62" s="92" customFormat="1" x14ac:dyDescent="0.2">
      <c r="BI8623" s="147"/>
      <c r="BJ8623" s="147"/>
    </row>
    <row r="8624" spans="61:62" s="92" customFormat="1" x14ac:dyDescent="0.2">
      <c r="BI8624" s="147"/>
      <c r="BJ8624" s="147"/>
    </row>
    <row r="8625" spans="61:62" s="92" customFormat="1" x14ac:dyDescent="0.2">
      <c r="BI8625" s="147"/>
      <c r="BJ8625" s="147"/>
    </row>
    <row r="8626" spans="61:62" s="92" customFormat="1" x14ac:dyDescent="0.2">
      <c r="BI8626" s="147"/>
      <c r="BJ8626" s="147"/>
    </row>
    <row r="8627" spans="61:62" s="92" customFormat="1" x14ac:dyDescent="0.2">
      <c r="BI8627" s="147"/>
      <c r="BJ8627" s="147"/>
    </row>
    <row r="8628" spans="61:62" s="92" customFormat="1" x14ac:dyDescent="0.2">
      <c r="BI8628" s="147"/>
      <c r="BJ8628" s="147"/>
    </row>
    <row r="8629" spans="61:62" s="92" customFormat="1" x14ac:dyDescent="0.2">
      <c r="BI8629" s="147"/>
      <c r="BJ8629" s="147"/>
    </row>
    <row r="8630" spans="61:62" s="92" customFormat="1" x14ac:dyDescent="0.2">
      <c r="BI8630" s="147"/>
      <c r="BJ8630" s="147"/>
    </row>
    <row r="8631" spans="61:62" s="92" customFormat="1" x14ac:dyDescent="0.2">
      <c r="BI8631" s="147"/>
      <c r="BJ8631" s="147"/>
    </row>
    <row r="8632" spans="61:62" s="92" customFormat="1" x14ac:dyDescent="0.2">
      <c r="BI8632" s="147"/>
      <c r="BJ8632" s="147"/>
    </row>
    <row r="8633" spans="61:62" s="92" customFormat="1" x14ac:dyDescent="0.2">
      <c r="BI8633" s="147"/>
      <c r="BJ8633" s="147"/>
    </row>
    <row r="8634" spans="61:62" s="92" customFormat="1" x14ac:dyDescent="0.2">
      <c r="BI8634" s="147"/>
      <c r="BJ8634" s="147"/>
    </row>
    <row r="8635" spans="61:62" s="92" customFormat="1" x14ac:dyDescent="0.2">
      <c r="BI8635" s="147"/>
      <c r="BJ8635" s="147"/>
    </row>
    <row r="8636" spans="61:62" s="92" customFormat="1" x14ac:dyDescent="0.2">
      <c r="BI8636" s="147"/>
      <c r="BJ8636" s="147"/>
    </row>
    <row r="8637" spans="61:62" s="92" customFormat="1" x14ac:dyDescent="0.2">
      <c r="BI8637" s="147"/>
      <c r="BJ8637" s="147"/>
    </row>
    <row r="8638" spans="61:62" s="92" customFormat="1" x14ac:dyDescent="0.2">
      <c r="BI8638" s="147"/>
      <c r="BJ8638" s="147"/>
    </row>
    <row r="8639" spans="61:62" s="92" customFormat="1" x14ac:dyDescent="0.2">
      <c r="BI8639" s="147"/>
      <c r="BJ8639" s="147"/>
    </row>
    <row r="8640" spans="61:62" s="92" customFormat="1" x14ac:dyDescent="0.2">
      <c r="BI8640" s="147"/>
      <c r="BJ8640" s="147"/>
    </row>
    <row r="8641" spans="61:62" s="92" customFormat="1" x14ac:dyDescent="0.2">
      <c r="BI8641" s="147"/>
      <c r="BJ8641" s="147"/>
    </row>
    <row r="8642" spans="61:62" s="92" customFormat="1" x14ac:dyDescent="0.2">
      <c r="BI8642" s="147"/>
      <c r="BJ8642" s="147"/>
    </row>
    <row r="8643" spans="61:62" s="92" customFormat="1" x14ac:dyDescent="0.2">
      <c r="BI8643" s="147"/>
      <c r="BJ8643" s="147"/>
    </row>
    <row r="8644" spans="61:62" s="92" customFormat="1" x14ac:dyDescent="0.2">
      <c r="BI8644" s="147"/>
      <c r="BJ8644" s="147"/>
    </row>
    <row r="8645" spans="61:62" s="92" customFormat="1" x14ac:dyDescent="0.2">
      <c r="BI8645" s="147"/>
      <c r="BJ8645" s="147"/>
    </row>
    <row r="8646" spans="61:62" s="92" customFormat="1" x14ac:dyDescent="0.2">
      <c r="BI8646" s="147"/>
      <c r="BJ8646" s="147"/>
    </row>
    <row r="8647" spans="61:62" s="92" customFormat="1" x14ac:dyDescent="0.2">
      <c r="BI8647" s="147"/>
      <c r="BJ8647" s="147"/>
    </row>
    <row r="8648" spans="61:62" s="92" customFormat="1" x14ac:dyDescent="0.2">
      <c r="BI8648" s="147"/>
      <c r="BJ8648" s="147"/>
    </row>
    <row r="8649" spans="61:62" s="92" customFormat="1" x14ac:dyDescent="0.2">
      <c r="BI8649" s="147"/>
      <c r="BJ8649" s="147"/>
    </row>
    <row r="8650" spans="61:62" s="92" customFormat="1" x14ac:dyDescent="0.2">
      <c r="BI8650" s="147"/>
      <c r="BJ8650" s="147"/>
    </row>
    <row r="8651" spans="61:62" s="92" customFormat="1" x14ac:dyDescent="0.2">
      <c r="BI8651" s="147"/>
      <c r="BJ8651" s="147"/>
    </row>
    <row r="8652" spans="61:62" s="92" customFormat="1" x14ac:dyDescent="0.2">
      <c r="BI8652" s="147"/>
      <c r="BJ8652" s="147"/>
    </row>
    <row r="8653" spans="61:62" s="92" customFormat="1" x14ac:dyDescent="0.2">
      <c r="BI8653" s="147"/>
      <c r="BJ8653" s="147"/>
    </row>
    <row r="8654" spans="61:62" s="92" customFormat="1" x14ac:dyDescent="0.2">
      <c r="BI8654" s="147"/>
      <c r="BJ8654" s="147"/>
    </row>
    <row r="8655" spans="61:62" s="92" customFormat="1" x14ac:dyDescent="0.2">
      <c r="BI8655" s="147"/>
      <c r="BJ8655" s="147"/>
    </row>
    <row r="8656" spans="61:62" s="92" customFormat="1" x14ac:dyDescent="0.2">
      <c r="BI8656" s="147"/>
      <c r="BJ8656" s="147"/>
    </row>
    <row r="8657" spans="61:62" s="92" customFormat="1" x14ac:dyDescent="0.2">
      <c r="BI8657" s="147"/>
      <c r="BJ8657" s="147"/>
    </row>
    <row r="8658" spans="61:62" s="92" customFormat="1" x14ac:dyDescent="0.2">
      <c r="BI8658" s="147"/>
      <c r="BJ8658" s="147"/>
    </row>
    <row r="8659" spans="61:62" s="92" customFormat="1" x14ac:dyDescent="0.2">
      <c r="BI8659" s="147"/>
      <c r="BJ8659" s="147"/>
    </row>
    <row r="8660" spans="61:62" s="92" customFormat="1" x14ac:dyDescent="0.2">
      <c r="BI8660" s="147"/>
      <c r="BJ8660" s="147"/>
    </row>
    <row r="8661" spans="61:62" s="92" customFormat="1" x14ac:dyDescent="0.2">
      <c r="BI8661" s="147"/>
      <c r="BJ8661" s="147"/>
    </row>
    <row r="8662" spans="61:62" s="92" customFormat="1" x14ac:dyDescent="0.2">
      <c r="BI8662" s="147"/>
      <c r="BJ8662" s="147"/>
    </row>
    <row r="8663" spans="61:62" s="92" customFormat="1" x14ac:dyDescent="0.2">
      <c r="BI8663" s="147"/>
      <c r="BJ8663" s="147"/>
    </row>
    <row r="8664" spans="61:62" s="92" customFormat="1" x14ac:dyDescent="0.2">
      <c r="BI8664" s="147"/>
      <c r="BJ8664" s="147"/>
    </row>
    <row r="8665" spans="61:62" s="92" customFormat="1" x14ac:dyDescent="0.2">
      <c r="BI8665" s="147"/>
      <c r="BJ8665" s="147"/>
    </row>
    <row r="8666" spans="61:62" s="92" customFormat="1" x14ac:dyDescent="0.2">
      <c r="BI8666" s="147"/>
      <c r="BJ8666" s="147"/>
    </row>
    <row r="8667" spans="61:62" s="92" customFormat="1" x14ac:dyDescent="0.2">
      <c r="BI8667" s="147"/>
      <c r="BJ8667" s="147"/>
    </row>
    <row r="8668" spans="61:62" s="92" customFormat="1" x14ac:dyDescent="0.2">
      <c r="BI8668" s="147"/>
      <c r="BJ8668" s="147"/>
    </row>
    <row r="8669" spans="61:62" s="92" customFormat="1" x14ac:dyDescent="0.2">
      <c r="BI8669" s="147"/>
      <c r="BJ8669" s="147"/>
    </row>
    <row r="8670" spans="61:62" s="92" customFormat="1" x14ac:dyDescent="0.2">
      <c r="BI8670" s="147"/>
      <c r="BJ8670" s="147"/>
    </row>
    <row r="8671" spans="61:62" s="92" customFormat="1" x14ac:dyDescent="0.2">
      <c r="BI8671" s="147"/>
      <c r="BJ8671" s="147"/>
    </row>
    <row r="8672" spans="61:62" s="92" customFormat="1" x14ac:dyDescent="0.2">
      <c r="BI8672" s="147"/>
      <c r="BJ8672" s="147"/>
    </row>
    <row r="8673" spans="61:62" s="92" customFormat="1" x14ac:dyDescent="0.2">
      <c r="BI8673" s="147"/>
      <c r="BJ8673" s="147"/>
    </row>
    <row r="8674" spans="61:62" s="92" customFormat="1" x14ac:dyDescent="0.2">
      <c r="BI8674" s="147"/>
      <c r="BJ8674" s="147"/>
    </row>
    <row r="8675" spans="61:62" s="92" customFormat="1" x14ac:dyDescent="0.2">
      <c r="BI8675" s="147"/>
      <c r="BJ8675" s="147"/>
    </row>
    <row r="8676" spans="61:62" s="92" customFormat="1" x14ac:dyDescent="0.2">
      <c r="BI8676" s="147"/>
      <c r="BJ8676" s="147"/>
    </row>
    <row r="8677" spans="61:62" s="92" customFormat="1" x14ac:dyDescent="0.2">
      <c r="BI8677" s="147"/>
      <c r="BJ8677" s="147"/>
    </row>
    <row r="8678" spans="61:62" s="92" customFormat="1" x14ac:dyDescent="0.2">
      <c r="BI8678" s="147"/>
      <c r="BJ8678" s="147"/>
    </row>
    <row r="8679" spans="61:62" s="92" customFormat="1" x14ac:dyDescent="0.2">
      <c r="BI8679" s="147"/>
      <c r="BJ8679" s="147"/>
    </row>
    <row r="8680" spans="61:62" s="92" customFormat="1" x14ac:dyDescent="0.2">
      <c r="BI8680" s="147"/>
      <c r="BJ8680" s="147"/>
    </row>
    <row r="8681" spans="61:62" s="92" customFormat="1" x14ac:dyDescent="0.2">
      <c r="BI8681" s="147"/>
      <c r="BJ8681" s="147"/>
    </row>
    <row r="8682" spans="61:62" s="92" customFormat="1" x14ac:dyDescent="0.2">
      <c r="BI8682" s="147"/>
      <c r="BJ8682" s="147"/>
    </row>
    <row r="8683" spans="61:62" s="92" customFormat="1" x14ac:dyDescent="0.2">
      <c r="BI8683" s="147"/>
      <c r="BJ8683" s="147"/>
    </row>
    <row r="8684" spans="61:62" s="92" customFormat="1" x14ac:dyDescent="0.2">
      <c r="BI8684" s="147"/>
      <c r="BJ8684" s="147"/>
    </row>
    <row r="8685" spans="61:62" s="92" customFormat="1" x14ac:dyDescent="0.2">
      <c r="BI8685" s="147"/>
      <c r="BJ8685" s="147"/>
    </row>
    <row r="8686" spans="61:62" s="92" customFormat="1" x14ac:dyDescent="0.2">
      <c r="BI8686" s="147"/>
      <c r="BJ8686" s="147"/>
    </row>
    <row r="8687" spans="61:62" s="92" customFormat="1" x14ac:dyDescent="0.2">
      <c r="BI8687" s="147"/>
      <c r="BJ8687" s="147"/>
    </row>
    <row r="8688" spans="61:62" s="92" customFormat="1" x14ac:dyDescent="0.2">
      <c r="BI8688" s="147"/>
      <c r="BJ8688" s="147"/>
    </row>
    <row r="8689" spans="61:62" s="92" customFormat="1" x14ac:dyDescent="0.2">
      <c r="BI8689" s="147"/>
      <c r="BJ8689" s="147"/>
    </row>
    <row r="8690" spans="61:62" s="92" customFormat="1" x14ac:dyDescent="0.2">
      <c r="BI8690" s="147"/>
      <c r="BJ8690" s="147"/>
    </row>
    <row r="8691" spans="61:62" s="92" customFormat="1" x14ac:dyDescent="0.2">
      <c r="BI8691" s="147"/>
      <c r="BJ8691" s="147"/>
    </row>
    <row r="8692" spans="61:62" s="92" customFormat="1" x14ac:dyDescent="0.2">
      <c r="BI8692" s="147"/>
      <c r="BJ8692" s="147"/>
    </row>
    <row r="8693" spans="61:62" s="92" customFormat="1" x14ac:dyDescent="0.2">
      <c r="BI8693" s="147"/>
      <c r="BJ8693" s="147"/>
    </row>
    <row r="8694" spans="61:62" s="92" customFormat="1" x14ac:dyDescent="0.2">
      <c r="BI8694" s="147"/>
      <c r="BJ8694" s="147"/>
    </row>
    <row r="8695" spans="61:62" s="92" customFormat="1" x14ac:dyDescent="0.2">
      <c r="BI8695" s="147"/>
      <c r="BJ8695" s="147"/>
    </row>
    <row r="8696" spans="61:62" s="92" customFormat="1" x14ac:dyDescent="0.2">
      <c r="BI8696" s="147"/>
      <c r="BJ8696" s="147"/>
    </row>
    <row r="8697" spans="61:62" s="92" customFormat="1" x14ac:dyDescent="0.2">
      <c r="BI8697" s="147"/>
      <c r="BJ8697" s="147"/>
    </row>
    <row r="8698" spans="61:62" s="92" customFormat="1" x14ac:dyDescent="0.2">
      <c r="BI8698" s="147"/>
      <c r="BJ8698" s="147"/>
    </row>
    <row r="8699" spans="61:62" s="92" customFormat="1" x14ac:dyDescent="0.2">
      <c r="BI8699" s="147"/>
      <c r="BJ8699" s="147"/>
    </row>
    <row r="8700" spans="61:62" s="92" customFormat="1" x14ac:dyDescent="0.2">
      <c r="BI8700" s="147"/>
      <c r="BJ8700" s="147"/>
    </row>
    <row r="8701" spans="61:62" s="92" customFormat="1" x14ac:dyDescent="0.2">
      <c r="BI8701" s="147"/>
      <c r="BJ8701" s="147"/>
    </row>
    <row r="8702" spans="61:62" s="92" customFormat="1" x14ac:dyDescent="0.2">
      <c r="BI8702" s="147"/>
      <c r="BJ8702" s="147"/>
    </row>
    <row r="8703" spans="61:62" s="92" customFormat="1" x14ac:dyDescent="0.2">
      <c r="BI8703" s="147"/>
      <c r="BJ8703" s="147"/>
    </row>
    <row r="8704" spans="61:62" s="92" customFormat="1" x14ac:dyDescent="0.2">
      <c r="BI8704" s="147"/>
      <c r="BJ8704" s="147"/>
    </row>
    <row r="8705" spans="61:62" s="92" customFormat="1" x14ac:dyDescent="0.2">
      <c r="BI8705" s="147"/>
      <c r="BJ8705" s="147"/>
    </row>
    <row r="8706" spans="61:62" s="92" customFormat="1" x14ac:dyDescent="0.2">
      <c r="BI8706" s="147"/>
      <c r="BJ8706" s="147"/>
    </row>
    <row r="8707" spans="61:62" s="92" customFormat="1" x14ac:dyDescent="0.2">
      <c r="BI8707" s="147"/>
      <c r="BJ8707" s="147"/>
    </row>
    <row r="8708" spans="61:62" s="92" customFormat="1" x14ac:dyDescent="0.2">
      <c r="BI8708" s="147"/>
      <c r="BJ8708" s="147"/>
    </row>
    <row r="8709" spans="61:62" s="92" customFormat="1" x14ac:dyDescent="0.2">
      <c r="BI8709" s="147"/>
      <c r="BJ8709" s="147"/>
    </row>
    <row r="8710" spans="61:62" s="92" customFormat="1" x14ac:dyDescent="0.2">
      <c r="BI8710" s="147"/>
      <c r="BJ8710" s="147"/>
    </row>
    <row r="8711" spans="61:62" s="92" customFormat="1" x14ac:dyDescent="0.2">
      <c r="BI8711" s="147"/>
      <c r="BJ8711" s="147"/>
    </row>
    <row r="8712" spans="61:62" s="92" customFormat="1" x14ac:dyDescent="0.2">
      <c r="BI8712" s="147"/>
      <c r="BJ8712" s="147"/>
    </row>
    <row r="8713" spans="61:62" s="92" customFormat="1" x14ac:dyDescent="0.2">
      <c r="BI8713" s="147"/>
      <c r="BJ8713" s="147"/>
    </row>
    <row r="8714" spans="61:62" s="92" customFormat="1" x14ac:dyDescent="0.2">
      <c r="BI8714" s="147"/>
      <c r="BJ8714" s="147"/>
    </row>
    <row r="8715" spans="61:62" s="92" customFormat="1" x14ac:dyDescent="0.2">
      <c r="BI8715" s="147"/>
      <c r="BJ8715" s="147"/>
    </row>
    <row r="8716" spans="61:62" s="92" customFormat="1" x14ac:dyDescent="0.2">
      <c r="BI8716" s="147"/>
      <c r="BJ8716" s="147"/>
    </row>
    <row r="8717" spans="61:62" s="92" customFormat="1" x14ac:dyDescent="0.2">
      <c r="BI8717" s="147"/>
      <c r="BJ8717" s="147"/>
    </row>
    <row r="8718" spans="61:62" s="92" customFormat="1" x14ac:dyDescent="0.2">
      <c r="BI8718" s="147"/>
      <c r="BJ8718" s="147"/>
    </row>
    <row r="8719" spans="61:62" s="92" customFormat="1" x14ac:dyDescent="0.2">
      <c r="BI8719" s="147"/>
      <c r="BJ8719" s="147"/>
    </row>
    <row r="8720" spans="61:62" s="92" customFormat="1" x14ac:dyDescent="0.2">
      <c r="BI8720" s="147"/>
      <c r="BJ8720" s="147"/>
    </row>
    <row r="8721" spans="61:62" s="92" customFormat="1" x14ac:dyDescent="0.2">
      <c r="BI8721" s="147"/>
      <c r="BJ8721" s="147"/>
    </row>
    <row r="8722" spans="61:62" s="92" customFormat="1" x14ac:dyDescent="0.2">
      <c r="BI8722" s="147"/>
      <c r="BJ8722" s="147"/>
    </row>
    <row r="8723" spans="61:62" s="92" customFormat="1" x14ac:dyDescent="0.2">
      <c r="BI8723" s="147"/>
      <c r="BJ8723" s="147"/>
    </row>
    <row r="8724" spans="61:62" s="92" customFormat="1" x14ac:dyDescent="0.2">
      <c r="BI8724" s="147"/>
      <c r="BJ8724" s="147"/>
    </row>
    <row r="8725" spans="61:62" s="92" customFormat="1" x14ac:dyDescent="0.2">
      <c r="BI8725" s="147"/>
      <c r="BJ8725" s="147"/>
    </row>
    <row r="8726" spans="61:62" s="92" customFormat="1" x14ac:dyDescent="0.2">
      <c r="BI8726" s="147"/>
      <c r="BJ8726" s="147"/>
    </row>
    <row r="8727" spans="61:62" s="92" customFormat="1" x14ac:dyDescent="0.2">
      <c r="BI8727" s="147"/>
      <c r="BJ8727" s="147"/>
    </row>
    <row r="8728" spans="61:62" s="92" customFormat="1" x14ac:dyDescent="0.2">
      <c r="BI8728" s="147"/>
      <c r="BJ8728" s="147"/>
    </row>
    <row r="8729" spans="61:62" s="92" customFormat="1" x14ac:dyDescent="0.2">
      <c r="BI8729" s="147"/>
      <c r="BJ8729" s="147"/>
    </row>
    <row r="8730" spans="61:62" s="92" customFormat="1" x14ac:dyDescent="0.2">
      <c r="BI8730" s="147"/>
      <c r="BJ8730" s="147"/>
    </row>
    <row r="8731" spans="61:62" s="92" customFormat="1" x14ac:dyDescent="0.2">
      <c r="BI8731" s="147"/>
      <c r="BJ8731" s="147"/>
    </row>
    <row r="8732" spans="61:62" s="92" customFormat="1" x14ac:dyDescent="0.2">
      <c r="BI8732" s="147"/>
      <c r="BJ8732" s="147"/>
    </row>
    <row r="8733" spans="61:62" s="92" customFormat="1" x14ac:dyDescent="0.2">
      <c r="BI8733" s="147"/>
      <c r="BJ8733" s="147"/>
    </row>
    <row r="8734" spans="61:62" s="92" customFormat="1" x14ac:dyDescent="0.2">
      <c r="BI8734" s="147"/>
      <c r="BJ8734" s="147"/>
    </row>
    <row r="8735" spans="61:62" s="92" customFormat="1" x14ac:dyDescent="0.2">
      <c r="BI8735" s="147"/>
      <c r="BJ8735" s="147"/>
    </row>
    <row r="8736" spans="61:62" s="92" customFormat="1" x14ac:dyDescent="0.2">
      <c r="BI8736" s="147"/>
      <c r="BJ8736" s="147"/>
    </row>
    <row r="8737" spans="61:62" s="92" customFormat="1" x14ac:dyDescent="0.2">
      <c r="BI8737" s="147"/>
      <c r="BJ8737" s="147"/>
    </row>
    <row r="8738" spans="61:62" s="92" customFormat="1" x14ac:dyDescent="0.2">
      <c r="BI8738" s="147"/>
      <c r="BJ8738" s="147"/>
    </row>
    <row r="8739" spans="61:62" s="92" customFormat="1" x14ac:dyDescent="0.2">
      <c r="BI8739" s="147"/>
      <c r="BJ8739" s="147"/>
    </row>
    <row r="8740" spans="61:62" s="92" customFormat="1" x14ac:dyDescent="0.2">
      <c r="BI8740" s="147"/>
      <c r="BJ8740" s="147"/>
    </row>
    <row r="8741" spans="61:62" s="92" customFormat="1" x14ac:dyDescent="0.2">
      <c r="BI8741" s="147"/>
      <c r="BJ8741" s="147"/>
    </row>
    <row r="8742" spans="61:62" s="92" customFormat="1" x14ac:dyDescent="0.2">
      <c r="BI8742" s="147"/>
      <c r="BJ8742" s="147"/>
    </row>
    <row r="8743" spans="61:62" s="92" customFormat="1" x14ac:dyDescent="0.2">
      <c r="BI8743" s="147"/>
      <c r="BJ8743" s="147"/>
    </row>
    <row r="8744" spans="61:62" s="92" customFormat="1" x14ac:dyDescent="0.2">
      <c r="BI8744" s="147"/>
      <c r="BJ8744" s="147"/>
    </row>
    <row r="8745" spans="61:62" s="92" customFormat="1" x14ac:dyDescent="0.2">
      <c r="BI8745" s="147"/>
      <c r="BJ8745" s="147"/>
    </row>
    <row r="8746" spans="61:62" s="92" customFormat="1" x14ac:dyDescent="0.2">
      <c r="BI8746" s="147"/>
      <c r="BJ8746" s="147"/>
    </row>
    <row r="8747" spans="61:62" s="92" customFormat="1" x14ac:dyDescent="0.2">
      <c r="BI8747" s="147"/>
      <c r="BJ8747" s="147"/>
    </row>
    <row r="8748" spans="61:62" s="92" customFormat="1" x14ac:dyDescent="0.2">
      <c r="BI8748" s="147"/>
      <c r="BJ8748" s="147"/>
    </row>
    <row r="8749" spans="61:62" s="92" customFormat="1" x14ac:dyDescent="0.2">
      <c r="BI8749" s="147"/>
      <c r="BJ8749" s="147"/>
    </row>
    <row r="8750" spans="61:62" s="92" customFormat="1" x14ac:dyDescent="0.2">
      <c r="BI8750" s="147"/>
      <c r="BJ8750" s="147"/>
    </row>
    <row r="8751" spans="61:62" s="92" customFormat="1" x14ac:dyDescent="0.2">
      <c r="BI8751" s="147"/>
      <c r="BJ8751" s="147"/>
    </row>
    <row r="8752" spans="61:62" s="92" customFormat="1" x14ac:dyDescent="0.2">
      <c r="BI8752" s="147"/>
      <c r="BJ8752" s="147"/>
    </row>
    <row r="8753" spans="61:62" s="92" customFormat="1" x14ac:dyDescent="0.2">
      <c r="BI8753" s="147"/>
      <c r="BJ8753" s="147"/>
    </row>
    <row r="8754" spans="61:62" s="92" customFormat="1" x14ac:dyDescent="0.2">
      <c r="BI8754" s="147"/>
      <c r="BJ8754" s="147"/>
    </row>
    <row r="8755" spans="61:62" s="92" customFormat="1" x14ac:dyDescent="0.2">
      <c r="BI8755" s="147"/>
      <c r="BJ8755" s="147"/>
    </row>
    <row r="8756" spans="61:62" s="92" customFormat="1" x14ac:dyDescent="0.2">
      <c r="BI8756" s="147"/>
      <c r="BJ8756" s="147"/>
    </row>
    <row r="8757" spans="61:62" s="92" customFormat="1" x14ac:dyDescent="0.2">
      <c r="BI8757" s="147"/>
      <c r="BJ8757" s="147"/>
    </row>
    <row r="8758" spans="61:62" s="92" customFormat="1" x14ac:dyDescent="0.2">
      <c r="BI8758" s="147"/>
      <c r="BJ8758" s="147"/>
    </row>
    <row r="8759" spans="61:62" s="92" customFormat="1" x14ac:dyDescent="0.2">
      <c r="BI8759" s="147"/>
      <c r="BJ8759" s="147"/>
    </row>
    <row r="8760" spans="61:62" s="92" customFormat="1" x14ac:dyDescent="0.2">
      <c r="BI8760" s="147"/>
      <c r="BJ8760" s="147"/>
    </row>
    <row r="8761" spans="61:62" s="92" customFormat="1" x14ac:dyDescent="0.2">
      <c r="BI8761" s="147"/>
      <c r="BJ8761" s="147"/>
    </row>
    <row r="8762" spans="61:62" s="92" customFormat="1" x14ac:dyDescent="0.2">
      <c r="BI8762" s="147"/>
      <c r="BJ8762" s="147"/>
    </row>
    <row r="8763" spans="61:62" s="92" customFormat="1" x14ac:dyDescent="0.2">
      <c r="BI8763" s="147"/>
      <c r="BJ8763" s="147"/>
    </row>
    <row r="8764" spans="61:62" s="92" customFormat="1" x14ac:dyDescent="0.2">
      <c r="BI8764" s="147"/>
      <c r="BJ8764" s="147"/>
    </row>
    <row r="8765" spans="61:62" s="92" customFormat="1" x14ac:dyDescent="0.2">
      <c r="BI8765" s="147"/>
      <c r="BJ8765" s="147"/>
    </row>
    <row r="8766" spans="61:62" s="92" customFormat="1" x14ac:dyDescent="0.2">
      <c r="BI8766" s="147"/>
      <c r="BJ8766" s="147"/>
    </row>
    <row r="8767" spans="61:62" s="92" customFormat="1" x14ac:dyDescent="0.2">
      <c r="BI8767" s="147"/>
      <c r="BJ8767" s="147"/>
    </row>
    <row r="8768" spans="61:62" s="92" customFormat="1" x14ac:dyDescent="0.2">
      <c r="BI8768" s="147"/>
      <c r="BJ8768" s="147"/>
    </row>
    <row r="8769" spans="61:62" s="92" customFormat="1" x14ac:dyDescent="0.2">
      <c r="BI8769" s="147"/>
      <c r="BJ8769" s="147"/>
    </row>
    <row r="8770" spans="61:62" s="92" customFormat="1" x14ac:dyDescent="0.2">
      <c r="BI8770" s="147"/>
      <c r="BJ8770" s="147"/>
    </row>
    <row r="8771" spans="61:62" s="92" customFormat="1" x14ac:dyDescent="0.2">
      <c r="BI8771" s="147"/>
      <c r="BJ8771" s="147"/>
    </row>
    <row r="8772" spans="61:62" s="92" customFormat="1" x14ac:dyDescent="0.2">
      <c r="BI8772" s="147"/>
      <c r="BJ8772" s="147"/>
    </row>
    <row r="8773" spans="61:62" s="92" customFormat="1" x14ac:dyDescent="0.2">
      <c r="BI8773" s="147"/>
      <c r="BJ8773" s="147"/>
    </row>
    <row r="8774" spans="61:62" s="92" customFormat="1" x14ac:dyDescent="0.2">
      <c r="BI8774" s="147"/>
      <c r="BJ8774" s="147"/>
    </row>
    <row r="8775" spans="61:62" s="92" customFormat="1" x14ac:dyDescent="0.2">
      <c r="BI8775" s="147"/>
      <c r="BJ8775" s="147"/>
    </row>
    <row r="8776" spans="61:62" s="92" customFormat="1" x14ac:dyDescent="0.2">
      <c r="BI8776" s="147"/>
      <c r="BJ8776" s="147"/>
    </row>
    <row r="8777" spans="61:62" s="92" customFormat="1" x14ac:dyDescent="0.2">
      <c r="BI8777" s="147"/>
      <c r="BJ8777" s="147"/>
    </row>
    <row r="8778" spans="61:62" s="92" customFormat="1" x14ac:dyDescent="0.2">
      <c r="BI8778" s="147"/>
      <c r="BJ8778" s="147"/>
    </row>
    <row r="8779" spans="61:62" s="92" customFormat="1" x14ac:dyDescent="0.2">
      <c r="BI8779" s="147"/>
      <c r="BJ8779" s="147"/>
    </row>
    <row r="8780" spans="61:62" s="92" customFormat="1" x14ac:dyDescent="0.2">
      <c r="BI8780" s="147"/>
      <c r="BJ8780" s="147"/>
    </row>
    <row r="8781" spans="61:62" s="92" customFormat="1" x14ac:dyDescent="0.2">
      <c r="BI8781" s="147"/>
      <c r="BJ8781" s="147"/>
    </row>
    <row r="8782" spans="61:62" s="92" customFormat="1" x14ac:dyDescent="0.2">
      <c r="BI8782" s="147"/>
      <c r="BJ8782" s="147"/>
    </row>
    <row r="8783" spans="61:62" s="92" customFormat="1" x14ac:dyDescent="0.2">
      <c r="BI8783" s="147"/>
      <c r="BJ8783" s="147"/>
    </row>
    <row r="8784" spans="61:62" s="92" customFormat="1" x14ac:dyDescent="0.2">
      <c r="BI8784" s="147"/>
      <c r="BJ8784" s="147"/>
    </row>
    <row r="8785" spans="61:62" s="92" customFormat="1" x14ac:dyDescent="0.2">
      <c r="BI8785" s="147"/>
      <c r="BJ8785" s="147"/>
    </row>
    <row r="8786" spans="61:62" s="92" customFormat="1" x14ac:dyDescent="0.2">
      <c r="BI8786" s="147"/>
      <c r="BJ8786" s="147"/>
    </row>
    <row r="8787" spans="61:62" s="92" customFormat="1" x14ac:dyDescent="0.2">
      <c r="BI8787" s="147"/>
      <c r="BJ8787" s="147"/>
    </row>
    <row r="8788" spans="61:62" s="92" customFormat="1" x14ac:dyDescent="0.2">
      <c r="BI8788" s="147"/>
      <c r="BJ8788" s="147"/>
    </row>
    <row r="8789" spans="61:62" s="92" customFormat="1" x14ac:dyDescent="0.2">
      <c r="BI8789" s="147"/>
      <c r="BJ8789" s="147"/>
    </row>
    <row r="8790" spans="61:62" s="92" customFormat="1" x14ac:dyDescent="0.2">
      <c r="BI8790" s="147"/>
      <c r="BJ8790" s="147"/>
    </row>
    <row r="8791" spans="61:62" s="92" customFormat="1" x14ac:dyDescent="0.2">
      <c r="BI8791" s="147"/>
      <c r="BJ8791" s="147"/>
    </row>
    <row r="8792" spans="61:62" s="92" customFormat="1" x14ac:dyDescent="0.2">
      <c r="BI8792" s="147"/>
      <c r="BJ8792" s="147"/>
    </row>
    <row r="8793" spans="61:62" s="92" customFormat="1" x14ac:dyDescent="0.2">
      <c r="BI8793" s="147"/>
      <c r="BJ8793" s="147"/>
    </row>
    <row r="8794" spans="61:62" s="92" customFormat="1" x14ac:dyDescent="0.2">
      <c r="BI8794" s="147"/>
      <c r="BJ8794" s="147"/>
    </row>
    <row r="8795" spans="61:62" s="92" customFormat="1" x14ac:dyDescent="0.2">
      <c r="BI8795" s="147"/>
      <c r="BJ8795" s="147"/>
    </row>
    <row r="8796" spans="61:62" s="92" customFormat="1" x14ac:dyDescent="0.2">
      <c r="BI8796" s="147"/>
      <c r="BJ8796" s="147"/>
    </row>
    <row r="8797" spans="61:62" s="92" customFormat="1" x14ac:dyDescent="0.2">
      <c r="BI8797" s="147"/>
      <c r="BJ8797" s="147"/>
    </row>
    <row r="8798" spans="61:62" s="92" customFormat="1" x14ac:dyDescent="0.2">
      <c r="BI8798" s="147"/>
      <c r="BJ8798" s="147"/>
    </row>
    <row r="8799" spans="61:62" s="92" customFormat="1" x14ac:dyDescent="0.2">
      <c r="BI8799" s="147"/>
      <c r="BJ8799" s="147"/>
    </row>
    <row r="8800" spans="61:62" s="92" customFormat="1" x14ac:dyDescent="0.2">
      <c r="BI8800" s="147"/>
      <c r="BJ8800" s="147"/>
    </row>
    <row r="8801" spans="61:62" s="92" customFormat="1" x14ac:dyDescent="0.2">
      <c r="BI8801" s="147"/>
      <c r="BJ8801" s="147"/>
    </row>
    <row r="8802" spans="61:62" s="92" customFormat="1" x14ac:dyDescent="0.2">
      <c r="BI8802" s="147"/>
      <c r="BJ8802" s="147"/>
    </row>
    <row r="8803" spans="61:62" s="92" customFormat="1" x14ac:dyDescent="0.2">
      <c r="BI8803" s="147"/>
      <c r="BJ8803" s="147"/>
    </row>
    <row r="8804" spans="61:62" s="92" customFormat="1" x14ac:dyDescent="0.2">
      <c r="BI8804" s="147"/>
      <c r="BJ8804" s="147"/>
    </row>
    <row r="8805" spans="61:62" s="92" customFormat="1" x14ac:dyDescent="0.2">
      <c r="BI8805" s="147"/>
      <c r="BJ8805" s="147"/>
    </row>
    <row r="8806" spans="61:62" s="92" customFormat="1" x14ac:dyDescent="0.2">
      <c r="BI8806" s="147"/>
      <c r="BJ8806" s="147"/>
    </row>
    <row r="8807" spans="61:62" s="92" customFormat="1" x14ac:dyDescent="0.2">
      <c r="BI8807" s="147"/>
      <c r="BJ8807" s="147"/>
    </row>
    <row r="8808" spans="61:62" s="92" customFormat="1" x14ac:dyDescent="0.2">
      <c r="BI8808" s="147"/>
      <c r="BJ8808" s="147"/>
    </row>
    <row r="8809" spans="61:62" s="92" customFormat="1" x14ac:dyDescent="0.2">
      <c r="BI8809" s="147"/>
      <c r="BJ8809" s="147"/>
    </row>
    <row r="8810" spans="61:62" s="92" customFormat="1" x14ac:dyDescent="0.2">
      <c r="BI8810" s="147"/>
      <c r="BJ8810" s="147"/>
    </row>
    <row r="8811" spans="61:62" s="92" customFormat="1" x14ac:dyDescent="0.2">
      <c r="BI8811" s="147"/>
      <c r="BJ8811" s="147"/>
    </row>
    <row r="8812" spans="61:62" s="92" customFormat="1" x14ac:dyDescent="0.2">
      <c r="BI8812" s="147"/>
      <c r="BJ8812" s="147"/>
    </row>
    <row r="8813" spans="61:62" s="92" customFormat="1" x14ac:dyDescent="0.2">
      <c r="BI8813" s="147"/>
      <c r="BJ8813" s="147"/>
    </row>
    <row r="8814" spans="61:62" s="92" customFormat="1" x14ac:dyDescent="0.2">
      <c r="BI8814" s="147"/>
      <c r="BJ8814" s="147"/>
    </row>
    <row r="8815" spans="61:62" s="92" customFormat="1" x14ac:dyDescent="0.2">
      <c r="BI8815" s="147"/>
      <c r="BJ8815" s="147"/>
    </row>
    <row r="8816" spans="61:62" s="92" customFormat="1" x14ac:dyDescent="0.2">
      <c r="BI8816" s="147"/>
      <c r="BJ8816" s="147"/>
    </row>
    <row r="8817" spans="61:62" s="92" customFormat="1" x14ac:dyDescent="0.2">
      <c r="BI8817" s="147"/>
      <c r="BJ8817" s="147"/>
    </row>
    <row r="8818" spans="61:62" s="92" customFormat="1" x14ac:dyDescent="0.2">
      <c r="BI8818" s="147"/>
      <c r="BJ8818" s="147"/>
    </row>
    <row r="8819" spans="61:62" s="92" customFormat="1" x14ac:dyDescent="0.2">
      <c r="BI8819" s="147"/>
      <c r="BJ8819" s="147"/>
    </row>
    <row r="8820" spans="61:62" s="92" customFormat="1" x14ac:dyDescent="0.2">
      <c r="BI8820" s="147"/>
      <c r="BJ8820" s="147"/>
    </row>
    <row r="8821" spans="61:62" s="92" customFormat="1" x14ac:dyDescent="0.2">
      <c r="BI8821" s="147"/>
      <c r="BJ8821" s="147"/>
    </row>
    <row r="8822" spans="61:62" s="92" customFormat="1" x14ac:dyDescent="0.2">
      <c r="BI8822" s="147"/>
      <c r="BJ8822" s="147"/>
    </row>
    <row r="8823" spans="61:62" s="92" customFormat="1" x14ac:dyDescent="0.2">
      <c r="BI8823" s="147"/>
      <c r="BJ8823" s="147"/>
    </row>
    <row r="8824" spans="61:62" s="92" customFormat="1" x14ac:dyDescent="0.2">
      <c r="BI8824" s="147"/>
      <c r="BJ8824" s="147"/>
    </row>
    <row r="8825" spans="61:62" s="92" customFormat="1" x14ac:dyDescent="0.2">
      <c r="BI8825" s="147"/>
      <c r="BJ8825" s="147"/>
    </row>
    <row r="8826" spans="61:62" s="92" customFormat="1" x14ac:dyDescent="0.2">
      <c r="BI8826" s="147"/>
      <c r="BJ8826" s="147"/>
    </row>
    <row r="8827" spans="61:62" s="92" customFormat="1" x14ac:dyDescent="0.2">
      <c r="BI8827" s="147"/>
      <c r="BJ8827" s="147"/>
    </row>
    <row r="8828" spans="61:62" s="92" customFormat="1" x14ac:dyDescent="0.2">
      <c r="BI8828" s="147"/>
      <c r="BJ8828" s="147"/>
    </row>
    <row r="8829" spans="61:62" s="92" customFormat="1" x14ac:dyDescent="0.2">
      <c r="BI8829" s="147"/>
      <c r="BJ8829" s="147"/>
    </row>
    <row r="8830" spans="61:62" s="92" customFormat="1" x14ac:dyDescent="0.2">
      <c r="BI8830" s="147"/>
      <c r="BJ8830" s="147"/>
    </row>
    <row r="8831" spans="61:62" s="92" customFormat="1" x14ac:dyDescent="0.2">
      <c r="BI8831" s="147"/>
      <c r="BJ8831" s="147"/>
    </row>
    <row r="8832" spans="61:62" s="92" customFormat="1" x14ac:dyDescent="0.2">
      <c r="BI8832" s="147"/>
      <c r="BJ8832" s="147"/>
    </row>
    <row r="8833" spans="61:62" s="92" customFormat="1" x14ac:dyDescent="0.2">
      <c r="BI8833" s="147"/>
      <c r="BJ8833" s="147"/>
    </row>
    <row r="8834" spans="61:62" s="92" customFormat="1" x14ac:dyDescent="0.2">
      <c r="BI8834" s="147"/>
      <c r="BJ8834" s="147"/>
    </row>
    <row r="8835" spans="61:62" s="92" customFormat="1" x14ac:dyDescent="0.2">
      <c r="BI8835" s="147"/>
      <c r="BJ8835" s="147"/>
    </row>
    <row r="8836" spans="61:62" s="92" customFormat="1" x14ac:dyDescent="0.2">
      <c r="BI8836" s="147"/>
      <c r="BJ8836" s="147"/>
    </row>
    <row r="8837" spans="61:62" s="92" customFormat="1" x14ac:dyDescent="0.2">
      <c r="BI8837" s="147"/>
      <c r="BJ8837" s="147"/>
    </row>
    <row r="8838" spans="61:62" s="92" customFormat="1" x14ac:dyDescent="0.2">
      <c r="BI8838" s="147"/>
      <c r="BJ8838" s="147"/>
    </row>
    <row r="8839" spans="61:62" s="92" customFormat="1" x14ac:dyDescent="0.2">
      <c r="BI8839" s="147"/>
      <c r="BJ8839" s="147"/>
    </row>
    <row r="8840" spans="61:62" s="92" customFormat="1" x14ac:dyDescent="0.2">
      <c r="BI8840" s="147"/>
      <c r="BJ8840" s="147"/>
    </row>
    <row r="8841" spans="61:62" s="92" customFormat="1" x14ac:dyDescent="0.2">
      <c r="BI8841" s="147"/>
      <c r="BJ8841" s="147"/>
    </row>
    <row r="8842" spans="61:62" s="92" customFormat="1" x14ac:dyDescent="0.2">
      <c r="BI8842" s="147"/>
      <c r="BJ8842" s="147"/>
    </row>
    <row r="8843" spans="61:62" s="92" customFormat="1" x14ac:dyDescent="0.2">
      <c r="BI8843" s="147"/>
      <c r="BJ8843" s="147"/>
    </row>
    <row r="8844" spans="61:62" s="92" customFormat="1" x14ac:dyDescent="0.2">
      <c r="BI8844" s="147"/>
      <c r="BJ8844" s="147"/>
    </row>
    <row r="8845" spans="61:62" s="92" customFormat="1" x14ac:dyDescent="0.2">
      <c r="BI8845" s="147"/>
      <c r="BJ8845" s="147"/>
    </row>
    <row r="8846" spans="61:62" s="92" customFormat="1" x14ac:dyDescent="0.2">
      <c r="BI8846" s="147"/>
      <c r="BJ8846" s="147"/>
    </row>
    <row r="8847" spans="61:62" s="92" customFormat="1" x14ac:dyDescent="0.2">
      <c r="BI8847" s="147"/>
      <c r="BJ8847" s="147"/>
    </row>
    <row r="8848" spans="61:62" s="92" customFormat="1" x14ac:dyDescent="0.2">
      <c r="BI8848" s="147"/>
      <c r="BJ8848" s="147"/>
    </row>
    <row r="8849" spans="61:62" s="92" customFormat="1" x14ac:dyDescent="0.2">
      <c r="BI8849" s="147"/>
      <c r="BJ8849" s="147"/>
    </row>
    <row r="8850" spans="61:62" s="92" customFormat="1" x14ac:dyDescent="0.2">
      <c r="BI8850" s="147"/>
      <c r="BJ8850" s="147"/>
    </row>
    <row r="8851" spans="61:62" s="92" customFormat="1" x14ac:dyDescent="0.2">
      <c r="BI8851" s="147"/>
      <c r="BJ8851" s="147"/>
    </row>
    <row r="8852" spans="61:62" s="92" customFormat="1" x14ac:dyDescent="0.2">
      <c r="BI8852" s="147"/>
      <c r="BJ8852" s="147"/>
    </row>
    <row r="8853" spans="61:62" s="92" customFormat="1" x14ac:dyDescent="0.2">
      <c r="BI8853" s="147"/>
      <c r="BJ8853" s="147"/>
    </row>
    <row r="8854" spans="61:62" s="92" customFormat="1" x14ac:dyDescent="0.2">
      <c r="BI8854" s="147"/>
      <c r="BJ8854" s="147"/>
    </row>
    <row r="8855" spans="61:62" s="92" customFormat="1" x14ac:dyDescent="0.2">
      <c r="BI8855" s="147"/>
      <c r="BJ8855" s="147"/>
    </row>
    <row r="8856" spans="61:62" s="92" customFormat="1" x14ac:dyDescent="0.2">
      <c r="BI8856" s="147"/>
      <c r="BJ8856" s="147"/>
    </row>
    <row r="8857" spans="61:62" s="92" customFormat="1" x14ac:dyDescent="0.2">
      <c r="BI8857" s="147"/>
      <c r="BJ8857" s="147"/>
    </row>
    <row r="8858" spans="61:62" s="92" customFormat="1" x14ac:dyDescent="0.2">
      <c r="BI8858" s="147"/>
      <c r="BJ8858" s="147"/>
    </row>
    <row r="8859" spans="61:62" s="92" customFormat="1" x14ac:dyDescent="0.2">
      <c r="BI8859" s="147"/>
      <c r="BJ8859" s="147"/>
    </row>
    <row r="8860" spans="61:62" s="92" customFormat="1" x14ac:dyDescent="0.2">
      <c r="BI8860" s="147"/>
      <c r="BJ8860" s="147"/>
    </row>
    <row r="8861" spans="61:62" s="92" customFormat="1" x14ac:dyDescent="0.2">
      <c r="BI8861" s="147"/>
      <c r="BJ8861" s="147"/>
    </row>
    <row r="8862" spans="61:62" s="92" customFormat="1" x14ac:dyDescent="0.2">
      <c r="BI8862" s="147"/>
      <c r="BJ8862" s="147"/>
    </row>
    <row r="8863" spans="61:62" s="92" customFormat="1" x14ac:dyDescent="0.2">
      <c r="BI8863" s="147"/>
      <c r="BJ8863" s="147"/>
    </row>
    <row r="8864" spans="61:62" s="92" customFormat="1" x14ac:dyDescent="0.2">
      <c r="BI8864" s="147"/>
      <c r="BJ8864" s="147"/>
    </row>
    <row r="8865" spans="61:62" s="92" customFormat="1" x14ac:dyDescent="0.2">
      <c r="BI8865" s="147"/>
      <c r="BJ8865" s="147"/>
    </row>
    <row r="8866" spans="61:62" s="92" customFormat="1" x14ac:dyDescent="0.2">
      <c r="BI8866" s="147"/>
      <c r="BJ8866" s="147"/>
    </row>
    <row r="8867" spans="61:62" s="92" customFormat="1" x14ac:dyDescent="0.2">
      <c r="BI8867" s="147"/>
      <c r="BJ8867" s="147"/>
    </row>
    <row r="8868" spans="61:62" s="92" customFormat="1" x14ac:dyDescent="0.2">
      <c r="BI8868" s="147"/>
      <c r="BJ8868" s="147"/>
    </row>
    <row r="8869" spans="61:62" s="92" customFormat="1" x14ac:dyDescent="0.2">
      <c r="BI8869" s="147"/>
      <c r="BJ8869" s="147"/>
    </row>
    <row r="8870" spans="61:62" s="92" customFormat="1" x14ac:dyDescent="0.2">
      <c r="BI8870" s="147"/>
      <c r="BJ8870" s="147"/>
    </row>
    <row r="8871" spans="61:62" s="92" customFormat="1" x14ac:dyDescent="0.2">
      <c r="BI8871" s="147"/>
      <c r="BJ8871" s="147"/>
    </row>
    <row r="8872" spans="61:62" s="92" customFormat="1" x14ac:dyDescent="0.2">
      <c r="BI8872" s="147"/>
      <c r="BJ8872" s="147"/>
    </row>
    <row r="8873" spans="61:62" s="92" customFormat="1" x14ac:dyDescent="0.2">
      <c r="BI8873" s="147"/>
      <c r="BJ8873" s="147"/>
    </row>
    <row r="8874" spans="61:62" s="92" customFormat="1" x14ac:dyDescent="0.2">
      <c r="BI8874" s="147"/>
      <c r="BJ8874" s="147"/>
    </row>
    <row r="8875" spans="61:62" s="92" customFormat="1" x14ac:dyDescent="0.2">
      <c r="BI8875" s="147"/>
      <c r="BJ8875" s="147"/>
    </row>
    <row r="8876" spans="61:62" s="92" customFormat="1" x14ac:dyDescent="0.2">
      <c r="BI8876" s="147"/>
      <c r="BJ8876" s="147"/>
    </row>
    <row r="8877" spans="61:62" s="92" customFormat="1" x14ac:dyDescent="0.2">
      <c r="BI8877" s="147"/>
      <c r="BJ8877" s="147"/>
    </row>
    <row r="8878" spans="61:62" s="92" customFormat="1" x14ac:dyDescent="0.2">
      <c r="BI8878" s="147"/>
      <c r="BJ8878" s="147"/>
    </row>
    <row r="8879" spans="61:62" s="92" customFormat="1" x14ac:dyDescent="0.2">
      <c r="BI8879" s="147"/>
      <c r="BJ8879" s="147"/>
    </row>
    <row r="8880" spans="61:62" s="92" customFormat="1" x14ac:dyDescent="0.2">
      <c r="BI8880" s="147"/>
      <c r="BJ8880" s="147"/>
    </row>
    <row r="8881" spans="61:62" s="92" customFormat="1" x14ac:dyDescent="0.2">
      <c r="BI8881" s="147"/>
      <c r="BJ8881" s="147"/>
    </row>
    <row r="8882" spans="61:62" s="92" customFormat="1" x14ac:dyDescent="0.2">
      <c r="BI8882" s="147"/>
      <c r="BJ8882" s="147"/>
    </row>
    <row r="8883" spans="61:62" s="92" customFormat="1" x14ac:dyDescent="0.2">
      <c r="BI8883" s="147"/>
      <c r="BJ8883" s="147"/>
    </row>
    <row r="8884" spans="61:62" s="92" customFormat="1" x14ac:dyDescent="0.2">
      <c r="BI8884" s="147"/>
      <c r="BJ8884" s="147"/>
    </row>
    <row r="8885" spans="61:62" s="92" customFormat="1" x14ac:dyDescent="0.2">
      <c r="BI8885" s="147"/>
      <c r="BJ8885" s="147"/>
    </row>
    <row r="8886" spans="61:62" s="92" customFormat="1" x14ac:dyDescent="0.2">
      <c r="BI8886" s="147"/>
      <c r="BJ8886" s="147"/>
    </row>
    <row r="8887" spans="61:62" s="92" customFormat="1" x14ac:dyDescent="0.2">
      <c r="BI8887" s="147"/>
      <c r="BJ8887" s="147"/>
    </row>
    <row r="8888" spans="61:62" s="92" customFormat="1" x14ac:dyDescent="0.2">
      <c r="BI8888" s="147"/>
      <c r="BJ8888" s="147"/>
    </row>
    <row r="8889" spans="61:62" s="92" customFormat="1" x14ac:dyDescent="0.2">
      <c r="BI8889" s="147"/>
      <c r="BJ8889" s="147"/>
    </row>
    <row r="8890" spans="61:62" s="92" customFormat="1" x14ac:dyDescent="0.2">
      <c r="BI8890" s="147"/>
      <c r="BJ8890" s="147"/>
    </row>
    <row r="8891" spans="61:62" s="92" customFormat="1" x14ac:dyDescent="0.2">
      <c r="BI8891" s="147"/>
      <c r="BJ8891" s="147"/>
    </row>
    <row r="8892" spans="61:62" s="92" customFormat="1" x14ac:dyDescent="0.2">
      <c r="BI8892" s="147"/>
      <c r="BJ8892" s="147"/>
    </row>
    <row r="8893" spans="61:62" s="92" customFormat="1" x14ac:dyDescent="0.2">
      <c r="BI8893" s="147"/>
      <c r="BJ8893" s="147"/>
    </row>
    <row r="8894" spans="61:62" s="92" customFormat="1" x14ac:dyDescent="0.2">
      <c r="BI8894" s="147"/>
      <c r="BJ8894" s="147"/>
    </row>
    <row r="8895" spans="61:62" s="92" customFormat="1" x14ac:dyDescent="0.2">
      <c r="BI8895" s="147"/>
      <c r="BJ8895" s="147"/>
    </row>
    <row r="8896" spans="61:62" s="92" customFormat="1" x14ac:dyDescent="0.2">
      <c r="BI8896" s="147"/>
      <c r="BJ8896" s="147"/>
    </row>
    <row r="8897" spans="61:62" s="92" customFormat="1" x14ac:dyDescent="0.2">
      <c r="BI8897" s="147"/>
      <c r="BJ8897" s="147"/>
    </row>
    <row r="8898" spans="61:62" s="92" customFormat="1" x14ac:dyDescent="0.2">
      <c r="BI8898" s="147"/>
      <c r="BJ8898" s="147"/>
    </row>
    <row r="8899" spans="61:62" s="92" customFormat="1" x14ac:dyDescent="0.2">
      <c r="BI8899" s="147"/>
      <c r="BJ8899" s="147"/>
    </row>
    <row r="8900" spans="61:62" s="92" customFormat="1" x14ac:dyDescent="0.2">
      <c r="BI8900" s="147"/>
      <c r="BJ8900" s="147"/>
    </row>
    <row r="8901" spans="61:62" s="92" customFormat="1" x14ac:dyDescent="0.2">
      <c r="BI8901" s="147"/>
      <c r="BJ8901" s="147"/>
    </row>
    <row r="8902" spans="61:62" s="92" customFormat="1" x14ac:dyDescent="0.2">
      <c r="BI8902" s="147"/>
      <c r="BJ8902" s="147"/>
    </row>
    <row r="8903" spans="61:62" s="92" customFormat="1" x14ac:dyDescent="0.2">
      <c r="BI8903" s="147"/>
      <c r="BJ8903" s="147"/>
    </row>
    <row r="8904" spans="61:62" s="92" customFormat="1" x14ac:dyDescent="0.2">
      <c r="BI8904" s="147"/>
      <c r="BJ8904" s="147"/>
    </row>
    <row r="8905" spans="61:62" s="92" customFormat="1" x14ac:dyDescent="0.2">
      <c r="BI8905" s="147"/>
      <c r="BJ8905" s="147"/>
    </row>
    <row r="8906" spans="61:62" s="92" customFormat="1" x14ac:dyDescent="0.2">
      <c r="BI8906" s="147"/>
      <c r="BJ8906" s="147"/>
    </row>
    <row r="8907" spans="61:62" s="92" customFormat="1" x14ac:dyDescent="0.2">
      <c r="BI8907" s="147"/>
      <c r="BJ8907" s="147"/>
    </row>
    <row r="8908" spans="61:62" s="92" customFormat="1" x14ac:dyDescent="0.2">
      <c r="BI8908" s="147"/>
      <c r="BJ8908" s="147"/>
    </row>
    <row r="8909" spans="61:62" s="92" customFormat="1" x14ac:dyDescent="0.2">
      <c r="BI8909" s="147"/>
      <c r="BJ8909" s="147"/>
    </row>
    <row r="8910" spans="61:62" s="92" customFormat="1" x14ac:dyDescent="0.2">
      <c r="BI8910" s="147"/>
      <c r="BJ8910" s="147"/>
    </row>
    <row r="8911" spans="61:62" s="92" customFormat="1" x14ac:dyDescent="0.2">
      <c r="BI8911" s="147"/>
      <c r="BJ8911" s="147"/>
    </row>
    <row r="8912" spans="61:62" s="92" customFormat="1" x14ac:dyDescent="0.2">
      <c r="BI8912" s="147"/>
      <c r="BJ8912" s="147"/>
    </row>
    <row r="8913" spans="61:62" s="92" customFormat="1" x14ac:dyDescent="0.2">
      <c r="BI8913" s="147"/>
      <c r="BJ8913" s="147"/>
    </row>
    <row r="8914" spans="61:62" s="92" customFormat="1" x14ac:dyDescent="0.2">
      <c r="BI8914" s="147"/>
      <c r="BJ8914" s="147"/>
    </row>
    <row r="8915" spans="61:62" s="92" customFormat="1" x14ac:dyDescent="0.2">
      <c r="BI8915" s="147"/>
      <c r="BJ8915" s="147"/>
    </row>
    <row r="8916" spans="61:62" s="92" customFormat="1" x14ac:dyDescent="0.2">
      <c r="BI8916" s="147"/>
      <c r="BJ8916" s="147"/>
    </row>
    <row r="8917" spans="61:62" s="92" customFormat="1" x14ac:dyDescent="0.2">
      <c r="BI8917" s="147"/>
      <c r="BJ8917" s="147"/>
    </row>
    <row r="8918" spans="61:62" s="92" customFormat="1" x14ac:dyDescent="0.2">
      <c r="BI8918" s="147"/>
      <c r="BJ8918" s="147"/>
    </row>
    <row r="8919" spans="61:62" s="92" customFormat="1" x14ac:dyDescent="0.2">
      <c r="BI8919" s="147"/>
      <c r="BJ8919" s="147"/>
    </row>
    <row r="8920" spans="61:62" s="92" customFormat="1" x14ac:dyDescent="0.2">
      <c r="BI8920" s="147"/>
      <c r="BJ8920" s="147"/>
    </row>
    <row r="8921" spans="61:62" s="92" customFormat="1" x14ac:dyDescent="0.2">
      <c r="BI8921" s="147"/>
      <c r="BJ8921" s="147"/>
    </row>
    <row r="8922" spans="61:62" s="92" customFormat="1" x14ac:dyDescent="0.2">
      <c r="BI8922" s="147"/>
      <c r="BJ8922" s="147"/>
    </row>
    <row r="8923" spans="61:62" s="92" customFormat="1" x14ac:dyDescent="0.2">
      <c r="BI8923" s="147"/>
      <c r="BJ8923" s="147"/>
    </row>
    <row r="8924" spans="61:62" s="92" customFormat="1" x14ac:dyDescent="0.2">
      <c r="BI8924" s="147"/>
      <c r="BJ8924" s="147"/>
    </row>
    <row r="8925" spans="61:62" s="92" customFormat="1" x14ac:dyDescent="0.2">
      <c r="BI8925" s="147"/>
      <c r="BJ8925" s="147"/>
    </row>
    <row r="8926" spans="61:62" s="92" customFormat="1" x14ac:dyDescent="0.2">
      <c r="BI8926" s="147"/>
      <c r="BJ8926" s="147"/>
    </row>
    <row r="8927" spans="61:62" s="92" customFormat="1" x14ac:dyDescent="0.2">
      <c r="BI8927" s="147"/>
      <c r="BJ8927" s="147"/>
    </row>
    <row r="8928" spans="61:62" s="92" customFormat="1" x14ac:dyDescent="0.2">
      <c r="BI8928" s="147"/>
      <c r="BJ8928" s="147"/>
    </row>
    <row r="8929" spans="61:62" s="92" customFormat="1" x14ac:dyDescent="0.2">
      <c r="BI8929" s="147"/>
      <c r="BJ8929" s="147"/>
    </row>
    <row r="8930" spans="61:62" s="92" customFormat="1" x14ac:dyDescent="0.2">
      <c r="BI8930" s="147"/>
      <c r="BJ8930" s="147"/>
    </row>
    <row r="8931" spans="61:62" s="92" customFormat="1" x14ac:dyDescent="0.2">
      <c r="BI8931" s="147"/>
      <c r="BJ8931" s="147"/>
    </row>
    <row r="8932" spans="61:62" s="92" customFormat="1" x14ac:dyDescent="0.2">
      <c r="BI8932" s="147"/>
      <c r="BJ8932" s="147"/>
    </row>
    <row r="8933" spans="61:62" s="92" customFormat="1" x14ac:dyDescent="0.2">
      <c r="BI8933" s="147"/>
      <c r="BJ8933" s="147"/>
    </row>
    <row r="8934" spans="61:62" s="92" customFormat="1" x14ac:dyDescent="0.2">
      <c r="BI8934" s="147"/>
      <c r="BJ8934" s="147"/>
    </row>
    <row r="8935" spans="61:62" s="92" customFormat="1" x14ac:dyDescent="0.2">
      <c r="BI8935" s="147"/>
      <c r="BJ8935" s="147"/>
    </row>
    <row r="8936" spans="61:62" s="92" customFormat="1" x14ac:dyDescent="0.2">
      <c r="BI8936" s="147"/>
      <c r="BJ8936" s="147"/>
    </row>
    <row r="8937" spans="61:62" s="92" customFormat="1" x14ac:dyDescent="0.2">
      <c r="BI8937" s="147"/>
      <c r="BJ8937" s="147"/>
    </row>
    <row r="8938" spans="61:62" s="92" customFormat="1" x14ac:dyDescent="0.2">
      <c r="BI8938" s="147"/>
      <c r="BJ8938" s="147"/>
    </row>
    <row r="8939" spans="61:62" s="92" customFormat="1" x14ac:dyDescent="0.2">
      <c r="BI8939" s="147"/>
      <c r="BJ8939" s="147"/>
    </row>
    <row r="8940" spans="61:62" s="92" customFormat="1" x14ac:dyDescent="0.2">
      <c r="BI8940" s="147"/>
      <c r="BJ8940" s="147"/>
    </row>
    <row r="8941" spans="61:62" s="92" customFormat="1" x14ac:dyDescent="0.2">
      <c r="BI8941" s="147"/>
      <c r="BJ8941" s="147"/>
    </row>
    <row r="8942" spans="61:62" s="92" customFormat="1" x14ac:dyDescent="0.2">
      <c r="BI8942" s="147"/>
      <c r="BJ8942" s="147"/>
    </row>
    <row r="8943" spans="61:62" s="92" customFormat="1" x14ac:dyDescent="0.2">
      <c r="BI8943" s="147"/>
      <c r="BJ8943" s="147"/>
    </row>
    <row r="8944" spans="61:62" s="92" customFormat="1" x14ac:dyDescent="0.2">
      <c r="BI8944" s="147"/>
      <c r="BJ8944" s="147"/>
    </row>
    <row r="8945" spans="61:62" s="92" customFormat="1" x14ac:dyDescent="0.2">
      <c r="BI8945" s="147"/>
      <c r="BJ8945" s="147"/>
    </row>
    <row r="8946" spans="61:62" s="92" customFormat="1" x14ac:dyDescent="0.2">
      <c r="BI8946" s="147"/>
      <c r="BJ8946" s="147"/>
    </row>
    <row r="8947" spans="61:62" s="92" customFormat="1" x14ac:dyDescent="0.2">
      <c r="BI8947" s="147"/>
      <c r="BJ8947" s="147"/>
    </row>
    <row r="8948" spans="61:62" s="92" customFormat="1" x14ac:dyDescent="0.2">
      <c r="BI8948" s="147"/>
      <c r="BJ8948" s="147"/>
    </row>
    <row r="8949" spans="61:62" s="92" customFormat="1" x14ac:dyDescent="0.2">
      <c r="BI8949" s="147"/>
      <c r="BJ8949" s="147"/>
    </row>
    <row r="8950" spans="61:62" s="92" customFormat="1" x14ac:dyDescent="0.2">
      <c r="BI8950" s="147"/>
      <c r="BJ8950" s="147"/>
    </row>
    <row r="8951" spans="61:62" s="92" customFormat="1" x14ac:dyDescent="0.2">
      <c r="BI8951" s="147"/>
      <c r="BJ8951" s="147"/>
    </row>
    <row r="8952" spans="61:62" s="92" customFormat="1" x14ac:dyDescent="0.2">
      <c r="BI8952" s="147"/>
      <c r="BJ8952" s="147"/>
    </row>
    <row r="8953" spans="61:62" s="92" customFormat="1" x14ac:dyDescent="0.2">
      <c r="BI8953" s="147"/>
      <c r="BJ8953" s="147"/>
    </row>
    <row r="8954" spans="61:62" s="92" customFormat="1" x14ac:dyDescent="0.2">
      <c r="BI8954" s="147"/>
      <c r="BJ8954" s="147"/>
    </row>
    <row r="8955" spans="61:62" s="92" customFormat="1" x14ac:dyDescent="0.2">
      <c r="BI8955" s="147"/>
      <c r="BJ8955" s="147"/>
    </row>
    <row r="8956" spans="61:62" s="92" customFormat="1" x14ac:dyDescent="0.2">
      <c r="BI8956" s="147"/>
      <c r="BJ8956" s="147"/>
    </row>
    <row r="8957" spans="61:62" s="92" customFormat="1" x14ac:dyDescent="0.2">
      <c r="BI8957" s="147"/>
      <c r="BJ8957" s="147"/>
    </row>
    <row r="8958" spans="61:62" s="92" customFormat="1" x14ac:dyDescent="0.2">
      <c r="BI8958" s="147"/>
      <c r="BJ8958" s="147"/>
    </row>
    <row r="8959" spans="61:62" s="92" customFormat="1" x14ac:dyDescent="0.2">
      <c r="BI8959" s="147"/>
      <c r="BJ8959" s="147"/>
    </row>
    <row r="8960" spans="61:62" s="92" customFormat="1" x14ac:dyDescent="0.2">
      <c r="BI8960" s="147"/>
      <c r="BJ8960" s="147"/>
    </row>
    <row r="8961" spans="61:62" s="92" customFormat="1" x14ac:dyDescent="0.2">
      <c r="BI8961" s="147"/>
      <c r="BJ8961" s="147"/>
    </row>
    <row r="8962" spans="61:62" s="92" customFormat="1" x14ac:dyDescent="0.2">
      <c r="BI8962" s="147"/>
      <c r="BJ8962" s="147"/>
    </row>
    <row r="8963" spans="61:62" s="92" customFormat="1" x14ac:dyDescent="0.2">
      <c r="BI8963" s="147"/>
      <c r="BJ8963" s="147"/>
    </row>
    <row r="8964" spans="61:62" s="92" customFormat="1" x14ac:dyDescent="0.2">
      <c r="BI8964" s="147"/>
      <c r="BJ8964" s="147"/>
    </row>
    <row r="8965" spans="61:62" s="92" customFormat="1" x14ac:dyDescent="0.2">
      <c r="BI8965" s="147"/>
      <c r="BJ8965" s="147"/>
    </row>
    <row r="8966" spans="61:62" s="92" customFormat="1" x14ac:dyDescent="0.2">
      <c r="BI8966" s="147"/>
      <c r="BJ8966" s="147"/>
    </row>
    <row r="8967" spans="61:62" s="92" customFormat="1" x14ac:dyDescent="0.2">
      <c r="BI8967" s="147"/>
      <c r="BJ8967" s="147"/>
    </row>
    <row r="8968" spans="61:62" s="92" customFormat="1" x14ac:dyDescent="0.2">
      <c r="BI8968" s="147"/>
      <c r="BJ8968" s="147"/>
    </row>
    <row r="8969" spans="61:62" s="92" customFormat="1" x14ac:dyDescent="0.2">
      <c r="BI8969" s="147"/>
      <c r="BJ8969" s="147"/>
    </row>
    <row r="8970" spans="61:62" s="92" customFormat="1" x14ac:dyDescent="0.2">
      <c r="BI8970" s="147"/>
      <c r="BJ8970" s="147"/>
    </row>
    <row r="8971" spans="61:62" s="92" customFormat="1" x14ac:dyDescent="0.2">
      <c r="BI8971" s="147"/>
      <c r="BJ8971" s="147"/>
    </row>
    <row r="8972" spans="61:62" s="92" customFormat="1" x14ac:dyDescent="0.2">
      <c r="BI8972" s="147"/>
      <c r="BJ8972" s="147"/>
    </row>
    <row r="8973" spans="61:62" s="92" customFormat="1" x14ac:dyDescent="0.2">
      <c r="BI8973" s="147"/>
      <c r="BJ8973" s="147"/>
    </row>
    <row r="8974" spans="61:62" s="92" customFormat="1" x14ac:dyDescent="0.2">
      <c r="BI8974" s="147"/>
      <c r="BJ8974" s="147"/>
    </row>
    <row r="8975" spans="61:62" s="92" customFormat="1" x14ac:dyDescent="0.2">
      <c r="BI8975" s="147"/>
      <c r="BJ8975" s="147"/>
    </row>
    <row r="8976" spans="61:62" s="92" customFormat="1" x14ac:dyDescent="0.2">
      <c r="BI8976" s="147"/>
      <c r="BJ8976" s="147"/>
    </row>
    <row r="8977" spans="61:62" s="92" customFormat="1" x14ac:dyDescent="0.2">
      <c r="BI8977" s="147"/>
      <c r="BJ8977" s="147"/>
    </row>
    <row r="8978" spans="61:62" s="92" customFormat="1" x14ac:dyDescent="0.2">
      <c r="BI8978" s="147"/>
      <c r="BJ8978" s="147"/>
    </row>
    <row r="8979" spans="61:62" s="92" customFormat="1" x14ac:dyDescent="0.2">
      <c r="BI8979" s="147"/>
      <c r="BJ8979" s="147"/>
    </row>
    <row r="8980" spans="61:62" s="92" customFormat="1" x14ac:dyDescent="0.2">
      <c r="BI8980" s="147"/>
      <c r="BJ8980" s="147"/>
    </row>
    <row r="8981" spans="61:62" s="92" customFormat="1" x14ac:dyDescent="0.2">
      <c r="BI8981" s="147"/>
      <c r="BJ8981" s="147"/>
    </row>
    <row r="8982" spans="61:62" s="92" customFormat="1" x14ac:dyDescent="0.2">
      <c r="BI8982" s="147"/>
      <c r="BJ8982" s="147"/>
    </row>
    <row r="8983" spans="61:62" s="92" customFormat="1" x14ac:dyDescent="0.2">
      <c r="BI8983" s="147"/>
      <c r="BJ8983" s="147"/>
    </row>
    <row r="8984" spans="61:62" s="92" customFormat="1" x14ac:dyDescent="0.2">
      <c r="BI8984" s="147"/>
      <c r="BJ8984" s="147"/>
    </row>
    <row r="8985" spans="61:62" s="92" customFormat="1" x14ac:dyDescent="0.2">
      <c r="BI8985" s="147"/>
      <c r="BJ8985" s="147"/>
    </row>
    <row r="8986" spans="61:62" s="92" customFormat="1" x14ac:dyDescent="0.2">
      <c r="BI8986" s="147"/>
      <c r="BJ8986" s="147"/>
    </row>
    <row r="8987" spans="61:62" s="92" customFormat="1" x14ac:dyDescent="0.2">
      <c r="BI8987" s="147"/>
      <c r="BJ8987" s="147"/>
    </row>
    <row r="8988" spans="61:62" s="92" customFormat="1" x14ac:dyDescent="0.2">
      <c r="BI8988" s="147"/>
      <c r="BJ8988" s="147"/>
    </row>
    <row r="8989" spans="61:62" s="92" customFormat="1" x14ac:dyDescent="0.2">
      <c r="BI8989" s="147"/>
      <c r="BJ8989" s="147"/>
    </row>
    <row r="8990" spans="61:62" s="92" customFormat="1" x14ac:dyDescent="0.2">
      <c r="BI8990" s="147"/>
      <c r="BJ8990" s="147"/>
    </row>
    <row r="8991" spans="61:62" s="92" customFormat="1" x14ac:dyDescent="0.2">
      <c r="BI8991" s="147"/>
      <c r="BJ8991" s="147"/>
    </row>
    <row r="8992" spans="61:62" s="92" customFormat="1" x14ac:dyDescent="0.2">
      <c r="BI8992" s="147"/>
      <c r="BJ8992" s="147"/>
    </row>
    <row r="8993" spans="61:62" s="92" customFormat="1" x14ac:dyDescent="0.2">
      <c r="BI8993" s="147"/>
      <c r="BJ8993" s="147"/>
    </row>
    <row r="8994" spans="61:62" s="92" customFormat="1" x14ac:dyDescent="0.2">
      <c r="BI8994" s="147"/>
      <c r="BJ8994" s="147"/>
    </row>
    <row r="8995" spans="61:62" s="92" customFormat="1" x14ac:dyDescent="0.2">
      <c r="BI8995" s="147"/>
      <c r="BJ8995" s="147"/>
    </row>
    <row r="8996" spans="61:62" s="92" customFormat="1" x14ac:dyDescent="0.2">
      <c r="BI8996" s="147"/>
      <c r="BJ8996" s="147"/>
    </row>
    <row r="8997" spans="61:62" s="92" customFormat="1" x14ac:dyDescent="0.2">
      <c r="BI8997" s="147"/>
      <c r="BJ8997" s="147"/>
    </row>
    <row r="8998" spans="61:62" s="92" customFormat="1" x14ac:dyDescent="0.2">
      <c r="BI8998" s="147"/>
      <c r="BJ8998" s="147"/>
    </row>
    <row r="8999" spans="61:62" s="92" customFormat="1" x14ac:dyDescent="0.2">
      <c r="BI8999" s="147"/>
      <c r="BJ8999" s="147"/>
    </row>
    <row r="9000" spans="61:62" s="92" customFormat="1" x14ac:dyDescent="0.2">
      <c r="BI9000" s="147"/>
      <c r="BJ9000" s="147"/>
    </row>
    <row r="9001" spans="61:62" s="92" customFormat="1" x14ac:dyDescent="0.2">
      <c r="BI9001" s="147"/>
      <c r="BJ9001" s="147"/>
    </row>
    <row r="9002" spans="61:62" s="92" customFormat="1" x14ac:dyDescent="0.2">
      <c r="BI9002" s="147"/>
      <c r="BJ9002" s="147"/>
    </row>
    <row r="9003" spans="61:62" s="92" customFormat="1" x14ac:dyDescent="0.2">
      <c r="BI9003" s="147"/>
      <c r="BJ9003" s="147"/>
    </row>
    <row r="9004" spans="61:62" s="92" customFormat="1" x14ac:dyDescent="0.2">
      <c r="BI9004" s="147"/>
      <c r="BJ9004" s="147"/>
    </row>
    <row r="9005" spans="61:62" s="92" customFormat="1" x14ac:dyDescent="0.2">
      <c r="BI9005" s="147"/>
      <c r="BJ9005" s="147"/>
    </row>
    <row r="9006" spans="61:62" s="92" customFormat="1" x14ac:dyDescent="0.2">
      <c r="BI9006" s="147"/>
      <c r="BJ9006" s="147"/>
    </row>
    <row r="9007" spans="61:62" s="92" customFormat="1" x14ac:dyDescent="0.2">
      <c r="BI9007" s="147"/>
      <c r="BJ9007" s="147"/>
    </row>
    <row r="9008" spans="61:62" s="92" customFormat="1" x14ac:dyDescent="0.2">
      <c r="BI9008" s="147"/>
      <c r="BJ9008" s="147"/>
    </row>
    <row r="9009" spans="61:62" s="92" customFormat="1" x14ac:dyDescent="0.2">
      <c r="BI9009" s="147"/>
      <c r="BJ9009" s="147"/>
    </row>
    <row r="9010" spans="61:62" s="92" customFormat="1" x14ac:dyDescent="0.2">
      <c r="BI9010" s="147"/>
      <c r="BJ9010" s="147"/>
    </row>
    <row r="9011" spans="61:62" s="92" customFormat="1" x14ac:dyDescent="0.2">
      <c r="BI9011" s="147"/>
      <c r="BJ9011" s="147"/>
    </row>
    <row r="9012" spans="61:62" s="92" customFormat="1" x14ac:dyDescent="0.2">
      <c r="BI9012" s="147"/>
      <c r="BJ9012" s="147"/>
    </row>
    <row r="9013" spans="61:62" s="92" customFormat="1" x14ac:dyDescent="0.2">
      <c r="BI9013" s="147"/>
      <c r="BJ9013" s="147"/>
    </row>
    <row r="9014" spans="61:62" s="92" customFormat="1" x14ac:dyDescent="0.2">
      <c r="BI9014" s="147"/>
      <c r="BJ9014" s="147"/>
    </row>
    <row r="9015" spans="61:62" s="92" customFormat="1" x14ac:dyDescent="0.2">
      <c r="BI9015" s="147"/>
      <c r="BJ9015" s="147"/>
    </row>
    <row r="9016" spans="61:62" s="92" customFormat="1" x14ac:dyDescent="0.2">
      <c r="BI9016" s="147"/>
      <c r="BJ9016" s="147"/>
    </row>
    <row r="9017" spans="61:62" s="92" customFormat="1" x14ac:dyDescent="0.2">
      <c r="BI9017" s="147"/>
      <c r="BJ9017" s="147"/>
    </row>
    <row r="9018" spans="61:62" s="92" customFormat="1" x14ac:dyDescent="0.2">
      <c r="BI9018" s="147"/>
      <c r="BJ9018" s="147"/>
    </row>
    <row r="9019" spans="61:62" s="92" customFormat="1" x14ac:dyDescent="0.2">
      <c r="BI9019" s="147"/>
      <c r="BJ9019" s="147"/>
    </row>
    <row r="9020" spans="61:62" s="92" customFormat="1" x14ac:dyDescent="0.2">
      <c r="BI9020" s="147"/>
      <c r="BJ9020" s="147"/>
    </row>
    <row r="9021" spans="61:62" s="92" customFormat="1" x14ac:dyDescent="0.2">
      <c r="BI9021" s="147"/>
      <c r="BJ9021" s="147"/>
    </row>
    <row r="9022" spans="61:62" s="92" customFormat="1" x14ac:dyDescent="0.2">
      <c r="BI9022" s="147"/>
      <c r="BJ9022" s="147"/>
    </row>
    <row r="9023" spans="61:62" s="92" customFormat="1" x14ac:dyDescent="0.2">
      <c r="BI9023" s="147"/>
      <c r="BJ9023" s="147"/>
    </row>
    <row r="9024" spans="61:62" s="92" customFormat="1" x14ac:dyDescent="0.2">
      <c r="BI9024" s="147"/>
      <c r="BJ9024" s="147"/>
    </row>
    <row r="9025" spans="61:62" s="92" customFormat="1" x14ac:dyDescent="0.2">
      <c r="BI9025" s="147"/>
      <c r="BJ9025" s="147"/>
    </row>
    <row r="9026" spans="61:62" s="92" customFormat="1" x14ac:dyDescent="0.2">
      <c r="BI9026" s="147"/>
      <c r="BJ9026" s="147"/>
    </row>
    <row r="9027" spans="61:62" s="92" customFormat="1" x14ac:dyDescent="0.2">
      <c r="BI9027" s="147"/>
      <c r="BJ9027" s="147"/>
    </row>
    <row r="9028" spans="61:62" s="92" customFormat="1" x14ac:dyDescent="0.2">
      <c r="BI9028" s="147"/>
      <c r="BJ9028" s="147"/>
    </row>
    <row r="9029" spans="61:62" s="92" customFormat="1" x14ac:dyDescent="0.2">
      <c r="BI9029" s="147"/>
      <c r="BJ9029" s="147"/>
    </row>
    <row r="9030" spans="61:62" s="92" customFormat="1" x14ac:dyDescent="0.2">
      <c r="BI9030" s="147"/>
      <c r="BJ9030" s="147"/>
    </row>
    <row r="9031" spans="61:62" s="92" customFormat="1" x14ac:dyDescent="0.2">
      <c r="BI9031" s="147"/>
      <c r="BJ9031" s="147"/>
    </row>
    <row r="9032" spans="61:62" s="92" customFormat="1" x14ac:dyDescent="0.2">
      <c r="BI9032" s="147"/>
      <c r="BJ9032" s="147"/>
    </row>
    <row r="9033" spans="61:62" s="92" customFormat="1" x14ac:dyDescent="0.2">
      <c r="BI9033" s="147"/>
      <c r="BJ9033" s="147"/>
    </row>
    <row r="9034" spans="61:62" s="92" customFormat="1" x14ac:dyDescent="0.2">
      <c r="BI9034" s="147"/>
      <c r="BJ9034" s="147"/>
    </row>
    <row r="9035" spans="61:62" s="92" customFormat="1" x14ac:dyDescent="0.2">
      <c r="BI9035" s="147"/>
      <c r="BJ9035" s="147"/>
    </row>
    <row r="9036" spans="61:62" s="92" customFormat="1" x14ac:dyDescent="0.2">
      <c r="BI9036" s="147"/>
      <c r="BJ9036" s="147"/>
    </row>
    <row r="9037" spans="61:62" s="92" customFormat="1" x14ac:dyDescent="0.2">
      <c r="BI9037" s="147"/>
      <c r="BJ9037" s="147"/>
    </row>
    <row r="9038" spans="61:62" s="92" customFormat="1" x14ac:dyDescent="0.2">
      <c r="BI9038" s="147"/>
      <c r="BJ9038" s="147"/>
    </row>
    <row r="9039" spans="61:62" s="92" customFormat="1" x14ac:dyDescent="0.2">
      <c r="BI9039" s="147"/>
      <c r="BJ9039" s="147"/>
    </row>
    <row r="9040" spans="61:62" s="92" customFormat="1" x14ac:dyDescent="0.2">
      <c r="BI9040" s="147"/>
      <c r="BJ9040" s="147"/>
    </row>
    <row r="9041" spans="61:62" s="92" customFormat="1" x14ac:dyDescent="0.2">
      <c r="BI9041" s="147"/>
      <c r="BJ9041" s="147"/>
    </row>
    <row r="9042" spans="61:62" s="92" customFormat="1" x14ac:dyDescent="0.2">
      <c r="BI9042" s="147"/>
      <c r="BJ9042" s="147"/>
    </row>
    <row r="9043" spans="61:62" s="92" customFormat="1" x14ac:dyDescent="0.2">
      <c r="BI9043" s="147"/>
      <c r="BJ9043" s="147"/>
    </row>
    <row r="9044" spans="61:62" s="92" customFormat="1" x14ac:dyDescent="0.2">
      <c r="BI9044" s="147"/>
      <c r="BJ9044" s="147"/>
    </row>
    <row r="9045" spans="61:62" s="92" customFormat="1" x14ac:dyDescent="0.2">
      <c r="BI9045" s="147"/>
      <c r="BJ9045" s="147"/>
    </row>
    <row r="9046" spans="61:62" s="92" customFormat="1" x14ac:dyDescent="0.2">
      <c r="BI9046" s="147"/>
      <c r="BJ9046" s="147"/>
    </row>
    <row r="9047" spans="61:62" s="92" customFormat="1" x14ac:dyDescent="0.2">
      <c r="BI9047" s="147"/>
      <c r="BJ9047" s="147"/>
    </row>
    <row r="9048" spans="61:62" s="92" customFormat="1" x14ac:dyDescent="0.2">
      <c r="BI9048" s="147"/>
      <c r="BJ9048" s="147"/>
    </row>
    <row r="9049" spans="61:62" s="92" customFormat="1" x14ac:dyDescent="0.2">
      <c r="BI9049" s="147"/>
      <c r="BJ9049" s="147"/>
    </row>
    <row r="9050" spans="61:62" s="92" customFormat="1" x14ac:dyDescent="0.2">
      <c r="BI9050" s="147"/>
      <c r="BJ9050" s="147"/>
    </row>
    <row r="9051" spans="61:62" s="92" customFormat="1" x14ac:dyDescent="0.2">
      <c r="BI9051" s="147"/>
      <c r="BJ9051" s="147"/>
    </row>
    <row r="9052" spans="61:62" s="92" customFormat="1" x14ac:dyDescent="0.2">
      <c r="BI9052" s="147"/>
      <c r="BJ9052" s="147"/>
    </row>
    <row r="9053" spans="61:62" s="92" customFormat="1" x14ac:dyDescent="0.2">
      <c r="BI9053" s="147"/>
      <c r="BJ9053" s="147"/>
    </row>
    <row r="9054" spans="61:62" s="92" customFormat="1" x14ac:dyDescent="0.2">
      <c r="BI9054" s="147"/>
      <c r="BJ9054" s="147"/>
    </row>
    <row r="9055" spans="61:62" s="92" customFormat="1" x14ac:dyDescent="0.2">
      <c r="BI9055" s="147"/>
      <c r="BJ9055" s="147"/>
    </row>
    <row r="9056" spans="61:62" s="92" customFormat="1" x14ac:dyDescent="0.2">
      <c r="BI9056" s="147"/>
      <c r="BJ9056" s="147"/>
    </row>
    <row r="9057" spans="61:62" s="92" customFormat="1" x14ac:dyDescent="0.2">
      <c r="BI9057" s="147"/>
      <c r="BJ9057" s="147"/>
    </row>
    <row r="9058" spans="61:62" s="92" customFormat="1" x14ac:dyDescent="0.2">
      <c r="BI9058" s="147"/>
      <c r="BJ9058" s="147"/>
    </row>
    <row r="9059" spans="61:62" s="92" customFormat="1" x14ac:dyDescent="0.2">
      <c r="BI9059" s="147"/>
      <c r="BJ9059" s="147"/>
    </row>
    <row r="9060" spans="61:62" s="92" customFormat="1" x14ac:dyDescent="0.2">
      <c r="BI9060" s="147"/>
      <c r="BJ9060" s="147"/>
    </row>
    <row r="9061" spans="61:62" s="92" customFormat="1" x14ac:dyDescent="0.2">
      <c r="BI9061" s="147"/>
      <c r="BJ9061" s="147"/>
    </row>
    <row r="9062" spans="61:62" s="92" customFormat="1" x14ac:dyDescent="0.2">
      <c r="BI9062" s="147"/>
      <c r="BJ9062" s="147"/>
    </row>
    <row r="9063" spans="61:62" s="92" customFormat="1" x14ac:dyDescent="0.2">
      <c r="BI9063" s="147"/>
      <c r="BJ9063" s="147"/>
    </row>
    <row r="9064" spans="61:62" s="92" customFormat="1" x14ac:dyDescent="0.2">
      <c r="BI9064" s="147"/>
      <c r="BJ9064" s="147"/>
    </row>
    <row r="9065" spans="61:62" s="92" customFormat="1" x14ac:dyDescent="0.2">
      <c r="BI9065" s="147"/>
      <c r="BJ9065" s="147"/>
    </row>
    <row r="9066" spans="61:62" s="92" customFormat="1" x14ac:dyDescent="0.2">
      <c r="BI9066" s="147"/>
      <c r="BJ9066" s="147"/>
    </row>
    <row r="9067" spans="61:62" s="92" customFormat="1" x14ac:dyDescent="0.2">
      <c r="BI9067" s="147"/>
      <c r="BJ9067" s="147"/>
    </row>
    <row r="9068" spans="61:62" s="92" customFormat="1" x14ac:dyDescent="0.2">
      <c r="BI9068" s="147"/>
      <c r="BJ9068" s="147"/>
    </row>
    <row r="9069" spans="61:62" s="92" customFormat="1" x14ac:dyDescent="0.2">
      <c r="BI9069" s="147"/>
      <c r="BJ9069" s="147"/>
    </row>
    <row r="9070" spans="61:62" s="92" customFormat="1" x14ac:dyDescent="0.2">
      <c r="BI9070" s="147"/>
      <c r="BJ9070" s="147"/>
    </row>
    <row r="9071" spans="61:62" s="92" customFormat="1" x14ac:dyDescent="0.2">
      <c r="BI9071" s="147"/>
      <c r="BJ9071" s="147"/>
    </row>
    <row r="9072" spans="61:62" s="92" customFormat="1" x14ac:dyDescent="0.2">
      <c r="BI9072" s="147"/>
      <c r="BJ9072" s="147"/>
    </row>
    <row r="9073" spans="61:62" s="92" customFormat="1" x14ac:dyDescent="0.2">
      <c r="BI9073" s="147"/>
      <c r="BJ9073" s="147"/>
    </row>
    <row r="9074" spans="61:62" s="92" customFormat="1" x14ac:dyDescent="0.2">
      <c r="BI9074" s="147"/>
      <c r="BJ9074" s="147"/>
    </row>
    <row r="9075" spans="61:62" s="92" customFormat="1" x14ac:dyDescent="0.2">
      <c r="BI9075" s="147"/>
      <c r="BJ9075" s="147"/>
    </row>
    <row r="9076" spans="61:62" s="92" customFormat="1" x14ac:dyDescent="0.2">
      <c r="BI9076" s="147"/>
      <c r="BJ9076" s="147"/>
    </row>
    <row r="9077" spans="61:62" s="92" customFormat="1" x14ac:dyDescent="0.2">
      <c r="BI9077" s="147"/>
      <c r="BJ9077" s="147"/>
    </row>
    <row r="9078" spans="61:62" s="92" customFormat="1" x14ac:dyDescent="0.2">
      <c r="BI9078" s="147"/>
      <c r="BJ9078" s="147"/>
    </row>
    <row r="9079" spans="61:62" s="92" customFormat="1" x14ac:dyDescent="0.2">
      <c r="BI9079" s="147"/>
      <c r="BJ9079" s="147"/>
    </row>
    <row r="9080" spans="61:62" s="92" customFormat="1" x14ac:dyDescent="0.2">
      <c r="BI9080" s="147"/>
      <c r="BJ9080" s="147"/>
    </row>
    <row r="9081" spans="61:62" s="92" customFormat="1" x14ac:dyDescent="0.2">
      <c r="BI9081" s="147"/>
      <c r="BJ9081" s="147"/>
    </row>
    <row r="9082" spans="61:62" s="92" customFormat="1" x14ac:dyDescent="0.2">
      <c r="BI9082" s="147"/>
      <c r="BJ9082" s="147"/>
    </row>
    <row r="9083" spans="61:62" s="92" customFormat="1" x14ac:dyDescent="0.2">
      <c r="BI9083" s="147"/>
      <c r="BJ9083" s="147"/>
    </row>
    <row r="9084" spans="61:62" s="92" customFormat="1" x14ac:dyDescent="0.2">
      <c r="BI9084" s="147"/>
      <c r="BJ9084" s="147"/>
    </row>
    <row r="9085" spans="61:62" s="92" customFormat="1" x14ac:dyDescent="0.2">
      <c r="BI9085" s="147"/>
      <c r="BJ9085" s="147"/>
    </row>
    <row r="9086" spans="61:62" s="92" customFormat="1" x14ac:dyDescent="0.2">
      <c r="BI9086" s="147"/>
      <c r="BJ9086" s="147"/>
    </row>
    <row r="9087" spans="61:62" s="92" customFormat="1" x14ac:dyDescent="0.2">
      <c r="BI9087" s="147"/>
      <c r="BJ9087" s="147"/>
    </row>
    <row r="9088" spans="61:62" s="92" customFormat="1" x14ac:dyDescent="0.2">
      <c r="BI9088" s="147"/>
      <c r="BJ9088" s="147"/>
    </row>
    <row r="9089" spans="61:62" s="92" customFormat="1" x14ac:dyDescent="0.2">
      <c r="BI9089" s="147"/>
      <c r="BJ9089" s="147"/>
    </row>
    <row r="9090" spans="61:62" s="92" customFormat="1" x14ac:dyDescent="0.2">
      <c r="BI9090" s="147"/>
      <c r="BJ9090" s="147"/>
    </row>
    <row r="9091" spans="61:62" s="92" customFormat="1" x14ac:dyDescent="0.2">
      <c r="BI9091" s="147"/>
      <c r="BJ9091" s="147"/>
    </row>
    <row r="9092" spans="61:62" s="92" customFormat="1" x14ac:dyDescent="0.2">
      <c r="BI9092" s="147"/>
      <c r="BJ9092" s="147"/>
    </row>
    <row r="9093" spans="61:62" s="92" customFormat="1" x14ac:dyDescent="0.2">
      <c r="BI9093" s="147"/>
      <c r="BJ9093" s="147"/>
    </row>
    <row r="9094" spans="61:62" s="92" customFormat="1" x14ac:dyDescent="0.2">
      <c r="BI9094" s="147"/>
      <c r="BJ9094" s="147"/>
    </row>
    <row r="9095" spans="61:62" s="92" customFormat="1" x14ac:dyDescent="0.2">
      <c r="BI9095" s="147"/>
      <c r="BJ9095" s="147"/>
    </row>
    <row r="9096" spans="61:62" s="92" customFormat="1" x14ac:dyDescent="0.2">
      <c r="BI9096" s="147"/>
      <c r="BJ9096" s="147"/>
    </row>
    <row r="9097" spans="61:62" s="92" customFormat="1" x14ac:dyDescent="0.2">
      <c r="BI9097" s="147"/>
      <c r="BJ9097" s="147"/>
    </row>
    <row r="9098" spans="61:62" s="92" customFormat="1" x14ac:dyDescent="0.2">
      <c r="BI9098" s="147"/>
      <c r="BJ9098" s="147"/>
    </row>
    <row r="9099" spans="61:62" s="92" customFormat="1" x14ac:dyDescent="0.2">
      <c r="BI9099" s="147"/>
      <c r="BJ9099" s="147"/>
    </row>
    <row r="9100" spans="61:62" s="92" customFormat="1" x14ac:dyDescent="0.2">
      <c r="BI9100" s="147"/>
      <c r="BJ9100" s="147"/>
    </row>
    <row r="9101" spans="61:62" s="92" customFormat="1" x14ac:dyDescent="0.2">
      <c r="BI9101" s="147"/>
      <c r="BJ9101" s="147"/>
    </row>
    <row r="9102" spans="61:62" s="92" customFormat="1" x14ac:dyDescent="0.2">
      <c r="BI9102" s="147"/>
      <c r="BJ9102" s="147"/>
    </row>
    <row r="9103" spans="61:62" s="92" customFormat="1" x14ac:dyDescent="0.2">
      <c r="BI9103" s="147"/>
      <c r="BJ9103" s="147"/>
    </row>
    <row r="9104" spans="61:62" s="92" customFormat="1" x14ac:dyDescent="0.2">
      <c r="BI9104" s="147"/>
      <c r="BJ9104" s="147"/>
    </row>
    <row r="9105" spans="61:62" s="92" customFormat="1" x14ac:dyDescent="0.2">
      <c r="BI9105" s="147"/>
      <c r="BJ9105" s="147"/>
    </row>
    <row r="9106" spans="61:62" s="92" customFormat="1" x14ac:dyDescent="0.2">
      <c r="BI9106" s="147"/>
      <c r="BJ9106" s="147"/>
    </row>
    <row r="9107" spans="61:62" s="92" customFormat="1" x14ac:dyDescent="0.2">
      <c r="BI9107" s="147"/>
      <c r="BJ9107" s="147"/>
    </row>
    <row r="9108" spans="61:62" s="92" customFormat="1" x14ac:dyDescent="0.2">
      <c r="BI9108" s="147"/>
      <c r="BJ9108" s="147"/>
    </row>
    <row r="9109" spans="61:62" s="92" customFormat="1" x14ac:dyDescent="0.2">
      <c r="BI9109" s="147"/>
      <c r="BJ9109" s="147"/>
    </row>
    <row r="9110" spans="61:62" s="92" customFormat="1" x14ac:dyDescent="0.2">
      <c r="BI9110" s="147"/>
      <c r="BJ9110" s="147"/>
    </row>
    <row r="9111" spans="61:62" s="92" customFormat="1" x14ac:dyDescent="0.2">
      <c r="BI9111" s="147"/>
      <c r="BJ9111" s="147"/>
    </row>
    <row r="9112" spans="61:62" s="92" customFormat="1" x14ac:dyDescent="0.2">
      <c r="BI9112" s="147"/>
      <c r="BJ9112" s="147"/>
    </row>
    <row r="9113" spans="61:62" s="92" customFormat="1" x14ac:dyDescent="0.2">
      <c r="BI9113" s="147"/>
      <c r="BJ9113" s="147"/>
    </row>
    <row r="9114" spans="61:62" s="92" customFormat="1" x14ac:dyDescent="0.2">
      <c r="BI9114" s="147"/>
      <c r="BJ9114" s="147"/>
    </row>
    <row r="9115" spans="61:62" s="92" customFormat="1" x14ac:dyDescent="0.2">
      <c r="BI9115" s="147"/>
      <c r="BJ9115" s="147"/>
    </row>
    <row r="9116" spans="61:62" s="92" customFormat="1" x14ac:dyDescent="0.2">
      <c r="BI9116" s="147"/>
      <c r="BJ9116" s="147"/>
    </row>
    <row r="9117" spans="61:62" s="92" customFormat="1" x14ac:dyDescent="0.2">
      <c r="BI9117" s="147"/>
      <c r="BJ9117" s="147"/>
    </row>
    <row r="9118" spans="61:62" s="92" customFormat="1" x14ac:dyDescent="0.2">
      <c r="BI9118" s="147"/>
      <c r="BJ9118" s="147"/>
    </row>
    <row r="9119" spans="61:62" s="92" customFormat="1" x14ac:dyDescent="0.2">
      <c r="BI9119" s="147"/>
      <c r="BJ9119" s="147"/>
    </row>
    <row r="9120" spans="61:62" s="92" customFormat="1" x14ac:dyDescent="0.2">
      <c r="BI9120" s="147"/>
      <c r="BJ9120" s="147"/>
    </row>
    <row r="9121" spans="61:62" s="92" customFormat="1" x14ac:dyDescent="0.2">
      <c r="BI9121" s="147"/>
      <c r="BJ9121" s="147"/>
    </row>
    <row r="9122" spans="61:62" s="92" customFormat="1" x14ac:dyDescent="0.2">
      <c r="BI9122" s="147"/>
      <c r="BJ9122" s="147"/>
    </row>
    <row r="9123" spans="61:62" s="92" customFormat="1" x14ac:dyDescent="0.2">
      <c r="BI9123" s="147"/>
      <c r="BJ9123" s="147"/>
    </row>
    <row r="9124" spans="61:62" s="92" customFormat="1" x14ac:dyDescent="0.2">
      <c r="BI9124" s="147"/>
      <c r="BJ9124" s="147"/>
    </row>
    <row r="9125" spans="61:62" s="92" customFormat="1" x14ac:dyDescent="0.2">
      <c r="BI9125" s="147"/>
      <c r="BJ9125" s="147"/>
    </row>
    <row r="9126" spans="61:62" s="92" customFormat="1" x14ac:dyDescent="0.2">
      <c r="BI9126" s="147"/>
      <c r="BJ9126" s="147"/>
    </row>
    <row r="9127" spans="61:62" s="92" customFormat="1" x14ac:dyDescent="0.2">
      <c r="BI9127" s="147"/>
      <c r="BJ9127" s="147"/>
    </row>
    <row r="9128" spans="61:62" s="92" customFormat="1" x14ac:dyDescent="0.2">
      <c r="BI9128" s="147"/>
      <c r="BJ9128" s="147"/>
    </row>
    <row r="9129" spans="61:62" s="92" customFormat="1" x14ac:dyDescent="0.2">
      <c r="BI9129" s="147"/>
      <c r="BJ9129" s="147"/>
    </row>
    <row r="9130" spans="61:62" s="92" customFormat="1" x14ac:dyDescent="0.2">
      <c r="BI9130" s="147"/>
      <c r="BJ9130" s="147"/>
    </row>
    <row r="9131" spans="61:62" s="92" customFormat="1" x14ac:dyDescent="0.2">
      <c r="BI9131" s="147"/>
      <c r="BJ9131" s="147"/>
    </row>
    <row r="9132" spans="61:62" s="92" customFormat="1" x14ac:dyDescent="0.2">
      <c r="BI9132" s="147"/>
      <c r="BJ9132" s="147"/>
    </row>
    <row r="9133" spans="61:62" s="92" customFormat="1" x14ac:dyDescent="0.2">
      <c r="BI9133" s="147"/>
      <c r="BJ9133" s="147"/>
    </row>
    <row r="9134" spans="61:62" s="92" customFormat="1" x14ac:dyDescent="0.2">
      <c r="BI9134" s="147"/>
      <c r="BJ9134" s="147"/>
    </row>
    <row r="9135" spans="61:62" s="92" customFormat="1" x14ac:dyDescent="0.2">
      <c r="BI9135" s="147"/>
      <c r="BJ9135" s="147"/>
    </row>
    <row r="9136" spans="61:62" s="92" customFormat="1" x14ac:dyDescent="0.2">
      <c r="BI9136" s="147"/>
      <c r="BJ9136" s="147"/>
    </row>
    <row r="9137" spans="61:62" s="92" customFormat="1" x14ac:dyDescent="0.2">
      <c r="BI9137" s="147"/>
      <c r="BJ9137" s="147"/>
    </row>
    <row r="9138" spans="61:62" s="92" customFormat="1" x14ac:dyDescent="0.2">
      <c r="BI9138" s="147"/>
      <c r="BJ9138" s="147"/>
    </row>
    <row r="9139" spans="61:62" s="92" customFormat="1" x14ac:dyDescent="0.2">
      <c r="BI9139" s="147"/>
      <c r="BJ9139" s="147"/>
    </row>
    <row r="9140" spans="61:62" s="92" customFormat="1" x14ac:dyDescent="0.2">
      <c r="BI9140" s="147"/>
      <c r="BJ9140" s="147"/>
    </row>
    <row r="9141" spans="61:62" s="92" customFormat="1" x14ac:dyDescent="0.2">
      <c r="BI9141" s="147"/>
      <c r="BJ9141" s="147"/>
    </row>
    <row r="9142" spans="61:62" s="92" customFormat="1" x14ac:dyDescent="0.2">
      <c r="BI9142" s="147"/>
      <c r="BJ9142" s="147"/>
    </row>
    <row r="9143" spans="61:62" s="92" customFormat="1" x14ac:dyDescent="0.2">
      <c r="BI9143" s="147"/>
      <c r="BJ9143" s="147"/>
    </row>
    <row r="9144" spans="61:62" s="92" customFormat="1" x14ac:dyDescent="0.2">
      <c r="BI9144" s="147"/>
      <c r="BJ9144" s="147"/>
    </row>
    <row r="9145" spans="61:62" s="92" customFormat="1" x14ac:dyDescent="0.2">
      <c r="BI9145" s="147"/>
      <c r="BJ9145" s="147"/>
    </row>
    <row r="9146" spans="61:62" s="92" customFormat="1" x14ac:dyDescent="0.2">
      <c r="BI9146" s="147"/>
      <c r="BJ9146" s="147"/>
    </row>
    <row r="9147" spans="61:62" s="92" customFormat="1" x14ac:dyDescent="0.2">
      <c r="BI9147" s="147"/>
      <c r="BJ9147" s="147"/>
    </row>
    <row r="9148" spans="61:62" s="92" customFormat="1" x14ac:dyDescent="0.2">
      <c r="BI9148" s="147"/>
      <c r="BJ9148" s="147"/>
    </row>
    <row r="9149" spans="61:62" s="92" customFormat="1" x14ac:dyDescent="0.2">
      <c r="BI9149" s="147"/>
      <c r="BJ9149" s="147"/>
    </row>
    <row r="9150" spans="61:62" s="92" customFormat="1" x14ac:dyDescent="0.2">
      <c r="BI9150" s="147"/>
      <c r="BJ9150" s="147"/>
    </row>
    <row r="9151" spans="61:62" s="92" customFormat="1" x14ac:dyDescent="0.2">
      <c r="BI9151" s="147"/>
      <c r="BJ9151" s="147"/>
    </row>
    <row r="9152" spans="61:62" s="92" customFormat="1" x14ac:dyDescent="0.2">
      <c r="BI9152" s="147"/>
      <c r="BJ9152" s="147"/>
    </row>
    <row r="9153" spans="61:62" s="92" customFormat="1" x14ac:dyDescent="0.2">
      <c r="BI9153" s="147"/>
      <c r="BJ9153" s="147"/>
    </row>
    <row r="9154" spans="61:62" s="92" customFormat="1" x14ac:dyDescent="0.2">
      <c r="BI9154" s="147"/>
      <c r="BJ9154" s="147"/>
    </row>
    <row r="9155" spans="61:62" s="92" customFormat="1" x14ac:dyDescent="0.2">
      <c r="BI9155" s="147"/>
      <c r="BJ9155" s="147"/>
    </row>
    <row r="9156" spans="61:62" s="92" customFormat="1" x14ac:dyDescent="0.2">
      <c r="BI9156" s="147"/>
      <c r="BJ9156" s="147"/>
    </row>
    <row r="9157" spans="61:62" s="92" customFormat="1" x14ac:dyDescent="0.2">
      <c r="BI9157" s="147"/>
      <c r="BJ9157" s="147"/>
    </row>
    <row r="9158" spans="61:62" s="92" customFormat="1" x14ac:dyDescent="0.2">
      <c r="BI9158" s="147"/>
      <c r="BJ9158" s="147"/>
    </row>
    <row r="9159" spans="61:62" s="92" customFormat="1" x14ac:dyDescent="0.2">
      <c r="BI9159" s="147"/>
      <c r="BJ9159" s="147"/>
    </row>
    <row r="9160" spans="61:62" s="92" customFormat="1" x14ac:dyDescent="0.2">
      <c r="BI9160" s="147"/>
      <c r="BJ9160" s="147"/>
    </row>
    <row r="9161" spans="61:62" s="92" customFormat="1" x14ac:dyDescent="0.2">
      <c r="BI9161" s="147"/>
      <c r="BJ9161" s="147"/>
    </row>
    <row r="9162" spans="61:62" s="92" customFormat="1" x14ac:dyDescent="0.2">
      <c r="BI9162" s="147"/>
      <c r="BJ9162" s="147"/>
    </row>
    <row r="9163" spans="61:62" s="92" customFormat="1" x14ac:dyDescent="0.2">
      <c r="BI9163" s="147"/>
      <c r="BJ9163" s="147"/>
    </row>
    <row r="9164" spans="61:62" s="92" customFormat="1" x14ac:dyDescent="0.2">
      <c r="BI9164" s="147"/>
      <c r="BJ9164" s="147"/>
    </row>
    <row r="9165" spans="61:62" s="92" customFormat="1" x14ac:dyDescent="0.2">
      <c r="BI9165" s="147"/>
      <c r="BJ9165" s="147"/>
    </row>
    <row r="9166" spans="61:62" s="92" customFormat="1" x14ac:dyDescent="0.2">
      <c r="BI9166" s="147"/>
      <c r="BJ9166" s="147"/>
    </row>
    <row r="9167" spans="61:62" s="92" customFormat="1" x14ac:dyDescent="0.2">
      <c r="BI9167" s="147"/>
      <c r="BJ9167" s="147"/>
    </row>
    <row r="9168" spans="61:62" s="92" customFormat="1" x14ac:dyDescent="0.2">
      <c r="BI9168" s="147"/>
      <c r="BJ9168" s="147"/>
    </row>
    <row r="9169" spans="61:62" s="92" customFormat="1" x14ac:dyDescent="0.2">
      <c r="BI9169" s="147"/>
      <c r="BJ9169" s="147"/>
    </row>
    <row r="9170" spans="61:62" s="92" customFormat="1" x14ac:dyDescent="0.2">
      <c r="BI9170" s="147"/>
      <c r="BJ9170" s="147"/>
    </row>
    <row r="9171" spans="61:62" s="92" customFormat="1" x14ac:dyDescent="0.2">
      <c r="BI9171" s="147"/>
      <c r="BJ9171" s="147"/>
    </row>
    <row r="9172" spans="61:62" s="92" customFormat="1" x14ac:dyDescent="0.2">
      <c r="BI9172" s="147"/>
      <c r="BJ9172" s="147"/>
    </row>
    <row r="9173" spans="61:62" s="92" customFormat="1" x14ac:dyDescent="0.2">
      <c r="BI9173" s="147"/>
      <c r="BJ9173" s="147"/>
    </row>
    <row r="9174" spans="61:62" s="92" customFormat="1" x14ac:dyDescent="0.2">
      <c r="BI9174" s="147"/>
      <c r="BJ9174" s="147"/>
    </row>
    <row r="9175" spans="61:62" s="92" customFormat="1" x14ac:dyDescent="0.2">
      <c r="BI9175" s="147"/>
      <c r="BJ9175" s="147"/>
    </row>
    <row r="9176" spans="61:62" s="92" customFormat="1" x14ac:dyDescent="0.2">
      <c r="BI9176" s="147"/>
      <c r="BJ9176" s="147"/>
    </row>
    <row r="9177" spans="61:62" s="92" customFormat="1" x14ac:dyDescent="0.2">
      <c r="BI9177" s="147"/>
      <c r="BJ9177" s="147"/>
    </row>
    <row r="9178" spans="61:62" s="92" customFormat="1" x14ac:dyDescent="0.2">
      <c r="BI9178" s="147"/>
      <c r="BJ9178" s="147"/>
    </row>
    <row r="9179" spans="61:62" s="92" customFormat="1" x14ac:dyDescent="0.2">
      <c r="BI9179" s="147"/>
      <c r="BJ9179" s="147"/>
    </row>
    <row r="9180" spans="61:62" s="92" customFormat="1" x14ac:dyDescent="0.2">
      <c r="BI9180" s="147"/>
      <c r="BJ9180" s="147"/>
    </row>
    <row r="9181" spans="61:62" s="92" customFormat="1" x14ac:dyDescent="0.2">
      <c r="BI9181" s="147"/>
      <c r="BJ9181" s="147"/>
    </row>
    <row r="9182" spans="61:62" s="92" customFormat="1" x14ac:dyDescent="0.2">
      <c r="BI9182" s="147"/>
      <c r="BJ9182" s="147"/>
    </row>
    <row r="9183" spans="61:62" s="92" customFormat="1" x14ac:dyDescent="0.2">
      <c r="BI9183" s="147"/>
      <c r="BJ9183" s="147"/>
    </row>
    <row r="9184" spans="61:62" s="92" customFormat="1" x14ac:dyDescent="0.2">
      <c r="BI9184" s="147"/>
      <c r="BJ9184" s="147"/>
    </row>
    <row r="9185" spans="61:62" s="92" customFormat="1" x14ac:dyDescent="0.2">
      <c r="BI9185" s="147"/>
      <c r="BJ9185" s="147"/>
    </row>
    <row r="9186" spans="61:62" s="92" customFormat="1" x14ac:dyDescent="0.2">
      <c r="BI9186" s="147"/>
      <c r="BJ9186" s="147"/>
    </row>
    <row r="9187" spans="61:62" s="92" customFormat="1" x14ac:dyDescent="0.2">
      <c r="BI9187" s="147"/>
      <c r="BJ9187" s="147"/>
    </row>
    <row r="9188" spans="61:62" s="92" customFormat="1" x14ac:dyDescent="0.2">
      <c r="BI9188" s="147"/>
      <c r="BJ9188" s="147"/>
    </row>
    <row r="9189" spans="61:62" s="92" customFormat="1" x14ac:dyDescent="0.2">
      <c r="BI9189" s="147"/>
      <c r="BJ9189" s="147"/>
    </row>
    <row r="9190" spans="61:62" s="92" customFormat="1" x14ac:dyDescent="0.2">
      <c r="BI9190" s="147"/>
      <c r="BJ9190" s="147"/>
    </row>
    <row r="9191" spans="61:62" s="92" customFormat="1" x14ac:dyDescent="0.2">
      <c r="BI9191" s="147"/>
      <c r="BJ9191" s="147"/>
    </row>
    <row r="9192" spans="61:62" s="92" customFormat="1" x14ac:dyDescent="0.2">
      <c r="BI9192" s="147"/>
      <c r="BJ9192" s="147"/>
    </row>
    <row r="9193" spans="61:62" s="92" customFormat="1" x14ac:dyDescent="0.2">
      <c r="BI9193" s="147"/>
      <c r="BJ9193" s="147"/>
    </row>
    <row r="9194" spans="61:62" s="92" customFormat="1" x14ac:dyDescent="0.2">
      <c r="BI9194" s="147"/>
      <c r="BJ9194" s="147"/>
    </row>
    <row r="9195" spans="61:62" s="92" customFormat="1" x14ac:dyDescent="0.2">
      <c r="BI9195" s="147"/>
      <c r="BJ9195" s="147"/>
    </row>
    <row r="9196" spans="61:62" s="92" customFormat="1" x14ac:dyDescent="0.2">
      <c r="BI9196" s="147"/>
      <c r="BJ9196" s="147"/>
    </row>
    <row r="9197" spans="61:62" s="92" customFormat="1" x14ac:dyDescent="0.2">
      <c r="BI9197" s="147"/>
      <c r="BJ9197" s="147"/>
    </row>
    <row r="9198" spans="61:62" s="92" customFormat="1" x14ac:dyDescent="0.2">
      <c r="BI9198" s="147"/>
      <c r="BJ9198" s="147"/>
    </row>
    <row r="9199" spans="61:62" s="92" customFormat="1" x14ac:dyDescent="0.2">
      <c r="BI9199" s="147"/>
      <c r="BJ9199" s="147"/>
    </row>
    <row r="9200" spans="61:62" s="92" customFormat="1" x14ac:dyDescent="0.2">
      <c r="BI9200" s="147"/>
      <c r="BJ9200" s="147"/>
    </row>
    <row r="9201" spans="61:62" s="92" customFormat="1" x14ac:dyDescent="0.2">
      <c r="BI9201" s="147"/>
      <c r="BJ9201" s="147"/>
    </row>
    <row r="9202" spans="61:62" s="92" customFormat="1" x14ac:dyDescent="0.2">
      <c r="BI9202" s="147"/>
      <c r="BJ9202" s="147"/>
    </row>
    <row r="9203" spans="61:62" s="92" customFormat="1" x14ac:dyDescent="0.2">
      <c r="BI9203" s="147"/>
      <c r="BJ9203" s="147"/>
    </row>
    <row r="9204" spans="61:62" s="92" customFormat="1" x14ac:dyDescent="0.2">
      <c r="BI9204" s="147"/>
      <c r="BJ9204" s="147"/>
    </row>
    <row r="9205" spans="61:62" s="92" customFormat="1" x14ac:dyDescent="0.2">
      <c r="BI9205" s="147"/>
      <c r="BJ9205" s="147"/>
    </row>
    <row r="9206" spans="61:62" s="92" customFormat="1" x14ac:dyDescent="0.2">
      <c r="BI9206" s="147"/>
      <c r="BJ9206" s="147"/>
    </row>
    <row r="9207" spans="61:62" s="92" customFormat="1" x14ac:dyDescent="0.2">
      <c r="BI9207" s="147"/>
      <c r="BJ9207" s="147"/>
    </row>
    <row r="9208" spans="61:62" s="92" customFormat="1" x14ac:dyDescent="0.2">
      <c r="BI9208" s="147"/>
      <c r="BJ9208" s="147"/>
    </row>
    <row r="9209" spans="61:62" s="92" customFormat="1" x14ac:dyDescent="0.2">
      <c r="BI9209" s="147"/>
      <c r="BJ9209" s="147"/>
    </row>
    <row r="9210" spans="61:62" s="92" customFormat="1" x14ac:dyDescent="0.2">
      <c r="BI9210" s="147"/>
      <c r="BJ9210" s="147"/>
    </row>
    <row r="9211" spans="61:62" s="92" customFormat="1" x14ac:dyDescent="0.2">
      <c r="BI9211" s="147"/>
      <c r="BJ9211" s="147"/>
    </row>
    <row r="9212" spans="61:62" s="92" customFormat="1" x14ac:dyDescent="0.2">
      <c r="BI9212" s="147"/>
      <c r="BJ9212" s="147"/>
    </row>
    <row r="9213" spans="61:62" s="92" customFormat="1" x14ac:dyDescent="0.2">
      <c r="BI9213" s="147"/>
      <c r="BJ9213" s="147"/>
    </row>
    <row r="9214" spans="61:62" s="92" customFormat="1" x14ac:dyDescent="0.2">
      <c r="BI9214" s="147"/>
      <c r="BJ9214" s="147"/>
    </row>
    <row r="9215" spans="61:62" s="92" customFormat="1" x14ac:dyDescent="0.2">
      <c r="BI9215" s="147"/>
      <c r="BJ9215" s="147"/>
    </row>
    <row r="9216" spans="61:62" s="92" customFormat="1" x14ac:dyDescent="0.2">
      <c r="BI9216" s="147"/>
      <c r="BJ9216" s="147"/>
    </row>
    <row r="9217" spans="61:62" s="92" customFormat="1" x14ac:dyDescent="0.2">
      <c r="BI9217" s="147"/>
      <c r="BJ9217" s="147"/>
    </row>
    <row r="9218" spans="61:62" s="92" customFormat="1" x14ac:dyDescent="0.2">
      <c r="BI9218" s="147"/>
      <c r="BJ9218" s="147"/>
    </row>
    <row r="9219" spans="61:62" s="92" customFormat="1" x14ac:dyDescent="0.2">
      <c r="BI9219" s="147"/>
      <c r="BJ9219" s="147"/>
    </row>
    <row r="9220" spans="61:62" s="92" customFormat="1" x14ac:dyDescent="0.2">
      <c r="BI9220" s="147"/>
      <c r="BJ9220" s="147"/>
    </row>
    <row r="9221" spans="61:62" s="92" customFormat="1" x14ac:dyDescent="0.2">
      <c r="BI9221" s="147"/>
      <c r="BJ9221" s="147"/>
    </row>
    <row r="9222" spans="61:62" s="92" customFormat="1" x14ac:dyDescent="0.2">
      <c r="BI9222" s="147"/>
      <c r="BJ9222" s="147"/>
    </row>
    <row r="9223" spans="61:62" s="92" customFormat="1" x14ac:dyDescent="0.2">
      <c r="BI9223" s="147"/>
      <c r="BJ9223" s="147"/>
    </row>
    <row r="9224" spans="61:62" s="92" customFormat="1" x14ac:dyDescent="0.2">
      <c r="BI9224" s="147"/>
      <c r="BJ9224" s="147"/>
    </row>
    <row r="9225" spans="61:62" s="92" customFormat="1" x14ac:dyDescent="0.2">
      <c r="BI9225" s="147"/>
      <c r="BJ9225" s="147"/>
    </row>
    <row r="9226" spans="61:62" s="92" customFormat="1" x14ac:dyDescent="0.2">
      <c r="BI9226" s="147"/>
      <c r="BJ9226" s="147"/>
    </row>
    <row r="9227" spans="61:62" s="92" customFormat="1" x14ac:dyDescent="0.2">
      <c r="BI9227" s="147"/>
      <c r="BJ9227" s="147"/>
    </row>
    <row r="9228" spans="61:62" s="92" customFormat="1" x14ac:dyDescent="0.2">
      <c r="BI9228" s="147"/>
      <c r="BJ9228" s="147"/>
    </row>
    <row r="9229" spans="61:62" s="92" customFormat="1" x14ac:dyDescent="0.2">
      <c r="BI9229" s="147"/>
      <c r="BJ9229" s="147"/>
    </row>
    <row r="9230" spans="61:62" s="92" customFormat="1" x14ac:dyDescent="0.2">
      <c r="BI9230" s="147"/>
      <c r="BJ9230" s="147"/>
    </row>
    <row r="9231" spans="61:62" s="92" customFormat="1" x14ac:dyDescent="0.2">
      <c r="BI9231" s="147"/>
      <c r="BJ9231" s="147"/>
    </row>
    <row r="9232" spans="61:62" s="92" customFormat="1" x14ac:dyDescent="0.2">
      <c r="BI9232" s="147"/>
      <c r="BJ9232" s="147"/>
    </row>
    <row r="9233" spans="61:62" s="92" customFormat="1" x14ac:dyDescent="0.2">
      <c r="BI9233" s="147"/>
      <c r="BJ9233" s="147"/>
    </row>
    <row r="9234" spans="61:62" s="92" customFormat="1" x14ac:dyDescent="0.2">
      <c r="BI9234" s="147"/>
      <c r="BJ9234" s="147"/>
    </row>
    <row r="9235" spans="61:62" s="92" customFormat="1" x14ac:dyDescent="0.2">
      <c r="BI9235" s="147"/>
      <c r="BJ9235" s="147"/>
    </row>
    <row r="9236" spans="61:62" s="92" customFormat="1" x14ac:dyDescent="0.2">
      <c r="BI9236" s="147"/>
      <c r="BJ9236" s="147"/>
    </row>
    <row r="9237" spans="61:62" s="92" customFormat="1" x14ac:dyDescent="0.2">
      <c r="BI9237" s="147"/>
      <c r="BJ9237" s="147"/>
    </row>
    <row r="9238" spans="61:62" s="92" customFormat="1" x14ac:dyDescent="0.2">
      <c r="BI9238" s="147"/>
      <c r="BJ9238" s="147"/>
    </row>
    <row r="9239" spans="61:62" s="92" customFormat="1" x14ac:dyDescent="0.2">
      <c r="BI9239" s="147"/>
      <c r="BJ9239" s="147"/>
    </row>
    <row r="9240" spans="61:62" s="92" customFormat="1" x14ac:dyDescent="0.2">
      <c r="BI9240" s="147"/>
      <c r="BJ9240" s="147"/>
    </row>
    <row r="9241" spans="61:62" s="92" customFormat="1" x14ac:dyDescent="0.2">
      <c r="BI9241" s="147"/>
      <c r="BJ9241" s="147"/>
    </row>
    <row r="9242" spans="61:62" s="92" customFormat="1" x14ac:dyDescent="0.2">
      <c r="BI9242" s="147"/>
      <c r="BJ9242" s="147"/>
    </row>
    <row r="9243" spans="61:62" s="92" customFormat="1" x14ac:dyDescent="0.2">
      <c r="BI9243" s="147"/>
      <c r="BJ9243" s="147"/>
    </row>
    <row r="9244" spans="61:62" s="92" customFormat="1" x14ac:dyDescent="0.2">
      <c r="BI9244" s="147"/>
      <c r="BJ9244" s="147"/>
    </row>
    <row r="9245" spans="61:62" s="92" customFormat="1" x14ac:dyDescent="0.2">
      <c r="BI9245" s="147"/>
      <c r="BJ9245" s="147"/>
    </row>
    <row r="9246" spans="61:62" s="92" customFormat="1" x14ac:dyDescent="0.2">
      <c r="BI9246" s="147"/>
      <c r="BJ9246" s="147"/>
    </row>
    <row r="9247" spans="61:62" s="92" customFormat="1" x14ac:dyDescent="0.2">
      <c r="BI9247" s="147"/>
      <c r="BJ9247" s="147"/>
    </row>
    <row r="9248" spans="61:62" s="92" customFormat="1" x14ac:dyDescent="0.2">
      <c r="BI9248" s="147"/>
      <c r="BJ9248" s="147"/>
    </row>
    <row r="9249" spans="61:62" s="92" customFormat="1" x14ac:dyDescent="0.2">
      <c r="BI9249" s="147"/>
      <c r="BJ9249" s="147"/>
    </row>
    <row r="9250" spans="61:62" s="92" customFormat="1" x14ac:dyDescent="0.2">
      <c r="BI9250" s="147"/>
      <c r="BJ9250" s="147"/>
    </row>
    <row r="9251" spans="61:62" s="92" customFormat="1" x14ac:dyDescent="0.2">
      <c r="BI9251" s="147"/>
      <c r="BJ9251" s="147"/>
    </row>
    <row r="9252" spans="61:62" s="92" customFormat="1" x14ac:dyDescent="0.2">
      <c r="BI9252" s="147"/>
      <c r="BJ9252" s="147"/>
    </row>
    <row r="9253" spans="61:62" s="92" customFormat="1" x14ac:dyDescent="0.2">
      <c r="BI9253" s="147"/>
      <c r="BJ9253" s="147"/>
    </row>
    <row r="9254" spans="61:62" s="92" customFormat="1" x14ac:dyDescent="0.2">
      <c r="BI9254" s="147"/>
      <c r="BJ9254" s="147"/>
    </row>
    <row r="9255" spans="61:62" s="92" customFormat="1" x14ac:dyDescent="0.2">
      <c r="BI9255" s="147"/>
      <c r="BJ9255" s="147"/>
    </row>
    <row r="9256" spans="61:62" s="92" customFormat="1" x14ac:dyDescent="0.2">
      <c r="BI9256" s="147"/>
      <c r="BJ9256" s="147"/>
    </row>
    <row r="9257" spans="61:62" s="92" customFormat="1" x14ac:dyDescent="0.2">
      <c r="BI9257" s="147"/>
      <c r="BJ9257" s="147"/>
    </row>
    <row r="9258" spans="61:62" s="92" customFormat="1" x14ac:dyDescent="0.2">
      <c r="BI9258" s="147"/>
      <c r="BJ9258" s="147"/>
    </row>
    <row r="9259" spans="61:62" s="92" customFormat="1" x14ac:dyDescent="0.2">
      <c r="BI9259" s="147"/>
      <c r="BJ9259" s="147"/>
    </row>
    <row r="9260" spans="61:62" s="92" customFormat="1" x14ac:dyDescent="0.2">
      <c r="BI9260" s="147"/>
      <c r="BJ9260" s="147"/>
    </row>
    <row r="9261" spans="61:62" s="92" customFormat="1" x14ac:dyDescent="0.2">
      <c r="BI9261" s="147"/>
      <c r="BJ9261" s="147"/>
    </row>
    <row r="9262" spans="61:62" s="92" customFormat="1" x14ac:dyDescent="0.2">
      <c r="BI9262" s="147"/>
      <c r="BJ9262" s="147"/>
    </row>
    <row r="9263" spans="61:62" s="92" customFormat="1" x14ac:dyDescent="0.2">
      <c r="BI9263" s="147"/>
      <c r="BJ9263" s="147"/>
    </row>
    <row r="9264" spans="61:62" s="92" customFormat="1" x14ac:dyDescent="0.2">
      <c r="BI9264" s="147"/>
      <c r="BJ9264" s="147"/>
    </row>
    <row r="9265" spans="61:62" s="92" customFormat="1" x14ac:dyDescent="0.2">
      <c r="BI9265" s="147"/>
      <c r="BJ9265" s="147"/>
    </row>
    <row r="9266" spans="61:62" s="92" customFormat="1" x14ac:dyDescent="0.2">
      <c r="BI9266" s="147"/>
      <c r="BJ9266" s="147"/>
    </row>
    <row r="9267" spans="61:62" s="92" customFormat="1" x14ac:dyDescent="0.2">
      <c r="BI9267" s="147"/>
      <c r="BJ9267" s="147"/>
    </row>
    <row r="9268" spans="61:62" s="92" customFormat="1" x14ac:dyDescent="0.2">
      <c r="BI9268" s="147"/>
      <c r="BJ9268" s="147"/>
    </row>
    <row r="9269" spans="61:62" s="92" customFormat="1" x14ac:dyDescent="0.2">
      <c r="BI9269" s="147"/>
      <c r="BJ9269" s="147"/>
    </row>
    <row r="9270" spans="61:62" s="92" customFormat="1" x14ac:dyDescent="0.2">
      <c r="BI9270" s="147"/>
      <c r="BJ9270" s="147"/>
    </row>
    <row r="9271" spans="61:62" s="92" customFormat="1" x14ac:dyDescent="0.2">
      <c r="BI9271" s="147"/>
      <c r="BJ9271" s="147"/>
    </row>
    <row r="9272" spans="61:62" s="92" customFormat="1" x14ac:dyDescent="0.2">
      <c r="BI9272" s="147"/>
      <c r="BJ9272" s="147"/>
    </row>
    <row r="9273" spans="61:62" s="92" customFormat="1" x14ac:dyDescent="0.2">
      <c r="BI9273" s="147"/>
      <c r="BJ9273" s="147"/>
    </row>
    <row r="9274" spans="61:62" s="92" customFormat="1" x14ac:dyDescent="0.2">
      <c r="BI9274" s="147"/>
      <c r="BJ9274" s="147"/>
    </row>
    <row r="9275" spans="61:62" s="92" customFormat="1" x14ac:dyDescent="0.2">
      <c r="BI9275" s="147"/>
      <c r="BJ9275" s="147"/>
    </row>
    <row r="9276" spans="61:62" s="92" customFormat="1" x14ac:dyDescent="0.2">
      <c r="BI9276" s="147"/>
      <c r="BJ9276" s="147"/>
    </row>
    <row r="9277" spans="61:62" s="92" customFormat="1" x14ac:dyDescent="0.2">
      <c r="BI9277" s="147"/>
      <c r="BJ9277" s="147"/>
    </row>
    <row r="9278" spans="61:62" s="92" customFormat="1" x14ac:dyDescent="0.2">
      <c r="BI9278" s="147"/>
      <c r="BJ9278" s="147"/>
    </row>
    <row r="9279" spans="61:62" s="92" customFormat="1" x14ac:dyDescent="0.2">
      <c r="BI9279" s="147"/>
      <c r="BJ9279" s="147"/>
    </row>
    <row r="9280" spans="61:62" s="92" customFormat="1" x14ac:dyDescent="0.2">
      <c r="BI9280" s="147"/>
      <c r="BJ9280" s="147"/>
    </row>
    <row r="9281" spans="61:62" s="92" customFormat="1" x14ac:dyDescent="0.2">
      <c r="BI9281" s="147"/>
      <c r="BJ9281" s="147"/>
    </row>
    <row r="9282" spans="61:62" s="92" customFormat="1" x14ac:dyDescent="0.2">
      <c r="BI9282" s="147"/>
      <c r="BJ9282" s="147"/>
    </row>
    <row r="9283" spans="61:62" s="92" customFormat="1" x14ac:dyDescent="0.2">
      <c r="BI9283" s="147"/>
      <c r="BJ9283" s="147"/>
    </row>
    <row r="9284" spans="61:62" s="92" customFormat="1" x14ac:dyDescent="0.2">
      <c r="BI9284" s="147"/>
      <c r="BJ9284" s="147"/>
    </row>
    <row r="9285" spans="61:62" s="92" customFormat="1" x14ac:dyDescent="0.2">
      <c r="BI9285" s="147"/>
      <c r="BJ9285" s="147"/>
    </row>
    <row r="9286" spans="61:62" s="92" customFormat="1" x14ac:dyDescent="0.2">
      <c r="BI9286" s="147"/>
      <c r="BJ9286" s="147"/>
    </row>
    <row r="9287" spans="61:62" s="92" customFormat="1" x14ac:dyDescent="0.2">
      <c r="BI9287" s="147"/>
      <c r="BJ9287" s="147"/>
    </row>
    <row r="9288" spans="61:62" s="92" customFormat="1" x14ac:dyDescent="0.2">
      <c r="BI9288" s="147"/>
      <c r="BJ9288" s="147"/>
    </row>
    <row r="9289" spans="61:62" s="92" customFormat="1" x14ac:dyDescent="0.2">
      <c r="BI9289" s="147"/>
      <c r="BJ9289" s="147"/>
    </row>
    <row r="9290" spans="61:62" s="92" customFormat="1" x14ac:dyDescent="0.2">
      <c r="BI9290" s="147"/>
      <c r="BJ9290" s="147"/>
    </row>
    <row r="9291" spans="61:62" s="92" customFormat="1" x14ac:dyDescent="0.2">
      <c r="BI9291" s="147"/>
      <c r="BJ9291" s="147"/>
    </row>
    <row r="9292" spans="61:62" s="92" customFormat="1" x14ac:dyDescent="0.2">
      <c r="BI9292" s="147"/>
      <c r="BJ9292" s="147"/>
    </row>
    <row r="9293" spans="61:62" s="92" customFormat="1" x14ac:dyDescent="0.2">
      <c r="BI9293" s="147"/>
      <c r="BJ9293" s="147"/>
    </row>
    <row r="9294" spans="61:62" s="92" customFormat="1" x14ac:dyDescent="0.2">
      <c r="BI9294" s="147"/>
      <c r="BJ9294" s="147"/>
    </row>
    <row r="9295" spans="61:62" s="92" customFormat="1" x14ac:dyDescent="0.2">
      <c r="BI9295" s="147"/>
      <c r="BJ9295" s="147"/>
    </row>
    <row r="9296" spans="61:62" s="92" customFormat="1" x14ac:dyDescent="0.2">
      <c r="BI9296" s="147"/>
      <c r="BJ9296" s="147"/>
    </row>
    <row r="9297" spans="61:62" s="92" customFormat="1" x14ac:dyDescent="0.2">
      <c r="BI9297" s="147"/>
      <c r="BJ9297" s="147"/>
    </row>
    <row r="9298" spans="61:62" s="92" customFormat="1" x14ac:dyDescent="0.2">
      <c r="BI9298" s="147"/>
      <c r="BJ9298" s="147"/>
    </row>
    <row r="9299" spans="61:62" s="92" customFormat="1" x14ac:dyDescent="0.2">
      <c r="BI9299" s="147"/>
      <c r="BJ9299" s="147"/>
    </row>
    <row r="9300" spans="61:62" s="92" customFormat="1" x14ac:dyDescent="0.2">
      <c r="BI9300" s="147"/>
      <c r="BJ9300" s="147"/>
    </row>
    <row r="9301" spans="61:62" s="92" customFormat="1" x14ac:dyDescent="0.2">
      <c r="BI9301" s="147"/>
      <c r="BJ9301" s="147"/>
    </row>
    <row r="9302" spans="61:62" s="92" customFormat="1" x14ac:dyDescent="0.2">
      <c r="BI9302" s="147"/>
      <c r="BJ9302" s="147"/>
    </row>
    <row r="9303" spans="61:62" s="92" customFormat="1" x14ac:dyDescent="0.2">
      <c r="BI9303" s="147"/>
      <c r="BJ9303" s="147"/>
    </row>
    <row r="9304" spans="61:62" s="92" customFormat="1" x14ac:dyDescent="0.2">
      <c r="BI9304" s="147"/>
      <c r="BJ9304" s="147"/>
    </row>
    <row r="9305" spans="61:62" s="92" customFormat="1" x14ac:dyDescent="0.2">
      <c r="BI9305" s="147"/>
      <c r="BJ9305" s="147"/>
    </row>
    <row r="9306" spans="61:62" s="92" customFormat="1" x14ac:dyDescent="0.2">
      <c r="BI9306" s="147"/>
      <c r="BJ9306" s="147"/>
    </row>
    <row r="9307" spans="61:62" s="92" customFormat="1" x14ac:dyDescent="0.2">
      <c r="BI9307" s="147"/>
      <c r="BJ9307" s="147"/>
    </row>
    <row r="9308" spans="61:62" s="92" customFormat="1" x14ac:dyDescent="0.2">
      <c r="BI9308" s="147"/>
      <c r="BJ9308" s="147"/>
    </row>
    <row r="9309" spans="61:62" s="92" customFormat="1" x14ac:dyDescent="0.2">
      <c r="BI9309" s="147"/>
      <c r="BJ9309" s="147"/>
    </row>
    <row r="9310" spans="61:62" s="92" customFormat="1" x14ac:dyDescent="0.2">
      <c r="BI9310" s="147"/>
      <c r="BJ9310" s="147"/>
    </row>
    <row r="9311" spans="61:62" s="92" customFormat="1" x14ac:dyDescent="0.2">
      <c r="BI9311" s="147"/>
      <c r="BJ9311" s="147"/>
    </row>
    <row r="9312" spans="61:62" s="92" customFormat="1" x14ac:dyDescent="0.2">
      <c r="BI9312" s="147"/>
      <c r="BJ9312" s="147"/>
    </row>
    <row r="9313" spans="61:62" s="92" customFormat="1" x14ac:dyDescent="0.2">
      <c r="BI9313" s="147"/>
      <c r="BJ9313" s="147"/>
    </row>
    <row r="9314" spans="61:62" s="92" customFormat="1" x14ac:dyDescent="0.2">
      <c r="BI9314" s="147"/>
      <c r="BJ9314" s="147"/>
    </row>
    <row r="9315" spans="61:62" s="92" customFormat="1" x14ac:dyDescent="0.2">
      <c r="BI9315" s="147"/>
      <c r="BJ9315" s="147"/>
    </row>
    <row r="9316" spans="61:62" s="92" customFormat="1" x14ac:dyDescent="0.2">
      <c r="BI9316" s="147"/>
      <c r="BJ9316" s="147"/>
    </row>
    <row r="9317" spans="61:62" s="92" customFormat="1" x14ac:dyDescent="0.2">
      <c r="BI9317" s="147"/>
      <c r="BJ9317" s="147"/>
    </row>
    <row r="9318" spans="61:62" s="92" customFormat="1" x14ac:dyDescent="0.2">
      <c r="BI9318" s="147"/>
      <c r="BJ9318" s="147"/>
    </row>
    <row r="9319" spans="61:62" s="92" customFormat="1" x14ac:dyDescent="0.2">
      <c r="BI9319" s="147"/>
      <c r="BJ9319" s="147"/>
    </row>
    <row r="9320" spans="61:62" s="92" customFormat="1" x14ac:dyDescent="0.2">
      <c r="BI9320" s="147"/>
      <c r="BJ9320" s="147"/>
    </row>
    <row r="9321" spans="61:62" s="92" customFormat="1" x14ac:dyDescent="0.2">
      <c r="BI9321" s="147"/>
      <c r="BJ9321" s="147"/>
    </row>
    <row r="9322" spans="61:62" s="92" customFormat="1" x14ac:dyDescent="0.2">
      <c r="BI9322" s="147"/>
      <c r="BJ9322" s="147"/>
    </row>
    <row r="9323" spans="61:62" s="92" customFormat="1" x14ac:dyDescent="0.2">
      <c r="BI9323" s="147"/>
      <c r="BJ9323" s="147"/>
    </row>
    <row r="9324" spans="61:62" s="92" customFormat="1" x14ac:dyDescent="0.2">
      <c r="BI9324" s="147"/>
      <c r="BJ9324" s="147"/>
    </row>
    <row r="9325" spans="61:62" s="92" customFormat="1" x14ac:dyDescent="0.2">
      <c r="BI9325" s="147"/>
      <c r="BJ9325" s="147"/>
    </row>
    <row r="9326" spans="61:62" s="92" customFormat="1" x14ac:dyDescent="0.2">
      <c r="BI9326" s="147"/>
      <c r="BJ9326" s="147"/>
    </row>
    <row r="9327" spans="61:62" s="92" customFormat="1" x14ac:dyDescent="0.2">
      <c r="BI9327" s="147"/>
      <c r="BJ9327" s="147"/>
    </row>
    <row r="9328" spans="61:62" s="92" customFormat="1" x14ac:dyDescent="0.2">
      <c r="BI9328" s="147"/>
      <c r="BJ9328" s="147"/>
    </row>
    <row r="9329" spans="61:62" s="92" customFormat="1" x14ac:dyDescent="0.2">
      <c r="BI9329" s="147"/>
      <c r="BJ9329" s="147"/>
    </row>
    <row r="9330" spans="61:62" s="92" customFormat="1" x14ac:dyDescent="0.2">
      <c r="BI9330" s="147"/>
      <c r="BJ9330" s="147"/>
    </row>
    <row r="9331" spans="61:62" s="92" customFormat="1" x14ac:dyDescent="0.2">
      <c r="BI9331" s="147"/>
      <c r="BJ9331" s="147"/>
    </row>
    <row r="9332" spans="61:62" s="92" customFormat="1" x14ac:dyDescent="0.2">
      <c r="BI9332" s="147"/>
      <c r="BJ9332" s="147"/>
    </row>
    <row r="9333" spans="61:62" s="92" customFormat="1" x14ac:dyDescent="0.2">
      <c r="BI9333" s="147"/>
      <c r="BJ9333" s="147"/>
    </row>
    <row r="9334" spans="61:62" s="92" customFormat="1" x14ac:dyDescent="0.2">
      <c r="BI9334" s="147"/>
      <c r="BJ9334" s="147"/>
    </row>
    <row r="9335" spans="61:62" s="92" customFormat="1" x14ac:dyDescent="0.2">
      <c r="BI9335" s="147"/>
      <c r="BJ9335" s="147"/>
    </row>
    <row r="9336" spans="61:62" s="92" customFormat="1" x14ac:dyDescent="0.2">
      <c r="BI9336" s="147"/>
      <c r="BJ9336" s="147"/>
    </row>
    <row r="9337" spans="61:62" s="92" customFormat="1" x14ac:dyDescent="0.2">
      <c r="BI9337" s="147"/>
      <c r="BJ9337" s="147"/>
    </row>
    <row r="9338" spans="61:62" s="92" customFormat="1" x14ac:dyDescent="0.2">
      <c r="BI9338" s="147"/>
      <c r="BJ9338" s="147"/>
    </row>
    <row r="9339" spans="61:62" s="92" customFormat="1" x14ac:dyDescent="0.2">
      <c r="BI9339" s="147"/>
      <c r="BJ9339" s="147"/>
    </row>
    <row r="9340" spans="61:62" s="92" customFormat="1" x14ac:dyDescent="0.2">
      <c r="BI9340" s="147"/>
      <c r="BJ9340" s="147"/>
    </row>
    <row r="9341" spans="61:62" s="92" customFormat="1" x14ac:dyDescent="0.2">
      <c r="BI9341" s="147"/>
      <c r="BJ9341" s="147"/>
    </row>
    <row r="9342" spans="61:62" s="92" customFormat="1" x14ac:dyDescent="0.2">
      <c r="BI9342" s="147"/>
      <c r="BJ9342" s="147"/>
    </row>
    <row r="9343" spans="61:62" s="92" customFormat="1" x14ac:dyDescent="0.2">
      <c r="BI9343" s="147"/>
      <c r="BJ9343" s="147"/>
    </row>
    <row r="9344" spans="61:62" s="92" customFormat="1" x14ac:dyDescent="0.2">
      <c r="BI9344" s="147"/>
      <c r="BJ9344" s="147"/>
    </row>
    <row r="9345" spans="61:62" s="92" customFormat="1" x14ac:dyDescent="0.2">
      <c r="BI9345" s="147"/>
      <c r="BJ9345" s="147"/>
    </row>
    <row r="9346" spans="61:62" s="92" customFormat="1" x14ac:dyDescent="0.2">
      <c r="BI9346" s="147"/>
      <c r="BJ9346" s="147"/>
    </row>
    <row r="9347" spans="61:62" s="92" customFormat="1" x14ac:dyDescent="0.2">
      <c r="BI9347" s="147"/>
      <c r="BJ9347" s="147"/>
    </row>
    <row r="9348" spans="61:62" s="92" customFormat="1" x14ac:dyDescent="0.2">
      <c r="BI9348" s="147"/>
      <c r="BJ9348" s="147"/>
    </row>
    <row r="9349" spans="61:62" s="92" customFormat="1" x14ac:dyDescent="0.2">
      <c r="BI9349" s="147"/>
      <c r="BJ9349" s="147"/>
    </row>
    <row r="9350" spans="61:62" s="92" customFormat="1" x14ac:dyDescent="0.2">
      <c r="BI9350" s="147"/>
      <c r="BJ9350" s="147"/>
    </row>
    <row r="9351" spans="61:62" s="92" customFormat="1" x14ac:dyDescent="0.2">
      <c r="BI9351" s="147"/>
      <c r="BJ9351" s="147"/>
    </row>
    <row r="9352" spans="61:62" s="92" customFormat="1" x14ac:dyDescent="0.2">
      <c r="BI9352" s="147"/>
      <c r="BJ9352" s="147"/>
    </row>
    <row r="9353" spans="61:62" s="92" customFormat="1" x14ac:dyDescent="0.2">
      <c r="BI9353" s="147"/>
      <c r="BJ9353" s="147"/>
    </row>
    <row r="9354" spans="61:62" s="92" customFormat="1" x14ac:dyDescent="0.2">
      <c r="BI9354" s="147"/>
      <c r="BJ9354" s="147"/>
    </row>
    <row r="9355" spans="61:62" s="92" customFormat="1" x14ac:dyDescent="0.2">
      <c r="BI9355" s="147"/>
      <c r="BJ9355" s="147"/>
    </row>
    <row r="9356" spans="61:62" s="92" customFormat="1" x14ac:dyDescent="0.2">
      <c r="BI9356" s="147"/>
      <c r="BJ9356" s="147"/>
    </row>
    <row r="9357" spans="61:62" s="92" customFormat="1" x14ac:dyDescent="0.2">
      <c r="BI9357" s="147"/>
      <c r="BJ9357" s="147"/>
    </row>
    <row r="9358" spans="61:62" s="92" customFormat="1" x14ac:dyDescent="0.2">
      <c r="BI9358" s="147"/>
      <c r="BJ9358" s="147"/>
    </row>
    <row r="9359" spans="61:62" s="92" customFormat="1" x14ac:dyDescent="0.2">
      <c r="BI9359" s="147"/>
      <c r="BJ9359" s="147"/>
    </row>
    <row r="9360" spans="61:62" s="92" customFormat="1" x14ac:dyDescent="0.2">
      <c r="BI9360" s="147"/>
      <c r="BJ9360" s="147"/>
    </row>
    <row r="9361" spans="61:62" s="92" customFormat="1" x14ac:dyDescent="0.2">
      <c r="BI9361" s="147"/>
      <c r="BJ9361" s="147"/>
    </row>
    <row r="9362" spans="61:62" s="92" customFormat="1" x14ac:dyDescent="0.2">
      <c r="BI9362" s="147"/>
      <c r="BJ9362" s="147"/>
    </row>
    <row r="9363" spans="61:62" s="92" customFormat="1" x14ac:dyDescent="0.2">
      <c r="BI9363" s="147"/>
      <c r="BJ9363" s="147"/>
    </row>
    <row r="9364" spans="61:62" s="92" customFormat="1" x14ac:dyDescent="0.2">
      <c r="BI9364" s="147"/>
      <c r="BJ9364" s="147"/>
    </row>
    <row r="9365" spans="61:62" s="92" customFormat="1" x14ac:dyDescent="0.2">
      <c r="BI9365" s="147"/>
      <c r="BJ9365" s="147"/>
    </row>
    <row r="9366" spans="61:62" s="92" customFormat="1" x14ac:dyDescent="0.2">
      <c r="BI9366" s="147"/>
      <c r="BJ9366" s="147"/>
    </row>
    <row r="9367" spans="61:62" s="92" customFormat="1" x14ac:dyDescent="0.2">
      <c r="BI9367" s="147"/>
      <c r="BJ9367" s="147"/>
    </row>
    <row r="9368" spans="61:62" s="92" customFormat="1" x14ac:dyDescent="0.2">
      <c r="BI9368" s="147"/>
      <c r="BJ9368" s="147"/>
    </row>
    <row r="9369" spans="61:62" s="92" customFormat="1" x14ac:dyDescent="0.2">
      <c r="BI9369" s="147"/>
      <c r="BJ9369" s="147"/>
    </row>
    <row r="9370" spans="61:62" s="92" customFormat="1" x14ac:dyDescent="0.2">
      <c r="BI9370" s="147"/>
      <c r="BJ9370" s="147"/>
    </row>
    <row r="9371" spans="61:62" s="92" customFormat="1" x14ac:dyDescent="0.2">
      <c r="BI9371" s="147"/>
      <c r="BJ9371" s="147"/>
    </row>
    <row r="9372" spans="61:62" s="92" customFormat="1" x14ac:dyDescent="0.2">
      <c r="BI9372" s="147"/>
      <c r="BJ9372" s="147"/>
    </row>
    <row r="9373" spans="61:62" s="92" customFormat="1" x14ac:dyDescent="0.2">
      <c r="BI9373" s="147"/>
      <c r="BJ9373" s="147"/>
    </row>
    <row r="9374" spans="61:62" s="92" customFormat="1" x14ac:dyDescent="0.2">
      <c r="BI9374" s="147"/>
      <c r="BJ9374" s="147"/>
    </row>
    <row r="9375" spans="61:62" s="92" customFormat="1" x14ac:dyDescent="0.2">
      <c r="BI9375" s="147"/>
      <c r="BJ9375" s="147"/>
    </row>
    <row r="9376" spans="61:62" s="92" customFormat="1" x14ac:dyDescent="0.2">
      <c r="BI9376" s="147"/>
      <c r="BJ9376" s="147"/>
    </row>
    <row r="9377" spans="61:62" s="92" customFormat="1" x14ac:dyDescent="0.2">
      <c r="BI9377" s="147"/>
      <c r="BJ9377" s="147"/>
    </row>
    <row r="9378" spans="61:62" s="92" customFormat="1" x14ac:dyDescent="0.2">
      <c r="BI9378" s="147"/>
      <c r="BJ9378" s="147"/>
    </row>
    <row r="9379" spans="61:62" s="92" customFormat="1" x14ac:dyDescent="0.2">
      <c r="BI9379" s="147"/>
      <c r="BJ9379" s="147"/>
    </row>
    <row r="9380" spans="61:62" s="92" customFormat="1" x14ac:dyDescent="0.2">
      <c r="BI9380" s="147"/>
      <c r="BJ9380" s="147"/>
    </row>
    <row r="9381" spans="61:62" s="92" customFormat="1" x14ac:dyDescent="0.2">
      <c r="BI9381" s="147"/>
      <c r="BJ9381" s="147"/>
    </row>
    <row r="9382" spans="61:62" s="92" customFormat="1" x14ac:dyDescent="0.2">
      <c r="BI9382" s="147"/>
      <c r="BJ9382" s="147"/>
    </row>
    <row r="9383" spans="61:62" s="92" customFormat="1" x14ac:dyDescent="0.2">
      <c r="BI9383" s="147"/>
      <c r="BJ9383" s="147"/>
    </row>
    <row r="9384" spans="61:62" s="92" customFormat="1" x14ac:dyDescent="0.2">
      <c r="BI9384" s="147"/>
      <c r="BJ9384" s="147"/>
    </row>
    <row r="9385" spans="61:62" s="92" customFormat="1" x14ac:dyDescent="0.2">
      <c r="BI9385" s="147"/>
      <c r="BJ9385" s="147"/>
    </row>
    <row r="9386" spans="61:62" s="92" customFormat="1" x14ac:dyDescent="0.2">
      <c r="BI9386" s="147"/>
      <c r="BJ9386" s="147"/>
    </row>
    <row r="9387" spans="61:62" s="92" customFormat="1" x14ac:dyDescent="0.2">
      <c r="BI9387" s="147"/>
      <c r="BJ9387" s="147"/>
    </row>
    <row r="9388" spans="61:62" s="92" customFormat="1" x14ac:dyDescent="0.2">
      <c r="BI9388" s="147"/>
      <c r="BJ9388" s="147"/>
    </row>
    <row r="9389" spans="61:62" s="92" customFormat="1" x14ac:dyDescent="0.2">
      <c r="BI9389" s="147"/>
      <c r="BJ9389" s="147"/>
    </row>
    <row r="9390" spans="61:62" s="92" customFormat="1" x14ac:dyDescent="0.2">
      <c r="BI9390" s="147"/>
      <c r="BJ9390" s="147"/>
    </row>
    <row r="9391" spans="61:62" s="92" customFormat="1" x14ac:dyDescent="0.2">
      <c r="BI9391" s="147"/>
      <c r="BJ9391" s="147"/>
    </row>
    <row r="9392" spans="61:62" s="92" customFormat="1" x14ac:dyDescent="0.2">
      <c r="BI9392" s="147"/>
      <c r="BJ9392" s="147"/>
    </row>
    <row r="9393" spans="61:62" s="92" customFormat="1" x14ac:dyDescent="0.2">
      <c r="BI9393" s="147"/>
      <c r="BJ9393" s="147"/>
    </row>
    <row r="9394" spans="61:62" s="92" customFormat="1" x14ac:dyDescent="0.2">
      <c r="BI9394" s="147"/>
      <c r="BJ9394" s="147"/>
    </row>
    <row r="9395" spans="61:62" s="92" customFormat="1" x14ac:dyDescent="0.2">
      <c r="BI9395" s="147"/>
      <c r="BJ9395" s="147"/>
    </row>
    <row r="9396" spans="61:62" s="92" customFormat="1" x14ac:dyDescent="0.2">
      <c r="BI9396" s="147"/>
      <c r="BJ9396" s="147"/>
    </row>
    <row r="9397" spans="61:62" s="92" customFormat="1" x14ac:dyDescent="0.2">
      <c r="BI9397" s="147"/>
      <c r="BJ9397" s="147"/>
    </row>
    <row r="9398" spans="61:62" s="92" customFormat="1" x14ac:dyDescent="0.2">
      <c r="BI9398" s="147"/>
      <c r="BJ9398" s="147"/>
    </row>
    <row r="9399" spans="61:62" s="92" customFormat="1" x14ac:dyDescent="0.2">
      <c r="BI9399" s="147"/>
      <c r="BJ9399" s="147"/>
    </row>
    <row r="9400" spans="61:62" s="92" customFormat="1" x14ac:dyDescent="0.2">
      <c r="BI9400" s="147"/>
      <c r="BJ9400" s="147"/>
    </row>
    <row r="9401" spans="61:62" s="92" customFormat="1" x14ac:dyDescent="0.2">
      <c r="BI9401" s="147"/>
      <c r="BJ9401" s="147"/>
    </row>
    <row r="9402" spans="61:62" s="92" customFormat="1" x14ac:dyDescent="0.2">
      <c r="BI9402" s="147"/>
      <c r="BJ9402" s="147"/>
    </row>
    <row r="9403" spans="61:62" s="92" customFormat="1" x14ac:dyDescent="0.2">
      <c r="BI9403" s="147"/>
      <c r="BJ9403" s="147"/>
    </row>
    <row r="9404" spans="61:62" s="92" customFormat="1" x14ac:dyDescent="0.2">
      <c r="BI9404" s="147"/>
      <c r="BJ9404" s="147"/>
    </row>
    <row r="9405" spans="61:62" s="92" customFormat="1" x14ac:dyDescent="0.2">
      <c r="BI9405" s="147"/>
      <c r="BJ9405" s="147"/>
    </row>
    <row r="9406" spans="61:62" s="92" customFormat="1" x14ac:dyDescent="0.2">
      <c r="BI9406" s="147"/>
      <c r="BJ9406" s="147"/>
    </row>
    <row r="9407" spans="61:62" s="92" customFormat="1" x14ac:dyDescent="0.2">
      <c r="BI9407" s="147"/>
      <c r="BJ9407" s="147"/>
    </row>
    <row r="9408" spans="61:62" s="92" customFormat="1" x14ac:dyDescent="0.2">
      <c r="BI9408" s="147"/>
      <c r="BJ9408" s="147"/>
    </row>
    <row r="9409" spans="61:62" s="92" customFormat="1" x14ac:dyDescent="0.2">
      <c r="BI9409" s="147"/>
      <c r="BJ9409" s="147"/>
    </row>
    <row r="9410" spans="61:62" s="92" customFormat="1" x14ac:dyDescent="0.2">
      <c r="BI9410" s="147"/>
      <c r="BJ9410" s="147"/>
    </row>
    <row r="9411" spans="61:62" s="92" customFormat="1" x14ac:dyDescent="0.2">
      <c r="BI9411" s="147"/>
      <c r="BJ9411" s="147"/>
    </row>
    <row r="9412" spans="61:62" s="92" customFormat="1" x14ac:dyDescent="0.2">
      <c r="BI9412" s="147"/>
      <c r="BJ9412" s="147"/>
    </row>
    <row r="9413" spans="61:62" s="92" customFormat="1" x14ac:dyDescent="0.2">
      <c r="BI9413" s="147"/>
      <c r="BJ9413" s="147"/>
    </row>
    <row r="9414" spans="61:62" s="92" customFormat="1" x14ac:dyDescent="0.2">
      <c r="BI9414" s="147"/>
      <c r="BJ9414" s="147"/>
    </row>
    <row r="9415" spans="61:62" s="92" customFormat="1" x14ac:dyDescent="0.2">
      <c r="BI9415" s="147"/>
      <c r="BJ9415" s="147"/>
    </row>
    <row r="9416" spans="61:62" s="92" customFormat="1" x14ac:dyDescent="0.2">
      <c r="BI9416" s="147"/>
      <c r="BJ9416" s="147"/>
    </row>
    <row r="9417" spans="61:62" s="92" customFormat="1" x14ac:dyDescent="0.2">
      <c r="BI9417" s="147"/>
      <c r="BJ9417" s="147"/>
    </row>
    <row r="9418" spans="61:62" s="92" customFormat="1" x14ac:dyDescent="0.2">
      <c r="BI9418" s="147"/>
      <c r="BJ9418" s="147"/>
    </row>
    <row r="9419" spans="61:62" s="92" customFormat="1" x14ac:dyDescent="0.2">
      <c r="BI9419" s="147"/>
      <c r="BJ9419" s="147"/>
    </row>
    <row r="9420" spans="61:62" s="92" customFormat="1" x14ac:dyDescent="0.2">
      <c r="BI9420" s="147"/>
      <c r="BJ9420" s="147"/>
    </row>
    <row r="9421" spans="61:62" s="92" customFormat="1" x14ac:dyDescent="0.2">
      <c r="BI9421" s="147"/>
      <c r="BJ9421" s="147"/>
    </row>
    <row r="9422" spans="61:62" s="92" customFormat="1" x14ac:dyDescent="0.2">
      <c r="BI9422" s="147"/>
      <c r="BJ9422" s="147"/>
    </row>
    <row r="9423" spans="61:62" s="92" customFormat="1" x14ac:dyDescent="0.2">
      <c r="BI9423" s="147"/>
      <c r="BJ9423" s="147"/>
    </row>
    <row r="9424" spans="61:62" s="92" customFormat="1" x14ac:dyDescent="0.2">
      <c r="BI9424" s="147"/>
      <c r="BJ9424" s="147"/>
    </row>
    <row r="9425" spans="61:62" s="92" customFormat="1" x14ac:dyDescent="0.2">
      <c r="BI9425" s="147"/>
      <c r="BJ9425" s="147"/>
    </row>
    <row r="9426" spans="61:62" s="92" customFormat="1" x14ac:dyDescent="0.2">
      <c r="BI9426" s="147"/>
      <c r="BJ9426" s="147"/>
    </row>
    <row r="9427" spans="61:62" s="92" customFormat="1" x14ac:dyDescent="0.2">
      <c r="BI9427" s="147"/>
      <c r="BJ9427" s="147"/>
    </row>
    <row r="9428" spans="61:62" s="92" customFormat="1" x14ac:dyDescent="0.2">
      <c r="BI9428" s="147"/>
      <c r="BJ9428" s="147"/>
    </row>
    <row r="9429" spans="61:62" s="92" customFormat="1" x14ac:dyDescent="0.2">
      <c r="BI9429" s="147"/>
      <c r="BJ9429" s="147"/>
    </row>
    <row r="9430" spans="61:62" s="92" customFormat="1" x14ac:dyDescent="0.2">
      <c r="BI9430" s="147"/>
      <c r="BJ9430" s="147"/>
    </row>
    <row r="9431" spans="61:62" s="92" customFormat="1" x14ac:dyDescent="0.2">
      <c r="BI9431" s="147"/>
      <c r="BJ9431" s="147"/>
    </row>
    <row r="9432" spans="61:62" s="92" customFormat="1" x14ac:dyDescent="0.2">
      <c r="BI9432" s="147"/>
      <c r="BJ9432" s="147"/>
    </row>
    <row r="9433" spans="61:62" s="92" customFormat="1" x14ac:dyDescent="0.2">
      <c r="BI9433" s="147"/>
      <c r="BJ9433" s="147"/>
    </row>
    <row r="9434" spans="61:62" s="92" customFormat="1" x14ac:dyDescent="0.2">
      <c r="BI9434" s="147"/>
      <c r="BJ9434" s="147"/>
    </row>
    <row r="9435" spans="61:62" s="92" customFormat="1" x14ac:dyDescent="0.2">
      <c r="BI9435" s="147"/>
      <c r="BJ9435" s="147"/>
    </row>
    <row r="9436" spans="61:62" s="92" customFormat="1" x14ac:dyDescent="0.2">
      <c r="BI9436" s="147"/>
      <c r="BJ9436" s="147"/>
    </row>
    <row r="9437" spans="61:62" s="92" customFormat="1" x14ac:dyDescent="0.2">
      <c r="BI9437" s="147"/>
      <c r="BJ9437" s="147"/>
    </row>
    <row r="9438" spans="61:62" s="92" customFormat="1" x14ac:dyDescent="0.2">
      <c r="BI9438" s="147"/>
      <c r="BJ9438" s="147"/>
    </row>
    <row r="9439" spans="61:62" s="92" customFormat="1" x14ac:dyDescent="0.2">
      <c r="BI9439" s="147"/>
      <c r="BJ9439" s="147"/>
    </row>
    <row r="9440" spans="61:62" s="92" customFormat="1" x14ac:dyDescent="0.2">
      <c r="BI9440" s="147"/>
      <c r="BJ9440" s="147"/>
    </row>
    <row r="9441" spans="61:62" s="92" customFormat="1" x14ac:dyDescent="0.2">
      <c r="BI9441" s="147"/>
      <c r="BJ9441" s="147"/>
    </row>
    <row r="9442" spans="61:62" s="92" customFormat="1" x14ac:dyDescent="0.2">
      <c r="BI9442" s="147"/>
      <c r="BJ9442" s="147"/>
    </row>
    <row r="9443" spans="61:62" s="92" customFormat="1" x14ac:dyDescent="0.2">
      <c r="BI9443" s="147"/>
      <c r="BJ9443" s="147"/>
    </row>
    <row r="9444" spans="61:62" s="92" customFormat="1" x14ac:dyDescent="0.2">
      <c r="BI9444" s="147"/>
      <c r="BJ9444" s="147"/>
    </row>
    <row r="9445" spans="61:62" s="92" customFormat="1" x14ac:dyDescent="0.2">
      <c r="BI9445" s="147"/>
      <c r="BJ9445" s="147"/>
    </row>
    <row r="9446" spans="61:62" s="92" customFormat="1" x14ac:dyDescent="0.2">
      <c r="BI9446" s="147"/>
      <c r="BJ9446" s="147"/>
    </row>
    <row r="9447" spans="61:62" s="92" customFormat="1" x14ac:dyDescent="0.2">
      <c r="BI9447" s="147"/>
      <c r="BJ9447" s="147"/>
    </row>
    <row r="9448" spans="61:62" s="92" customFormat="1" x14ac:dyDescent="0.2">
      <c r="BI9448" s="147"/>
      <c r="BJ9448" s="147"/>
    </row>
    <row r="9449" spans="61:62" s="92" customFormat="1" x14ac:dyDescent="0.2">
      <c r="BI9449" s="147"/>
      <c r="BJ9449" s="147"/>
    </row>
    <row r="9450" spans="61:62" s="92" customFormat="1" x14ac:dyDescent="0.2">
      <c r="BI9450" s="147"/>
      <c r="BJ9450" s="147"/>
    </row>
    <row r="9451" spans="61:62" s="92" customFormat="1" x14ac:dyDescent="0.2">
      <c r="BI9451" s="147"/>
      <c r="BJ9451" s="147"/>
    </row>
    <row r="9452" spans="61:62" s="92" customFormat="1" x14ac:dyDescent="0.2">
      <c r="BI9452" s="147"/>
      <c r="BJ9452" s="147"/>
    </row>
    <row r="9453" spans="61:62" s="92" customFormat="1" x14ac:dyDescent="0.2">
      <c r="BI9453" s="147"/>
      <c r="BJ9453" s="147"/>
    </row>
    <row r="9454" spans="61:62" s="92" customFormat="1" x14ac:dyDescent="0.2">
      <c r="BI9454" s="147"/>
      <c r="BJ9454" s="147"/>
    </row>
    <row r="9455" spans="61:62" s="92" customFormat="1" x14ac:dyDescent="0.2">
      <c r="BI9455" s="147"/>
      <c r="BJ9455" s="147"/>
    </row>
    <row r="9456" spans="61:62" s="92" customFormat="1" x14ac:dyDescent="0.2">
      <c r="BI9456" s="147"/>
      <c r="BJ9456" s="147"/>
    </row>
    <row r="9457" spans="61:62" s="92" customFormat="1" x14ac:dyDescent="0.2">
      <c r="BI9457" s="147"/>
      <c r="BJ9457" s="147"/>
    </row>
    <row r="9458" spans="61:62" s="92" customFormat="1" x14ac:dyDescent="0.2">
      <c r="BI9458" s="147"/>
      <c r="BJ9458" s="147"/>
    </row>
    <row r="9459" spans="61:62" s="92" customFormat="1" x14ac:dyDescent="0.2">
      <c r="BI9459" s="147"/>
      <c r="BJ9459" s="147"/>
    </row>
    <row r="9460" spans="61:62" s="92" customFormat="1" x14ac:dyDescent="0.2">
      <c r="BI9460" s="147"/>
      <c r="BJ9460" s="147"/>
    </row>
    <row r="9461" spans="61:62" s="92" customFormat="1" x14ac:dyDescent="0.2">
      <c r="BI9461" s="147"/>
      <c r="BJ9461" s="147"/>
    </row>
    <row r="9462" spans="61:62" s="92" customFormat="1" x14ac:dyDescent="0.2">
      <c r="BI9462" s="147"/>
      <c r="BJ9462" s="147"/>
    </row>
    <row r="9463" spans="61:62" s="92" customFormat="1" x14ac:dyDescent="0.2">
      <c r="BI9463" s="147"/>
      <c r="BJ9463" s="147"/>
    </row>
    <row r="9464" spans="61:62" s="92" customFormat="1" x14ac:dyDescent="0.2">
      <c r="BI9464" s="147"/>
      <c r="BJ9464" s="147"/>
    </row>
    <row r="9465" spans="61:62" s="92" customFormat="1" x14ac:dyDescent="0.2">
      <c r="BI9465" s="147"/>
      <c r="BJ9465" s="147"/>
    </row>
    <row r="9466" spans="61:62" s="92" customFormat="1" x14ac:dyDescent="0.2">
      <c r="BI9466" s="147"/>
      <c r="BJ9466" s="147"/>
    </row>
    <row r="9467" spans="61:62" s="92" customFormat="1" x14ac:dyDescent="0.2">
      <c r="BI9467" s="147"/>
      <c r="BJ9467" s="147"/>
    </row>
    <row r="9468" spans="61:62" s="92" customFormat="1" x14ac:dyDescent="0.2">
      <c r="BI9468" s="147"/>
      <c r="BJ9468" s="147"/>
    </row>
    <row r="9469" spans="61:62" s="92" customFormat="1" x14ac:dyDescent="0.2">
      <c r="BI9469" s="147"/>
      <c r="BJ9469" s="147"/>
    </row>
    <row r="9470" spans="61:62" s="92" customFormat="1" x14ac:dyDescent="0.2">
      <c r="BI9470" s="147"/>
      <c r="BJ9470" s="147"/>
    </row>
    <row r="9471" spans="61:62" s="92" customFormat="1" x14ac:dyDescent="0.2">
      <c r="BI9471" s="147"/>
      <c r="BJ9471" s="147"/>
    </row>
    <row r="9472" spans="61:62" s="92" customFormat="1" x14ac:dyDescent="0.2">
      <c r="BI9472" s="147"/>
      <c r="BJ9472" s="147"/>
    </row>
    <row r="9473" spans="61:62" s="92" customFormat="1" x14ac:dyDescent="0.2">
      <c r="BI9473" s="147"/>
      <c r="BJ9473" s="147"/>
    </row>
    <row r="9474" spans="61:62" s="92" customFormat="1" x14ac:dyDescent="0.2">
      <c r="BI9474" s="147"/>
      <c r="BJ9474" s="147"/>
    </row>
    <row r="9475" spans="61:62" s="92" customFormat="1" x14ac:dyDescent="0.2">
      <c r="BI9475" s="147"/>
      <c r="BJ9475" s="147"/>
    </row>
    <row r="9476" spans="61:62" s="92" customFormat="1" x14ac:dyDescent="0.2">
      <c r="BI9476" s="147"/>
      <c r="BJ9476" s="147"/>
    </row>
    <row r="9477" spans="61:62" s="92" customFormat="1" x14ac:dyDescent="0.2">
      <c r="BI9477" s="147"/>
      <c r="BJ9477" s="147"/>
    </row>
    <row r="9478" spans="61:62" s="92" customFormat="1" x14ac:dyDescent="0.2">
      <c r="BI9478" s="147"/>
      <c r="BJ9478" s="147"/>
    </row>
    <row r="9479" spans="61:62" s="92" customFormat="1" x14ac:dyDescent="0.2">
      <c r="BI9479" s="147"/>
      <c r="BJ9479" s="147"/>
    </row>
    <row r="9480" spans="61:62" s="92" customFormat="1" x14ac:dyDescent="0.2">
      <c r="BI9480" s="147"/>
      <c r="BJ9480" s="147"/>
    </row>
    <row r="9481" spans="61:62" s="92" customFormat="1" x14ac:dyDescent="0.2">
      <c r="BI9481" s="147"/>
      <c r="BJ9481" s="147"/>
    </row>
    <row r="9482" spans="61:62" s="92" customFormat="1" x14ac:dyDescent="0.2">
      <c r="BI9482" s="147"/>
      <c r="BJ9482" s="147"/>
    </row>
    <row r="9483" spans="61:62" s="92" customFormat="1" x14ac:dyDescent="0.2">
      <c r="BI9483" s="147"/>
      <c r="BJ9483" s="147"/>
    </row>
    <row r="9484" spans="61:62" s="92" customFormat="1" x14ac:dyDescent="0.2">
      <c r="BI9484" s="147"/>
      <c r="BJ9484" s="147"/>
    </row>
    <row r="9485" spans="61:62" s="92" customFormat="1" x14ac:dyDescent="0.2">
      <c r="BI9485" s="147"/>
      <c r="BJ9485" s="147"/>
    </row>
    <row r="9486" spans="61:62" s="92" customFormat="1" x14ac:dyDescent="0.2">
      <c r="BI9486" s="147"/>
      <c r="BJ9486" s="147"/>
    </row>
    <row r="9487" spans="61:62" s="92" customFormat="1" x14ac:dyDescent="0.2">
      <c r="BI9487" s="147"/>
      <c r="BJ9487" s="147"/>
    </row>
    <row r="9488" spans="61:62" s="92" customFormat="1" x14ac:dyDescent="0.2">
      <c r="BI9488" s="147"/>
      <c r="BJ9488" s="147"/>
    </row>
    <row r="9489" spans="61:62" s="92" customFormat="1" x14ac:dyDescent="0.2">
      <c r="BI9489" s="147"/>
      <c r="BJ9489" s="147"/>
    </row>
    <row r="9490" spans="61:62" s="92" customFormat="1" x14ac:dyDescent="0.2">
      <c r="BI9490" s="147"/>
      <c r="BJ9490" s="147"/>
    </row>
    <row r="9491" spans="61:62" s="92" customFormat="1" x14ac:dyDescent="0.2">
      <c r="BI9491" s="147"/>
      <c r="BJ9491" s="147"/>
    </row>
    <row r="9492" spans="61:62" s="92" customFormat="1" x14ac:dyDescent="0.2">
      <c r="BI9492" s="147"/>
      <c r="BJ9492" s="147"/>
    </row>
    <row r="9493" spans="61:62" s="92" customFormat="1" x14ac:dyDescent="0.2">
      <c r="BI9493" s="147"/>
      <c r="BJ9493" s="147"/>
    </row>
    <row r="9494" spans="61:62" s="92" customFormat="1" x14ac:dyDescent="0.2">
      <c r="BI9494" s="147"/>
      <c r="BJ9494" s="147"/>
    </row>
    <row r="9495" spans="61:62" s="92" customFormat="1" x14ac:dyDescent="0.2">
      <c r="BI9495" s="147"/>
      <c r="BJ9495" s="147"/>
    </row>
    <row r="9496" spans="61:62" s="92" customFormat="1" x14ac:dyDescent="0.2">
      <c r="BI9496" s="147"/>
      <c r="BJ9496" s="147"/>
    </row>
    <row r="9497" spans="61:62" s="92" customFormat="1" x14ac:dyDescent="0.2">
      <c r="BI9497" s="147"/>
      <c r="BJ9497" s="147"/>
    </row>
    <row r="9498" spans="61:62" s="92" customFormat="1" x14ac:dyDescent="0.2">
      <c r="BI9498" s="147"/>
      <c r="BJ9498" s="147"/>
    </row>
    <row r="9499" spans="61:62" s="92" customFormat="1" x14ac:dyDescent="0.2">
      <c r="BI9499" s="147"/>
      <c r="BJ9499" s="147"/>
    </row>
    <row r="9500" spans="61:62" s="92" customFormat="1" x14ac:dyDescent="0.2">
      <c r="BI9500" s="147"/>
      <c r="BJ9500" s="147"/>
    </row>
    <row r="9501" spans="61:62" s="92" customFormat="1" x14ac:dyDescent="0.2">
      <c r="BI9501" s="147"/>
      <c r="BJ9501" s="147"/>
    </row>
    <row r="9502" spans="61:62" s="92" customFormat="1" x14ac:dyDescent="0.2">
      <c r="BI9502" s="147"/>
      <c r="BJ9502" s="147"/>
    </row>
    <row r="9503" spans="61:62" s="92" customFormat="1" x14ac:dyDescent="0.2">
      <c r="BI9503" s="147"/>
      <c r="BJ9503" s="147"/>
    </row>
    <row r="9504" spans="61:62" s="92" customFormat="1" x14ac:dyDescent="0.2">
      <c r="BI9504" s="147"/>
      <c r="BJ9504" s="147"/>
    </row>
    <row r="9505" spans="61:62" s="92" customFormat="1" x14ac:dyDescent="0.2">
      <c r="BI9505" s="147"/>
      <c r="BJ9505" s="147"/>
    </row>
    <row r="9506" spans="61:62" s="92" customFormat="1" x14ac:dyDescent="0.2">
      <c r="BI9506" s="147"/>
      <c r="BJ9506" s="147"/>
    </row>
    <row r="9507" spans="61:62" s="92" customFormat="1" x14ac:dyDescent="0.2">
      <c r="BI9507" s="147"/>
      <c r="BJ9507" s="147"/>
    </row>
    <row r="9508" spans="61:62" s="92" customFormat="1" x14ac:dyDescent="0.2">
      <c r="BI9508" s="147"/>
      <c r="BJ9508" s="147"/>
    </row>
    <row r="9509" spans="61:62" s="92" customFormat="1" x14ac:dyDescent="0.2">
      <c r="BI9509" s="147"/>
      <c r="BJ9509" s="147"/>
    </row>
    <row r="9510" spans="61:62" s="92" customFormat="1" x14ac:dyDescent="0.2">
      <c r="BI9510" s="147"/>
      <c r="BJ9510" s="147"/>
    </row>
    <row r="9511" spans="61:62" s="92" customFormat="1" x14ac:dyDescent="0.2">
      <c r="BI9511" s="147"/>
      <c r="BJ9511" s="147"/>
    </row>
    <row r="9512" spans="61:62" s="92" customFormat="1" x14ac:dyDescent="0.2">
      <c r="BI9512" s="147"/>
      <c r="BJ9512" s="147"/>
    </row>
    <row r="9513" spans="61:62" s="92" customFormat="1" x14ac:dyDescent="0.2">
      <c r="BI9513" s="147"/>
      <c r="BJ9513" s="147"/>
    </row>
    <row r="9514" spans="61:62" s="92" customFormat="1" x14ac:dyDescent="0.2">
      <c r="BI9514" s="147"/>
      <c r="BJ9514" s="147"/>
    </row>
    <row r="9515" spans="61:62" s="92" customFormat="1" x14ac:dyDescent="0.2">
      <c r="BI9515" s="147"/>
      <c r="BJ9515" s="147"/>
    </row>
    <row r="9516" spans="61:62" s="92" customFormat="1" x14ac:dyDescent="0.2">
      <c r="BI9516" s="147"/>
      <c r="BJ9516" s="147"/>
    </row>
    <row r="9517" spans="61:62" s="92" customFormat="1" x14ac:dyDescent="0.2">
      <c r="BI9517" s="147"/>
      <c r="BJ9517" s="147"/>
    </row>
    <row r="9518" spans="61:62" s="92" customFormat="1" x14ac:dyDescent="0.2">
      <c r="BI9518" s="147"/>
      <c r="BJ9518" s="147"/>
    </row>
    <row r="9519" spans="61:62" s="92" customFormat="1" x14ac:dyDescent="0.2">
      <c r="BI9519" s="147"/>
      <c r="BJ9519" s="147"/>
    </row>
    <row r="9520" spans="61:62" s="92" customFormat="1" x14ac:dyDescent="0.2">
      <c r="BI9520" s="147"/>
      <c r="BJ9520" s="147"/>
    </row>
    <row r="9521" spans="61:62" s="92" customFormat="1" x14ac:dyDescent="0.2">
      <c r="BI9521" s="147"/>
      <c r="BJ9521" s="147"/>
    </row>
    <row r="9522" spans="61:62" s="92" customFormat="1" x14ac:dyDescent="0.2">
      <c r="BI9522" s="147"/>
      <c r="BJ9522" s="147"/>
    </row>
    <row r="9523" spans="61:62" s="92" customFormat="1" x14ac:dyDescent="0.2">
      <c r="BI9523" s="147"/>
      <c r="BJ9523" s="147"/>
    </row>
    <row r="9524" spans="61:62" s="92" customFormat="1" x14ac:dyDescent="0.2">
      <c r="BI9524" s="147"/>
      <c r="BJ9524" s="147"/>
    </row>
    <row r="9525" spans="61:62" s="92" customFormat="1" x14ac:dyDescent="0.2">
      <c r="BI9525" s="147"/>
      <c r="BJ9525" s="147"/>
    </row>
    <row r="9526" spans="61:62" s="92" customFormat="1" x14ac:dyDescent="0.2">
      <c r="BI9526" s="147"/>
      <c r="BJ9526" s="147"/>
    </row>
    <row r="9527" spans="61:62" s="92" customFormat="1" x14ac:dyDescent="0.2">
      <c r="BI9527" s="147"/>
      <c r="BJ9527" s="147"/>
    </row>
    <row r="9528" spans="61:62" s="92" customFormat="1" x14ac:dyDescent="0.2">
      <c r="BI9528" s="147"/>
      <c r="BJ9528" s="147"/>
    </row>
    <row r="9529" spans="61:62" s="92" customFormat="1" x14ac:dyDescent="0.2">
      <c r="BI9529" s="147"/>
      <c r="BJ9529" s="147"/>
    </row>
    <row r="9530" spans="61:62" s="92" customFormat="1" x14ac:dyDescent="0.2">
      <c r="BI9530" s="147"/>
      <c r="BJ9530" s="147"/>
    </row>
    <row r="9531" spans="61:62" s="92" customFormat="1" x14ac:dyDescent="0.2">
      <c r="BI9531" s="147"/>
      <c r="BJ9531" s="147"/>
    </row>
    <row r="9532" spans="61:62" s="92" customFormat="1" x14ac:dyDescent="0.2">
      <c r="BI9532" s="147"/>
      <c r="BJ9532" s="147"/>
    </row>
    <row r="9533" spans="61:62" s="92" customFormat="1" x14ac:dyDescent="0.2">
      <c r="BI9533" s="147"/>
      <c r="BJ9533" s="147"/>
    </row>
    <row r="9534" spans="61:62" s="92" customFormat="1" x14ac:dyDescent="0.2">
      <c r="BI9534" s="147"/>
      <c r="BJ9534" s="147"/>
    </row>
    <row r="9535" spans="61:62" s="92" customFormat="1" x14ac:dyDescent="0.2">
      <c r="BI9535" s="147"/>
      <c r="BJ9535" s="147"/>
    </row>
    <row r="9536" spans="61:62" s="92" customFormat="1" x14ac:dyDescent="0.2">
      <c r="BI9536" s="147"/>
      <c r="BJ9536" s="147"/>
    </row>
    <row r="9537" spans="61:62" s="92" customFormat="1" x14ac:dyDescent="0.2">
      <c r="BI9537" s="147"/>
      <c r="BJ9537" s="147"/>
    </row>
    <row r="9538" spans="61:62" s="92" customFormat="1" x14ac:dyDescent="0.2">
      <c r="BI9538" s="147"/>
      <c r="BJ9538" s="147"/>
    </row>
    <row r="9539" spans="61:62" s="92" customFormat="1" x14ac:dyDescent="0.2">
      <c r="BI9539" s="147"/>
      <c r="BJ9539" s="147"/>
    </row>
    <row r="9540" spans="61:62" s="92" customFormat="1" x14ac:dyDescent="0.2">
      <c r="BI9540" s="147"/>
      <c r="BJ9540" s="147"/>
    </row>
    <row r="9541" spans="61:62" s="92" customFormat="1" x14ac:dyDescent="0.2">
      <c r="BI9541" s="147"/>
      <c r="BJ9541" s="147"/>
    </row>
    <row r="9542" spans="61:62" s="92" customFormat="1" x14ac:dyDescent="0.2">
      <c r="BI9542" s="147"/>
      <c r="BJ9542" s="147"/>
    </row>
    <row r="9543" spans="61:62" s="92" customFormat="1" x14ac:dyDescent="0.2">
      <c r="BI9543" s="147"/>
      <c r="BJ9543" s="147"/>
    </row>
    <row r="9544" spans="61:62" s="92" customFormat="1" x14ac:dyDescent="0.2">
      <c r="BI9544" s="147"/>
      <c r="BJ9544" s="147"/>
    </row>
    <row r="9545" spans="61:62" s="92" customFormat="1" x14ac:dyDescent="0.2">
      <c r="BI9545" s="147"/>
      <c r="BJ9545" s="147"/>
    </row>
    <row r="9546" spans="61:62" s="92" customFormat="1" x14ac:dyDescent="0.2">
      <c r="BI9546" s="147"/>
      <c r="BJ9546" s="147"/>
    </row>
    <row r="9547" spans="61:62" s="92" customFormat="1" x14ac:dyDescent="0.2">
      <c r="BI9547" s="147"/>
      <c r="BJ9547" s="147"/>
    </row>
    <row r="9548" spans="61:62" s="92" customFormat="1" x14ac:dyDescent="0.2">
      <c r="BI9548" s="147"/>
      <c r="BJ9548" s="147"/>
    </row>
    <row r="9549" spans="61:62" s="92" customFormat="1" x14ac:dyDescent="0.2">
      <c r="BI9549" s="147"/>
      <c r="BJ9549" s="147"/>
    </row>
    <row r="9550" spans="61:62" s="92" customFormat="1" x14ac:dyDescent="0.2">
      <c r="BI9550" s="147"/>
      <c r="BJ9550" s="147"/>
    </row>
    <row r="9551" spans="61:62" s="92" customFormat="1" x14ac:dyDescent="0.2">
      <c r="BI9551" s="147"/>
      <c r="BJ9551" s="147"/>
    </row>
    <row r="9552" spans="61:62" s="92" customFormat="1" x14ac:dyDescent="0.2">
      <c r="BI9552" s="147"/>
      <c r="BJ9552" s="147"/>
    </row>
    <row r="9553" spans="61:62" s="92" customFormat="1" x14ac:dyDescent="0.2">
      <c r="BI9553" s="147"/>
      <c r="BJ9553" s="147"/>
    </row>
    <row r="9554" spans="61:62" s="92" customFormat="1" x14ac:dyDescent="0.2">
      <c r="BI9554" s="147"/>
      <c r="BJ9554" s="147"/>
    </row>
    <row r="9555" spans="61:62" s="92" customFormat="1" x14ac:dyDescent="0.2">
      <c r="BI9555" s="147"/>
      <c r="BJ9555" s="147"/>
    </row>
    <row r="9556" spans="61:62" s="92" customFormat="1" x14ac:dyDescent="0.2">
      <c r="BI9556" s="147"/>
      <c r="BJ9556" s="147"/>
    </row>
    <row r="9557" spans="61:62" s="92" customFormat="1" x14ac:dyDescent="0.2">
      <c r="BI9557" s="147"/>
      <c r="BJ9557" s="147"/>
    </row>
    <row r="9558" spans="61:62" s="92" customFormat="1" x14ac:dyDescent="0.2">
      <c r="BI9558" s="147"/>
      <c r="BJ9558" s="147"/>
    </row>
    <row r="9559" spans="61:62" s="92" customFormat="1" x14ac:dyDescent="0.2">
      <c r="BI9559" s="147"/>
      <c r="BJ9559" s="147"/>
    </row>
    <row r="9560" spans="61:62" s="92" customFormat="1" x14ac:dyDescent="0.2">
      <c r="BI9560" s="147"/>
      <c r="BJ9560" s="147"/>
    </row>
    <row r="9561" spans="61:62" s="92" customFormat="1" x14ac:dyDescent="0.2">
      <c r="BI9561" s="147"/>
      <c r="BJ9561" s="147"/>
    </row>
    <row r="9562" spans="61:62" s="92" customFormat="1" x14ac:dyDescent="0.2">
      <c r="BI9562" s="147"/>
      <c r="BJ9562" s="147"/>
    </row>
    <row r="9563" spans="61:62" s="92" customFormat="1" x14ac:dyDescent="0.2">
      <c r="BI9563" s="147"/>
      <c r="BJ9563" s="147"/>
    </row>
    <row r="9564" spans="61:62" s="92" customFormat="1" x14ac:dyDescent="0.2">
      <c r="BI9564" s="147"/>
      <c r="BJ9564" s="147"/>
    </row>
    <row r="9565" spans="61:62" s="92" customFormat="1" x14ac:dyDescent="0.2">
      <c r="BI9565" s="147"/>
      <c r="BJ9565" s="147"/>
    </row>
    <row r="9566" spans="61:62" s="92" customFormat="1" x14ac:dyDescent="0.2">
      <c r="BI9566" s="147"/>
      <c r="BJ9566" s="147"/>
    </row>
    <row r="9567" spans="61:62" s="92" customFormat="1" x14ac:dyDescent="0.2">
      <c r="BI9567" s="147"/>
      <c r="BJ9567" s="147"/>
    </row>
    <row r="9568" spans="61:62" s="92" customFormat="1" x14ac:dyDescent="0.2">
      <c r="BI9568" s="147"/>
      <c r="BJ9568" s="147"/>
    </row>
    <row r="9569" spans="61:62" s="92" customFormat="1" x14ac:dyDescent="0.2">
      <c r="BI9569" s="147"/>
      <c r="BJ9569" s="147"/>
    </row>
    <row r="9570" spans="61:62" s="92" customFormat="1" x14ac:dyDescent="0.2">
      <c r="BI9570" s="147"/>
      <c r="BJ9570" s="147"/>
    </row>
    <row r="9571" spans="61:62" s="92" customFormat="1" x14ac:dyDescent="0.2">
      <c r="BI9571" s="147"/>
      <c r="BJ9571" s="147"/>
    </row>
    <row r="9572" spans="61:62" s="92" customFormat="1" x14ac:dyDescent="0.2">
      <c r="BI9572" s="147"/>
      <c r="BJ9572" s="147"/>
    </row>
    <row r="9573" spans="61:62" s="92" customFormat="1" x14ac:dyDescent="0.2">
      <c r="BI9573" s="147"/>
      <c r="BJ9573" s="147"/>
    </row>
    <row r="9574" spans="61:62" s="92" customFormat="1" x14ac:dyDescent="0.2">
      <c r="BI9574" s="147"/>
      <c r="BJ9574" s="147"/>
    </row>
    <row r="9575" spans="61:62" s="92" customFormat="1" x14ac:dyDescent="0.2">
      <c r="BI9575" s="147"/>
      <c r="BJ9575" s="147"/>
    </row>
    <row r="9576" spans="61:62" s="92" customFormat="1" x14ac:dyDescent="0.2">
      <c r="BI9576" s="147"/>
      <c r="BJ9576" s="147"/>
    </row>
    <row r="9577" spans="61:62" s="92" customFormat="1" x14ac:dyDescent="0.2">
      <c r="BI9577" s="147"/>
      <c r="BJ9577" s="147"/>
    </row>
    <row r="9578" spans="61:62" s="92" customFormat="1" x14ac:dyDescent="0.2">
      <c r="BI9578" s="147"/>
      <c r="BJ9578" s="147"/>
    </row>
    <row r="9579" spans="61:62" s="92" customFormat="1" x14ac:dyDescent="0.2">
      <c r="BI9579" s="147"/>
      <c r="BJ9579" s="147"/>
    </row>
    <row r="9580" spans="61:62" s="92" customFormat="1" x14ac:dyDescent="0.2">
      <c r="BI9580" s="147"/>
      <c r="BJ9580" s="147"/>
    </row>
    <row r="9581" spans="61:62" s="92" customFormat="1" x14ac:dyDescent="0.2">
      <c r="BI9581" s="147"/>
      <c r="BJ9581" s="147"/>
    </row>
    <row r="9582" spans="61:62" s="92" customFormat="1" x14ac:dyDescent="0.2">
      <c r="BI9582" s="147"/>
      <c r="BJ9582" s="147"/>
    </row>
    <row r="9583" spans="61:62" s="92" customFormat="1" x14ac:dyDescent="0.2">
      <c r="BI9583" s="147"/>
      <c r="BJ9583" s="147"/>
    </row>
    <row r="9584" spans="61:62" s="92" customFormat="1" x14ac:dyDescent="0.2">
      <c r="BI9584" s="147"/>
      <c r="BJ9584" s="147"/>
    </row>
    <row r="9585" spans="61:62" s="92" customFormat="1" x14ac:dyDescent="0.2">
      <c r="BI9585" s="147"/>
      <c r="BJ9585" s="147"/>
    </row>
    <row r="9586" spans="61:62" s="92" customFormat="1" x14ac:dyDescent="0.2">
      <c r="BI9586" s="147"/>
      <c r="BJ9586" s="147"/>
    </row>
    <row r="9587" spans="61:62" s="92" customFormat="1" x14ac:dyDescent="0.2">
      <c r="BI9587" s="147"/>
      <c r="BJ9587" s="147"/>
    </row>
    <row r="9588" spans="61:62" s="92" customFormat="1" x14ac:dyDescent="0.2">
      <c r="BI9588" s="147"/>
      <c r="BJ9588" s="147"/>
    </row>
    <row r="9589" spans="61:62" s="92" customFormat="1" x14ac:dyDescent="0.2">
      <c r="BI9589" s="147"/>
      <c r="BJ9589" s="147"/>
    </row>
    <row r="9590" spans="61:62" s="92" customFormat="1" x14ac:dyDescent="0.2">
      <c r="BI9590" s="147"/>
      <c r="BJ9590" s="147"/>
    </row>
    <row r="9591" spans="61:62" s="92" customFormat="1" x14ac:dyDescent="0.2">
      <c r="BI9591" s="147"/>
      <c r="BJ9591" s="147"/>
    </row>
    <row r="9592" spans="61:62" s="92" customFormat="1" x14ac:dyDescent="0.2">
      <c r="BI9592" s="147"/>
      <c r="BJ9592" s="147"/>
    </row>
    <row r="9593" spans="61:62" s="92" customFormat="1" x14ac:dyDescent="0.2">
      <c r="BI9593" s="147"/>
      <c r="BJ9593" s="147"/>
    </row>
    <row r="9594" spans="61:62" s="92" customFormat="1" x14ac:dyDescent="0.2">
      <c r="BI9594" s="147"/>
      <c r="BJ9594" s="147"/>
    </row>
    <row r="9595" spans="61:62" s="92" customFormat="1" x14ac:dyDescent="0.2">
      <c r="BI9595" s="147"/>
      <c r="BJ9595" s="147"/>
    </row>
    <row r="9596" spans="61:62" s="92" customFormat="1" x14ac:dyDescent="0.2">
      <c r="BI9596" s="147"/>
      <c r="BJ9596" s="147"/>
    </row>
    <row r="9597" spans="61:62" s="92" customFormat="1" x14ac:dyDescent="0.2">
      <c r="BI9597" s="147"/>
      <c r="BJ9597" s="147"/>
    </row>
    <row r="9598" spans="61:62" s="92" customFormat="1" x14ac:dyDescent="0.2">
      <c r="BI9598" s="147"/>
      <c r="BJ9598" s="147"/>
    </row>
    <row r="9599" spans="61:62" s="92" customFormat="1" x14ac:dyDescent="0.2">
      <c r="BI9599" s="147"/>
      <c r="BJ9599" s="147"/>
    </row>
    <row r="9600" spans="61:62" s="92" customFormat="1" x14ac:dyDescent="0.2">
      <c r="BI9600" s="147"/>
      <c r="BJ9600" s="147"/>
    </row>
    <row r="9601" spans="61:62" s="92" customFormat="1" x14ac:dyDescent="0.2">
      <c r="BI9601" s="147"/>
      <c r="BJ9601" s="147"/>
    </row>
    <row r="9602" spans="61:62" s="92" customFormat="1" x14ac:dyDescent="0.2">
      <c r="BI9602" s="147"/>
      <c r="BJ9602" s="147"/>
    </row>
    <row r="9603" spans="61:62" s="92" customFormat="1" x14ac:dyDescent="0.2">
      <c r="BI9603" s="147"/>
      <c r="BJ9603" s="147"/>
    </row>
    <row r="9604" spans="61:62" s="92" customFormat="1" x14ac:dyDescent="0.2">
      <c r="BI9604" s="147"/>
      <c r="BJ9604" s="147"/>
    </row>
    <row r="9605" spans="61:62" s="92" customFormat="1" x14ac:dyDescent="0.2">
      <c r="BI9605" s="147"/>
      <c r="BJ9605" s="147"/>
    </row>
    <row r="9606" spans="61:62" s="92" customFormat="1" x14ac:dyDescent="0.2">
      <c r="BI9606" s="147"/>
      <c r="BJ9606" s="147"/>
    </row>
    <row r="9607" spans="61:62" s="92" customFormat="1" x14ac:dyDescent="0.2">
      <c r="BI9607" s="147"/>
      <c r="BJ9607" s="147"/>
    </row>
    <row r="9608" spans="61:62" s="92" customFormat="1" x14ac:dyDescent="0.2">
      <c r="BI9608" s="147"/>
      <c r="BJ9608" s="147"/>
    </row>
    <row r="9609" spans="61:62" s="92" customFormat="1" x14ac:dyDescent="0.2">
      <c r="BI9609" s="147"/>
      <c r="BJ9609" s="147"/>
    </row>
    <row r="9610" spans="61:62" s="92" customFormat="1" x14ac:dyDescent="0.2">
      <c r="BI9610" s="147"/>
      <c r="BJ9610" s="147"/>
    </row>
    <row r="9611" spans="61:62" s="92" customFormat="1" x14ac:dyDescent="0.2">
      <c r="BI9611" s="147"/>
      <c r="BJ9611" s="147"/>
    </row>
    <row r="9612" spans="61:62" s="92" customFormat="1" x14ac:dyDescent="0.2">
      <c r="BI9612" s="147"/>
      <c r="BJ9612" s="147"/>
    </row>
    <row r="9613" spans="61:62" s="92" customFormat="1" x14ac:dyDescent="0.2">
      <c r="BI9613" s="147"/>
      <c r="BJ9613" s="147"/>
    </row>
    <row r="9614" spans="61:62" s="92" customFormat="1" x14ac:dyDescent="0.2">
      <c r="BI9614" s="147"/>
      <c r="BJ9614" s="147"/>
    </row>
    <row r="9615" spans="61:62" s="92" customFormat="1" x14ac:dyDescent="0.2">
      <c r="BI9615" s="147"/>
      <c r="BJ9615" s="147"/>
    </row>
    <row r="9616" spans="61:62" s="92" customFormat="1" x14ac:dyDescent="0.2">
      <c r="BI9616" s="147"/>
      <c r="BJ9616" s="147"/>
    </row>
    <row r="9617" spans="61:62" s="92" customFormat="1" x14ac:dyDescent="0.2">
      <c r="BI9617" s="147"/>
      <c r="BJ9617" s="147"/>
    </row>
    <row r="9618" spans="61:62" s="92" customFormat="1" x14ac:dyDescent="0.2">
      <c r="BI9618" s="147"/>
      <c r="BJ9618" s="147"/>
    </row>
    <row r="9619" spans="61:62" s="92" customFormat="1" x14ac:dyDescent="0.2">
      <c r="BI9619" s="147"/>
      <c r="BJ9619" s="147"/>
    </row>
    <row r="9620" spans="61:62" s="92" customFormat="1" x14ac:dyDescent="0.2">
      <c r="BI9620" s="147"/>
      <c r="BJ9620" s="147"/>
    </row>
    <row r="9621" spans="61:62" s="92" customFormat="1" x14ac:dyDescent="0.2">
      <c r="BI9621" s="147"/>
      <c r="BJ9621" s="147"/>
    </row>
    <row r="9622" spans="61:62" s="92" customFormat="1" x14ac:dyDescent="0.2">
      <c r="BI9622" s="147"/>
      <c r="BJ9622" s="147"/>
    </row>
    <row r="9623" spans="61:62" s="92" customFormat="1" x14ac:dyDescent="0.2">
      <c r="BI9623" s="147"/>
      <c r="BJ9623" s="147"/>
    </row>
    <row r="9624" spans="61:62" s="92" customFormat="1" x14ac:dyDescent="0.2">
      <c r="BI9624" s="147"/>
      <c r="BJ9624" s="147"/>
    </row>
    <row r="9625" spans="61:62" s="92" customFormat="1" x14ac:dyDescent="0.2">
      <c r="BI9625" s="147"/>
      <c r="BJ9625" s="147"/>
    </row>
    <row r="9626" spans="61:62" s="92" customFormat="1" x14ac:dyDescent="0.2">
      <c r="BI9626" s="147"/>
      <c r="BJ9626" s="147"/>
    </row>
    <row r="9627" spans="61:62" s="92" customFormat="1" x14ac:dyDescent="0.2">
      <c r="BI9627" s="147"/>
      <c r="BJ9627" s="147"/>
    </row>
    <row r="9628" spans="61:62" s="92" customFormat="1" x14ac:dyDescent="0.2">
      <c r="BI9628" s="147"/>
      <c r="BJ9628" s="147"/>
    </row>
    <row r="9629" spans="61:62" s="92" customFormat="1" x14ac:dyDescent="0.2">
      <c r="BI9629" s="147"/>
      <c r="BJ9629" s="147"/>
    </row>
    <row r="9630" spans="61:62" s="92" customFormat="1" x14ac:dyDescent="0.2">
      <c r="BI9630" s="147"/>
      <c r="BJ9630" s="147"/>
    </row>
    <row r="9631" spans="61:62" s="92" customFormat="1" x14ac:dyDescent="0.2">
      <c r="BI9631" s="147"/>
      <c r="BJ9631" s="147"/>
    </row>
    <row r="9632" spans="61:62" s="92" customFormat="1" x14ac:dyDescent="0.2">
      <c r="BI9632" s="147"/>
      <c r="BJ9632" s="147"/>
    </row>
    <row r="9633" spans="61:62" s="92" customFormat="1" x14ac:dyDescent="0.2">
      <c r="BI9633" s="147"/>
      <c r="BJ9633" s="147"/>
    </row>
    <row r="9634" spans="61:62" s="92" customFormat="1" x14ac:dyDescent="0.2">
      <c r="BI9634" s="147"/>
      <c r="BJ9634" s="147"/>
    </row>
    <row r="9635" spans="61:62" s="92" customFormat="1" x14ac:dyDescent="0.2">
      <c r="BI9635" s="147"/>
      <c r="BJ9635" s="147"/>
    </row>
    <row r="9636" spans="61:62" s="92" customFormat="1" x14ac:dyDescent="0.2">
      <c r="BI9636" s="147"/>
      <c r="BJ9636" s="147"/>
    </row>
    <row r="9637" spans="61:62" s="92" customFormat="1" x14ac:dyDescent="0.2">
      <c r="BI9637" s="147"/>
      <c r="BJ9637" s="147"/>
    </row>
    <row r="9638" spans="61:62" s="92" customFormat="1" x14ac:dyDescent="0.2">
      <c r="BI9638" s="147"/>
      <c r="BJ9638" s="147"/>
    </row>
    <row r="9639" spans="61:62" s="92" customFormat="1" x14ac:dyDescent="0.2">
      <c r="BI9639" s="147"/>
      <c r="BJ9639" s="147"/>
    </row>
    <row r="9640" spans="61:62" s="92" customFormat="1" x14ac:dyDescent="0.2">
      <c r="BI9640" s="147"/>
      <c r="BJ9640" s="147"/>
    </row>
    <row r="9641" spans="61:62" s="92" customFormat="1" x14ac:dyDescent="0.2">
      <c r="BI9641" s="147"/>
      <c r="BJ9641" s="147"/>
    </row>
    <row r="9642" spans="61:62" s="92" customFormat="1" x14ac:dyDescent="0.2">
      <c r="BI9642" s="147"/>
      <c r="BJ9642" s="147"/>
    </row>
    <row r="9643" spans="61:62" s="92" customFormat="1" x14ac:dyDescent="0.2">
      <c r="BI9643" s="147"/>
      <c r="BJ9643" s="147"/>
    </row>
    <row r="9644" spans="61:62" s="92" customFormat="1" x14ac:dyDescent="0.2">
      <c r="BI9644" s="147"/>
      <c r="BJ9644" s="147"/>
    </row>
    <row r="9645" spans="61:62" s="92" customFormat="1" x14ac:dyDescent="0.2">
      <c r="BI9645" s="147"/>
      <c r="BJ9645" s="147"/>
    </row>
    <row r="9646" spans="61:62" s="92" customFormat="1" x14ac:dyDescent="0.2">
      <c r="BI9646" s="147"/>
      <c r="BJ9646" s="147"/>
    </row>
    <row r="9647" spans="61:62" s="92" customFormat="1" x14ac:dyDescent="0.2">
      <c r="BI9647" s="147"/>
      <c r="BJ9647" s="147"/>
    </row>
    <row r="9648" spans="61:62" s="92" customFormat="1" x14ac:dyDescent="0.2">
      <c r="BI9648" s="147"/>
      <c r="BJ9648" s="147"/>
    </row>
    <row r="9649" spans="61:62" s="92" customFormat="1" x14ac:dyDescent="0.2">
      <c r="BI9649" s="147"/>
      <c r="BJ9649" s="147"/>
    </row>
    <row r="9650" spans="61:62" s="92" customFormat="1" x14ac:dyDescent="0.2">
      <c r="BI9650" s="147"/>
      <c r="BJ9650" s="147"/>
    </row>
    <row r="9651" spans="61:62" s="92" customFormat="1" x14ac:dyDescent="0.2">
      <c r="BI9651" s="147"/>
      <c r="BJ9651" s="147"/>
    </row>
    <row r="9652" spans="61:62" s="92" customFormat="1" x14ac:dyDescent="0.2">
      <c r="BI9652" s="147"/>
      <c r="BJ9652" s="147"/>
    </row>
    <row r="9653" spans="61:62" s="92" customFormat="1" x14ac:dyDescent="0.2">
      <c r="BI9653" s="147"/>
      <c r="BJ9653" s="147"/>
    </row>
    <row r="9654" spans="61:62" s="92" customFormat="1" x14ac:dyDescent="0.2">
      <c r="BI9654" s="147"/>
      <c r="BJ9654" s="147"/>
    </row>
    <row r="9655" spans="61:62" s="92" customFormat="1" x14ac:dyDescent="0.2">
      <c r="BI9655" s="147"/>
      <c r="BJ9655" s="147"/>
    </row>
    <row r="9656" spans="61:62" s="92" customFormat="1" x14ac:dyDescent="0.2">
      <c r="BI9656" s="147"/>
      <c r="BJ9656" s="147"/>
    </row>
    <row r="9657" spans="61:62" s="92" customFormat="1" x14ac:dyDescent="0.2">
      <c r="BI9657" s="147"/>
      <c r="BJ9657" s="147"/>
    </row>
    <row r="9658" spans="61:62" s="92" customFormat="1" x14ac:dyDescent="0.2">
      <c r="BI9658" s="147"/>
      <c r="BJ9658" s="147"/>
    </row>
    <row r="9659" spans="61:62" s="92" customFormat="1" x14ac:dyDescent="0.2">
      <c r="BI9659" s="147"/>
      <c r="BJ9659" s="147"/>
    </row>
    <row r="9660" spans="61:62" s="92" customFormat="1" x14ac:dyDescent="0.2">
      <c r="BI9660" s="147"/>
      <c r="BJ9660" s="147"/>
    </row>
    <row r="9661" spans="61:62" s="92" customFormat="1" x14ac:dyDescent="0.2">
      <c r="BI9661" s="147"/>
      <c r="BJ9661" s="147"/>
    </row>
    <row r="9662" spans="61:62" s="92" customFormat="1" x14ac:dyDescent="0.2">
      <c r="BI9662" s="147"/>
      <c r="BJ9662" s="147"/>
    </row>
    <row r="9663" spans="61:62" s="92" customFormat="1" x14ac:dyDescent="0.2">
      <c r="BI9663" s="147"/>
      <c r="BJ9663" s="147"/>
    </row>
    <row r="9664" spans="61:62" s="92" customFormat="1" x14ac:dyDescent="0.2">
      <c r="BI9664" s="147"/>
      <c r="BJ9664" s="147"/>
    </row>
    <row r="9665" spans="61:62" s="92" customFormat="1" x14ac:dyDescent="0.2">
      <c r="BI9665" s="147"/>
      <c r="BJ9665" s="147"/>
    </row>
    <row r="9666" spans="61:62" s="92" customFormat="1" x14ac:dyDescent="0.2">
      <c r="BI9666" s="147"/>
      <c r="BJ9666" s="147"/>
    </row>
    <row r="9667" spans="61:62" s="92" customFormat="1" x14ac:dyDescent="0.2">
      <c r="BI9667" s="147"/>
      <c r="BJ9667" s="147"/>
    </row>
    <row r="9668" spans="61:62" s="92" customFormat="1" x14ac:dyDescent="0.2">
      <c r="BI9668" s="147"/>
      <c r="BJ9668" s="147"/>
    </row>
    <row r="9669" spans="61:62" s="92" customFormat="1" x14ac:dyDescent="0.2">
      <c r="BI9669" s="147"/>
      <c r="BJ9669" s="147"/>
    </row>
    <row r="9670" spans="61:62" s="92" customFormat="1" x14ac:dyDescent="0.2">
      <c r="BI9670" s="147"/>
      <c r="BJ9670" s="147"/>
    </row>
    <row r="9671" spans="61:62" s="92" customFormat="1" x14ac:dyDescent="0.2">
      <c r="BI9671" s="147"/>
      <c r="BJ9671" s="147"/>
    </row>
    <row r="9672" spans="61:62" s="92" customFormat="1" x14ac:dyDescent="0.2">
      <c r="BI9672" s="147"/>
      <c r="BJ9672" s="147"/>
    </row>
    <row r="9673" spans="61:62" s="92" customFormat="1" x14ac:dyDescent="0.2">
      <c r="BI9673" s="147"/>
      <c r="BJ9673" s="147"/>
    </row>
    <row r="9674" spans="61:62" s="92" customFormat="1" x14ac:dyDescent="0.2">
      <c r="BI9674" s="147"/>
      <c r="BJ9674" s="147"/>
    </row>
    <row r="9675" spans="61:62" s="92" customFormat="1" x14ac:dyDescent="0.2">
      <c r="BI9675" s="147"/>
      <c r="BJ9675" s="147"/>
    </row>
    <row r="9676" spans="61:62" s="92" customFormat="1" x14ac:dyDescent="0.2">
      <c r="BI9676" s="147"/>
      <c r="BJ9676" s="147"/>
    </row>
    <row r="9677" spans="61:62" s="92" customFormat="1" x14ac:dyDescent="0.2">
      <c r="BI9677" s="147"/>
      <c r="BJ9677" s="147"/>
    </row>
    <row r="9678" spans="61:62" s="92" customFormat="1" x14ac:dyDescent="0.2">
      <c r="BI9678" s="147"/>
      <c r="BJ9678" s="147"/>
    </row>
    <row r="9679" spans="61:62" s="92" customFormat="1" x14ac:dyDescent="0.2">
      <c r="BI9679" s="147"/>
      <c r="BJ9679" s="147"/>
    </row>
    <row r="9680" spans="61:62" s="92" customFormat="1" x14ac:dyDescent="0.2">
      <c r="BI9680" s="147"/>
      <c r="BJ9680" s="147"/>
    </row>
    <row r="9681" spans="61:62" s="92" customFormat="1" x14ac:dyDescent="0.2">
      <c r="BI9681" s="147"/>
      <c r="BJ9681" s="147"/>
    </row>
    <row r="9682" spans="61:62" s="92" customFormat="1" x14ac:dyDescent="0.2">
      <c r="BI9682" s="147"/>
      <c r="BJ9682" s="147"/>
    </row>
    <row r="9683" spans="61:62" s="92" customFormat="1" x14ac:dyDescent="0.2">
      <c r="BI9683" s="147"/>
      <c r="BJ9683" s="147"/>
    </row>
    <row r="9684" spans="61:62" s="92" customFormat="1" x14ac:dyDescent="0.2">
      <c r="BI9684" s="147"/>
      <c r="BJ9684" s="147"/>
    </row>
    <row r="9685" spans="61:62" s="92" customFormat="1" x14ac:dyDescent="0.2">
      <c r="BI9685" s="147"/>
      <c r="BJ9685" s="147"/>
    </row>
    <row r="9686" spans="61:62" s="92" customFormat="1" x14ac:dyDescent="0.2">
      <c r="BI9686" s="147"/>
      <c r="BJ9686" s="147"/>
    </row>
    <row r="9687" spans="61:62" s="92" customFormat="1" x14ac:dyDescent="0.2">
      <c r="BI9687" s="147"/>
      <c r="BJ9687" s="147"/>
    </row>
    <row r="9688" spans="61:62" s="92" customFormat="1" x14ac:dyDescent="0.2">
      <c r="BI9688" s="147"/>
      <c r="BJ9688" s="147"/>
    </row>
    <row r="9689" spans="61:62" s="92" customFormat="1" x14ac:dyDescent="0.2">
      <c r="BI9689" s="147"/>
      <c r="BJ9689" s="147"/>
    </row>
    <row r="9690" spans="61:62" s="92" customFormat="1" x14ac:dyDescent="0.2">
      <c r="BI9690" s="147"/>
      <c r="BJ9690" s="147"/>
    </row>
    <row r="9691" spans="61:62" s="92" customFormat="1" x14ac:dyDescent="0.2">
      <c r="BI9691" s="147"/>
      <c r="BJ9691" s="147"/>
    </row>
    <row r="9692" spans="61:62" s="92" customFormat="1" x14ac:dyDescent="0.2">
      <c r="BI9692" s="147"/>
      <c r="BJ9692" s="147"/>
    </row>
    <row r="9693" spans="61:62" s="92" customFormat="1" x14ac:dyDescent="0.2">
      <c r="BI9693" s="147"/>
      <c r="BJ9693" s="147"/>
    </row>
    <row r="9694" spans="61:62" s="92" customFormat="1" x14ac:dyDescent="0.2">
      <c r="BI9694" s="147"/>
      <c r="BJ9694" s="147"/>
    </row>
    <row r="9695" spans="61:62" s="92" customFormat="1" x14ac:dyDescent="0.2">
      <c r="BI9695" s="147"/>
      <c r="BJ9695" s="147"/>
    </row>
    <row r="9696" spans="61:62" s="92" customFormat="1" x14ac:dyDescent="0.2">
      <c r="BI9696" s="147"/>
      <c r="BJ9696" s="147"/>
    </row>
    <row r="9697" spans="61:62" s="92" customFormat="1" x14ac:dyDescent="0.2">
      <c r="BI9697" s="147"/>
      <c r="BJ9697" s="147"/>
    </row>
    <row r="9698" spans="61:62" s="92" customFormat="1" x14ac:dyDescent="0.2">
      <c r="BI9698" s="147"/>
      <c r="BJ9698" s="147"/>
    </row>
    <row r="9699" spans="61:62" s="92" customFormat="1" x14ac:dyDescent="0.2">
      <c r="BI9699" s="147"/>
      <c r="BJ9699" s="147"/>
    </row>
    <row r="9700" spans="61:62" s="92" customFormat="1" x14ac:dyDescent="0.2">
      <c r="BI9700" s="147"/>
      <c r="BJ9700" s="147"/>
    </row>
    <row r="9701" spans="61:62" s="92" customFormat="1" x14ac:dyDescent="0.2">
      <c r="BI9701" s="147"/>
      <c r="BJ9701" s="147"/>
    </row>
    <row r="9702" spans="61:62" s="92" customFormat="1" x14ac:dyDescent="0.2">
      <c r="BI9702" s="147"/>
      <c r="BJ9702" s="147"/>
    </row>
    <row r="9703" spans="61:62" s="92" customFormat="1" x14ac:dyDescent="0.2">
      <c r="BI9703" s="147"/>
      <c r="BJ9703" s="147"/>
    </row>
    <row r="9704" spans="61:62" s="92" customFormat="1" x14ac:dyDescent="0.2">
      <c r="BI9704" s="147"/>
      <c r="BJ9704" s="147"/>
    </row>
    <row r="9705" spans="61:62" s="92" customFormat="1" x14ac:dyDescent="0.2">
      <c r="BI9705" s="147"/>
      <c r="BJ9705" s="147"/>
    </row>
    <row r="9706" spans="61:62" s="92" customFormat="1" x14ac:dyDescent="0.2">
      <c r="BI9706" s="147"/>
      <c r="BJ9706" s="147"/>
    </row>
    <row r="9707" spans="61:62" s="92" customFormat="1" x14ac:dyDescent="0.2">
      <c r="BI9707" s="147"/>
      <c r="BJ9707" s="147"/>
    </row>
    <row r="9708" spans="61:62" s="92" customFormat="1" x14ac:dyDescent="0.2">
      <c r="BI9708" s="147"/>
      <c r="BJ9708" s="147"/>
    </row>
    <row r="9709" spans="61:62" s="92" customFormat="1" x14ac:dyDescent="0.2">
      <c r="BI9709" s="147"/>
      <c r="BJ9709" s="147"/>
    </row>
    <row r="9710" spans="61:62" s="92" customFormat="1" x14ac:dyDescent="0.2">
      <c r="BI9710" s="147"/>
      <c r="BJ9710" s="147"/>
    </row>
    <row r="9711" spans="61:62" s="92" customFormat="1" x14ac:dyDescent="0.2">
      <c r="BI9711" s="147"/>
      <c r="BJ9711" s="147"/>
    </row>
    <row r="9712" spans="61:62" s="92" customFormat="1" x14ac:dyDescent="0.2">
      <c r="BI9712" s="147"/>
      <c r="BJ9712" s="147"/>
    </row>
    <row r="9713" spans="61:62" s="92" customFormat="1" x14ac:dyDescent="0.2">
      <c r="BI9713" s="147"/>
      <c r="BJ9713" s="147"/>
    </row>
    <row r="9714" spans="61:62" s="92" customFormat="1" x14ac:dyDescent="0.2">
      <c r="BI9714" s="147"/>
      <c r="BJ9714" s="147"/>
    </row>
    <row r="9715" spans="61:62" s="92" customFormat="1" x14ac:dyDescent="0.2">
      <c r="BI9715" s="147"/>
      <c r="BJ9715" s="147"/>
    </row>
    <row r="9716" spans="61:62" s="92" customFormat="1" x14ac:dyDescent="0.2">
      <c r="BI9716" s="147"/>
      <c r="BJ9716" s="147"/>
    </row>
    <row r="9717" spans="61:62" s="92" customFormat="1" x14ac:dyDescent="0.2">
      <c r="BI9717" s="147"/>
      <c r="BJ9717" s="147"/>
    </row>
    <row r="9718" spans="61:62" s="92" customFormat="1" x14ac:dyDescent="0.2">
      <c r="BI9718" s="147"/>
      <c r="BJ9718" s="147"/>
    </row>
    <row r="9719" spans="61:62" s="92" customFormat="1" x14ac:dyDescent="0.2">
      <c r="BI9719" s="147"/>
      <c r="BJ9719" s="147"/>
    </row>
    <row r="9720" spans="61:62" s="92" customFormat="1" x14ac:dyDescent="0.2">
      <c r="BI9720" s="147"/>
      <c r="BJ9720" s="147"/>
    </row>
    <row r="9721" spans="61:62" s="92" customFormat="1" x14ac:dyDescent="0.2">
      <c r="BI9721" s="147"/>
      <c r="BJ9721" s="147"/>
    </row>
    <row r="9722" spans="61:62" s="92" customFormat="1" x14ac:dyDescent="0.2">
      <c r="BI9722" s="147"/>
      <c r="BJ9722" s="147"/>
    </row>
    <row r="9723" spans="61:62" s="92" customFormat="1" x14ac:dyDescent="0.2">
      <c r="BI9723" s="147"/>
      <c r="BJ9723" s="147"/>
    </row>
    <row r="9724" spans="61:62" s="92" customFormat="1" x14ac:dyDescent="0.2">
      <c r="BI9724" s="147"/>
      <c r="BJ9724" s="147"/>
    </row>
    <row r="9725" spans="61:62" s="92" customFormat="1" x14ac:dyDescent="0.2">
      <c r="BI9725" s="147"/>
      <c r="BJ9725" s="147"/>
    </row>
    <row r="9726" spans="61:62" s="92" customFormat="1" x14ac:dyDescent="0.2">
      <c r="BI9726" s="147"/>
      <c r="BJ9726" s="147"/>
    </row>
    <row r="9727" spans="61:62" s="92" customFormat="1" x14ac:dyDescent="0.2">
      <c r="BI9727" s="147"/>
      <c r="BJ9727" s="147"/>
    </row>
    <row r="9728" spans="61:62" s="92" customFormat="1" x14ac:dyDescent="0.2">
      <c r="BI9728" s="147"/>
      <c r="BJ9728" s="147"/>
    </row>
    <row r="9729" spans="61:62" s="92" customFormat="1" x14ac:dyDescent="0.2">
      <c r="BI9729" s="147"/>
      <c r="BJ9729" s="147"/>
    </row>
    <row r="9730" spans="61:62" s="92" customFormat="1" x14ac:dyDescent="0.2">
      <c r="BI9730" s="147"/>
      <c r="BJ9730" s="147"/>
    </row>
    <row r="9731" spans="61:62" s="92" customFormat="1" x14ac:dyDescent="0.2">
      <c r="BI9731" s="147"/>
      <c r="BJ9731" s="147"/>
    </row>
    <row r="9732" spans="61:62" s="92" customFormat="1" x14ac:dyDescent="0.2">
      <c r="BI9732" s="147"/>
      <c r="BJ9732" s="147"/>
    </row>
    <row r="9733" spans="61:62" s="92" customFormat="1" x14ac:dyDescent="0.2">
      <c r="BI9733" s="147"/>
      <c r="BJ9733" s="147"/>
    </row>
    <row r="9734" spans="61:62" s="92" customFormat="1" x14ac:dyDescent="0.2">
      <c r="BI9734" s="147"/>
      <c r="BJ9734" s="147"/>
    </row>
    <row r="9735" spans="61:62" s="92" customFormat="1" x14ac:dyDescent="0.2">
      <c r="BI9735" s="147"/>
      <c r="BJ9735" s="147"/>
    </row>
    <row r="9736" spans="61:62" s="92" customFormat="1" x14ac:dyDescent="0.2">
      <c r="BI9736" s="147"/>
      <c r="BJ9736" s="147"/>
    </row>
    <row r="9737" spans="61:62" s="92" customFormat="1" x14ac:dyDescent="0.2">
      <c r="BI9737" s="147"/>
      <c r="BJ9737" s="147"/>
    </row>
    <row r="9738" spans="61:62" s="92" customFormat="1" x14ac:dyDescent="0.2">
      <c r="BI9738" s="147"/>
      <c r="BJ9738" s="147"/>
    </row>
    <row r="9739" spans="61:62" s="92" customFormat="1" x14ac:dyDescent="0.2">
      <c r="BI9739" s="147"/>
      <c r="BJ9739" s="147"/>
    </row>
    <row r="9740" spans="61:62" s="92" customFormat="1" x14ac:dyDescent="0.2">
      <c r="BI9740" s="147"/>
      <c r="BJ9740" s="147"/>
    </row>
    <row r="9741" spans="61:62" s="92" customFormat="1" x14ac:dyDescent="0.2">
      <c r="BI9741" s="147"/>
      <c r="BJ9741" s="147"/>
    </row>
    <row r="9742" spans="61:62" s="92" customFormat="1" x14ac:dyDescent="0.2">
      <c r="BI9742" s="147"/>
      <c r="BJ9742" s="147"/>
    </row>
    <row r="9743" spans="61:62" s="92" customFormat="1" x14ac:dyDescent="0.2">
      <c r="BI9743" s="147"/>
      <c r="BJ9743" s="147"/>
    </row>
    <row r="9744" spans="61:62" s="92" customFormat="1" x14ac:dyDescent="0.2">
      <c r="BI9744" s="147"/>
      <c r="BJ9744" s="147"/>
    </row>
    <row r="9745" spans="61:62" s="92" customFormat="1" x14ac:dyDescent="0.2">
      <c r="BI9745" s="147"/>
      <c r="BJ9745" s="147"/>
    </row>
    <row r="9746" spans="61:62" s="92" customFormat="1" x14ac:dyDescent="0.2">
      <c r="BI9746" s="147"/>
      <c r="BJ9746" s="147"/>
    </row>
    <row r="9747" spans="61:62" s="92" customFormat="1" x14ac:dyDescent="0.2">
      <c r="BI9747" s="147"/>
      <c r="BJ9747" s="147"/>
    </row>
    <row r="9748" spans="61:62" s="92" customFormat="1" x14ac:dyDescent="0.2">
      <c r="BI9748" s="147"/>
      <c r="BJ9748" s="147"/>
    </row>
    <row r="9749" spans="61:62" s="92" customFormat="1" x14ac:dyDescent="0.2">
      <c r="BI9749" s="147"/>
      <c r="BJ9749" s="147"/>
    </row>
    <row r="9750" spans="61:62" s="92" customFormat="1" x14ac:dyDescent="0.2">
      <c r="BI9750" s="147"/>
      <c r="BJ9750" s="147"/>
    </row>
    <row r="9751" spans="61:62" s="92" customFormat="1" x14ac:dyDescent="0.2">
      <c r="BI9751" s="147"/>
      <c r="BJ9751" s="147"/>
    </row>
    <row r="9752" spans="61:62" s="92" customFormat="1" x14ac:dyDescent="0.2">
      <c r="BI9752" s="147"/>
      <c r="BJ9752" s="147"/>
    </row>
    <row r="9753" spans="61:62" s="92" customFormat="1" x14ac:dyDescent="0.2">
      <c r="BI9753" s="147"/>
      <c r="BJ9753" s="147"/>
    </row>
    <row r="9754" spans="61:62" s="92" customFormat="1" x14ac:dyDescent="0.2">
      <c r="BI9754" s="147"/>
      <c r="BJ9754" s="147"/>
    </row>
    <row r="9755" spans="61:62" s="92" customFormat="1" x14ac:dyDescent="0.2">
      <c r="BI9755" s="147"/>
      <c r="BJ9755" s="147"/>
    </row>
    <row r="9756" spans="61:62" s="92" customFormat="1" x14ac:dyDescent="0.2">
      <c r="BI9756" s="147"/>
      <c r="BJ9756" s="147"/>
    </row>
    <row r="9757" spans="61:62" s="92" customFormat="1" x14ac:dyDescent="0.2">
      <c r="BI9757" s="147"/>
      <c r="BJ9757" s="147"/>
    </row>
    <row r="9758" spans="61:62" s="92" customFormat="1" x14ac:dyDescent="0.2">
      <c r="BI9758" s="147"/>
      <c r="BJ9758" s="147"/>
    </row>
    <row r="9759" spans="61:62" s="92" customFormat="1" x14ac:dyDescent="0.2">
      <c r="BI9759" s="147"/>
      <c r="BJ9759" s="147"/>
    </row>
    <row r="9760" spans="61:62" s="92" customFormat="1" x14ac:dyDescent="0.2">
      <c r="BI9760" s="147"/>
      <c r="BJ9760" s="147"/>
    </row>
    <row r="9761" spans="61:62" s="92" customFormat="1" x14ac:dyDescent="0.2">
      <c r="BI9761" s="147"/>
      <c r="BJ9761" s="147"/>
    </row>
    <row r="9762" spans="61:62" s="92" customFormat="1" x14ac:dyDescent="0.2">
      <c r="BI9762" s="147"/>
      <c r="BJ9762" s="147"/>
    </row>
    <row r="9763" spans="61:62" s="92" customFormat="1" x14ac:dyDescent="0.2">
      <c r="BI9763" s="147"/>
      <c r="BJ9763" s="147"/>
    </row>
    <row r="9764" spans="61:62" s="92" customFormat="1" x14ac:dyDescent="0.2">
      <c r="BI9764" s="147"/>
      <c r="BJ9764" s="147"/>
    </row>
    <row r="9765" spans="61:62" s="92" customFormat="1" x14ac:dyDescent="0.2">
      <c r="BI9765" s="147"/>
      <c r="BJ9765" s="147"/>
    </row>
    <row r="9766" spans="61:62" s="92" customFormat="1" x14ac:dyDescent="0.2">
      <c r="BI9766" s="147"/>
      <c r="BJ9766" s="147"/>
    </row>
    <row r="9767" spans="61:62" s="92" customFormat="1" x14ac:dyDescent="0.2">
      <c r="BI9767" s="147"/>
      <c r="BJ9767" s="147"/>
    </row>
    <row r="9768" spans="61:62" s="92" customFormat="1" x14ac:dyDescent="0.2">
      <c r="BI9768" s="147"/>
      <c r="BJ9768" s="147"/>
    </row>
    <row r="9769" spans="61:62" s="92" customFormat="1" x14ac:dyDescent="0.2">
      <c r="BI9769" s="147"/>
      <c r="BJ9769" s="147"/>
    </row>
    <row r="9770" spans="61:62" s="92" customFormat="1" x14ac:dyDescent="0.2">
      <c r="BI9770" s="147"/>
      <c r="BJ9770" s="147"/>
    </row>
    <row r="9771" spans="61:62" s="92" customFormat="1" x14ac:dyDescent="0.2">
      <c r="BI9771" s="147"/>
      <c r="BJ9771" s="147"/>
    </row>
    <row r="9772" spans="61:62" s="92" customFormat="1" x14ac:dyDescent="0.2">
      <c r="BI9772" s="147"/>
      <c r="BJ9772" s="147"/>
    </row>
    <row r="9773" spans="61:62" s="92" customFormat="1" x14ac:dyDescent="0.2">
      <c r="BI9773" s="147"/>
      <c r="BJ9773" s="147"/>
    </row>
    <row r="9774" spans="61:62" s="92" customFormat="1" x14ac:dyDescent="0.2">
      <c r="BI9774" s="147"/>
      <c r="BJ9774" s="147"/>
    </row>
    <row r="9775" spans="61:62" s="92" customFormat="1" x14ac:dyDescent="0.2">
      <c r="BI9775" s="147"/>
      <c r="BJ9775" s="147"/>
    </row>
    <row r="9776" spans="61:62" s="92" customFormat="1" x14ac:dyDescent="0.2">
      <c r="BI9776" s="147"/>
      <c r="BJ9776" s="147"/>
    </row>
    <row r="9777" spans="61:62" s="92" customFormat="1" x14ac:dyDescent="0.2">
      <c r="BI9777" s="147"/>
      <c r="BJ9777" s="147"/>
    </row>
    <row r="9778" spans="61:62" s="92" customFormat="1" x14ac:dyDescent="0.2">
      <c r="BI9778" s="147"/>
      <c r="BJ9778" s="147"/>
    </row>
    <row r="9779" spans="61:62" s="92" customFormat="1" x14ac:dyDescent="0.2">
      <c r="BI9779" s="147"/>
      <c r="BJ9779" s="147"/>
    </row>
    <row r="9780" spans="61:62" s="92" customFormat="1" x14ac:dyDescent="0.2">
      <c r="BI9780" s="147"/>
      <c r="BJ9780" s="147"/>
    </row>
    <row r="9781" spans="61:62" s="92" customFormat="1" x14ac:dyDescent="0.2">
      <c r="BI9781" s="147"/>
      <c r="BJ9781" s="147"/>
    </row>
    <row r="9782" spans="61:62" s="92" customFormat="1" x14ac:dyDescent="0.2">
      <c r="BI9782" s="147"/>
      <c r="BJ9782" s="147"/>
    </row>
    <row r="9783" spans="61:62" s="92" customFormat="1" x14ac:dyDescent="0.2">
      <c r="BI9783" s="147"/>
      <c r="BJ9783" s="147"/>
    </row>
    <row r="9784" spans="61:62" s="92" customFormat="1" x14ac:dyDescent="0.2">
      <c r="BI9784" s="147"/>
      <c r="BJ9784" s="147"/>
    </row>
    <row r="9785" spans="61:62" s="92" customFormat="1" x14ac:dyDescent="0.2">
      <c r="BI9785" s="147"/>
      <c r="BJ9785" s="147"/>
    </row>
    <row r="9786" spans="61:62" s="92" customFormat="1" x14ac:dyDescent="0.2">
      <c r="BI9786" s="147"/>
      <c r="BJ9786" s="147"/>
    </row>
    <row r="9787" spans="61:62" s="92" customFormat="1" x14ac:dyDescent="0.2">
      <c r="BI9787" s="147"/>
      <c r="BJ9787" s="147"/>
    </row>
    <row r="9788" spans="61:62" s="92" customFormat="1" x14ac:dyDescent="0.2">
      <c r="BI9788" s="147"/>
      <c r="BJ9788" s="147"/>
    </row>
    <row r="9789" spans="61:62" s="92" customFormat="1" x14ac:dyDescent="0.2">
      <c r="BI9789" s="147"/>
      <c r="BJ9789" s="147"/>
    </row>
    <row r="9790" spans="61:62" s="92" customFormat="1" x14ac:dyDescent="0.2">
      <c r="BI9790" s="147"/>
      <c r="BJ9790" s="147"/>
    </row>
    <row r="9791" spans="61:62" s="92" customFormat="1" x14ac:dyDescent="0.2">
      <c r="BI9791" s="147"/>
      <c r="BJ9791" s="147"/>
    </row>
    <row r="9792" spans="61:62" s="92" customFormat="1" x14ac:dyDescent="0.2">
      <c r="BI9792" s="147"/>
      <c r="BJ9792" s="147"/>
    </row>
    <row r="9793" spans="61:62" s="92" customFormat="1" x14ac:dyDescent="0.2">
      <c r="BI9793" s="147"/>
      <c r="BJ9793" s="147"/>
    </row>
    <row r="9794" spans="61:62" s="92" customFormat="1" x14ac:dyDescent="0.2">
      <c r="BI9794" s="147"/>
      <c r="BJ9794" s="147"/>
    </row>
    <row r="9795" spans="61:62" s="92" customFormat="1" x14ac:dyDescent="0.2">
      <c r="BI9795" s="147"/>
      <c r="BJ9795" s="147"/>
    </row>
    <row r="9796" spans="61:62" s="92" customFormat="1" x14ac:dyDescent="0.2">
      <c r="BI9796" s="147"/>
      <c r="BJ9796" s="147"/>
    </row>
    <row r="9797" spans="61:62" s="92" customFormat="1" x14ac:dyDescent="0.2">
      <c r="BI9797" s="147"/>
      <c r="BJ9797" s="147"/>
    </row>
    <row r="9798" spans="61:62" s="92" customFormat="1" x14ac:dyDescent="0.2">
      <c r="BI9798" s="147"/>
      <c r="BJ9798" s="147"/>
    </row>
    <row r="9799" spans="61:62" s="92" customFormat="1" x14ac:dyDescent="0.2">
      <c r="BI9799" s="147"/>
      <c r="BJ9799" s="147"/>
    </row>
    <row r="9800" spans="61:62" s="92" customFormat="1" x14ac:dyDescent="0.2">
      <c r="BI9800" s="147"/>
      <c r="BJ9800" s="147"/>
    </row>
    <row r="9801" spans="61:62" s="92" customFormat="1" x14ac:dyDescent="0.2">
      <c r="BI9801" s="147"/>
      <c r="BJ9801" s="147"/>
    </row>
    <row r="9802" spans="61:62" s="92" customFormat="1" x14ac:dyDescent="0.2">
      <c r="BI9802" s="147"/>
      <c r="BJ9802" s="147"/>
    </row>
    <row r="9803" spans="61:62" s="92" customFormat="1" x14ac:dyDescent="0.2">
      <c r="BI9803" s="147"/>
      <c r="BJ9803" s="147"/>
    </row>
    <row r="9804" spans="61:62" s="92" customFormat="1" x14ac:dyDescent="0.2">
      <c r="BI9804" s="147"/>
      <c r="BJ9804" s="147"/>
    </row>
    <row r="9805" spans="61:62" s="92" customFormat="1" x14ac:dyDescent="0.2">
      <c r="BI9805" s="147"/>
      <c r="BJ9805" s="147"/>
    </row>
    <row r="9806" spans="61:62" s="92" customFormat="1" x14ac:dyDescent="0.2">
      <c r="BI9806" s="147"/>
      <c r="BJ9806" s="147"/>
    </row>
    <row r="9807" spans="61:62" s="92" customFormat="1" x14ac:dyDescent="0.2">
      <c r="BI9807" s="147"/>
      <c r="BJ9807" s="147"/>
    </row>
    <row r="9808" spans="61:62" s="92" customFormat="1" x14ac:dyDescent="0.2">
      <c r="BI9808" s="147"/>
      <c r="BJ9808" s="147"/>
    </row>
    <row r="9809" spans="61:62" s="92" customFormat="1" x14ac:dyDescent="0.2">
      <c r="BI9809" s="147"/>
      <c r="BJ9809" s="147"/>
    </row>
    <row r="9810" spans="61:62" s="92" customFormat="1" x14ac:dyDescent="0.2">
      <c r="BI9810" s="147"/>
      <c r="BJ9810" s="147"/>
    </row>
    <row r="9811" spans="61:62" s="92" customFormat="1" x14ac:dyDescent="0.2">
      <c r="BI9811" s="147"/>
      <c r="BJ9811" s="147"/>
    </row>
    <row r="9812" spans="61:62" s="92" customFormat="1" x14ac:dyDescent="0.2">
      <c r="BI9812" s="147"/>
      <c r="BJ9812" s="147"/>
    </row>
    <row r="9813" spans="61:62" s="92" customFormat="1" x14ac:dyDescent="0.2">
      <c r="BI9813" s="147"/>
      <c r="BJ9813" s="147"/>
    </row>
    <row r="9814" spans="61:62" s="92" customFormat="1" x14ac:dyDescent="0.2">
      <c r="BI9814" s="147"/>
      <c r="BJ9814" s="147"/>
    </row>
    <row r="9815" spans="61:62" s="92" customFormat="1" x14ac:dyDescent="0.2">
      <c r="BI9815" s="147"/>
      <c r="BJ9815" s="147"/>
    </row>
    <row r="9816" spans="61:62" s="92" customFormat="1" x14ac:dyDescent="0.2">
      <c r="BI9816" s="147"/>
      <c r="BJ9816" s="147"/>
    </row>
    <row r="9817" spans="61:62" s="92" customFormat="1" x14ac:dyDescent="0.2">
      <c r="BI9817" s="147"/>
      <c r="BJ9817" s="147"/>
    </row>
    <row r="9818" spans="61:62" s="92" customFormat="1" x14ac:dyDescent="0.2">
      <c r="BI9818" s="147"/>
      <c r="BJ9818" s="147"/>
    </row>
    <row r="9819" spans="61:62" s="92" customFormat="1" x14ac:dyDescent="0.2">
      <c r="BI9819" s="147"/>
      <c r="BJ9819" s="147"/>
    </row>
    <row r="9820" spans="61:62" s="92" customFormat="1" x14ac:dyDescent="0.2">
      <c r="BI9820" s="147"/>
      <c r="BJ9820" s="147"/>
    </row>
    <row r="9821" spans="61:62" s="92" customFormat="1" x14ac:dyDescent="0.2">
      <c r="BI9821" s="147"/>
      <c r="BJ9821" s="147"/>
    </row>
    <row r="9822" spans="61:62" s="92" customFormat="1" x14ac:dyDescent="0.2">
      <c r="BI9822" s="147"/>
      <c r="BJ9822" s="147"/>
    </row>
    <row r="9823" spans="61:62" s="92" customFormat="1" x14ac:dyDescent="0.2">
      <c r="BI9823" s="147"/>
      <c r="BJ9823" s="147"/>
    </row>
    <row r="9824" spans="61:62" s="92" customFormat="1" x14ac:dyDescent="0.2">
      <c r="BI9824" s="147"/>
      <c r="BJ9824" s="147"/>
    </row>
    <row r="9825" spans="61:62" s="92" customFormat="1" x14ac:dyDescent="0.2">
      <c r="BI9825" s="147"/>
      <c r="BJ9825" s="147"/>
    </row>
    <row r="9826" spans="61:62" s="92" customFormat="1" x14ac:dyDescent="0.2">
      <c r="BI9826" s="147"/>
      <c r="BJ9826" s="147"/>
    </row>
    <row r="9827" spans="61:62" s="92" customFormat="1" x14ac:dyDescent="0.2">
      <c r="BI9827" s="147"/>
      <c r="BJ9827" s="147"/>
    </row>
    <row r="9828" spans="61:62" s="92" customFormat="1" x14ac:dyDescent="0.2">
      <c r="BI9828" s="147"/>
      <c r="BJ9828" s="147"/>
    </row>
    <row r="9829" spans="61:62" s="92" customFormat="1" x14ac:dyDescent="0.2">
      <c r="BI9829" s="147"/>
      <c r="BJ9829" s="147"/>
    </row>
    <row r="9830" spans="61:62" s="92" customFormat="1" x14ac:dyDescent="0.2">
      <c r="BI9830" s="147"/>
      <c r="BJ9830" s="147"/>
    </row>
    <row r="9831" spans="61:62" s="92" customFormat="1" x14ac:dyDescent="0.2">
      <c r="BI9831" s="147"/>
      <c r="BJ9831" s="147"/>
    </row>
    <row r="9832" spans="61:62" s="92" customFormat="1" x14ac:dyDescent="0.2">
      <c r="BI9832" s="147"/>
      <c r="BJ9832" s="147"/>
    </row>
    <row r="9833" spans="61:62" s="92" customFormat="1" x14ac:dyDescent="0.2">
      <c r="BI9833" s="147"/>
      <c r="BJ9833" s="147"/>
    </row>
    <row r="9834" spans="61:62" s="92" customFormat="1" x14ac:dyDescent="0.2">
      <c r="BI9834" s="147"/>
      <c r="BJ9834" s="147"/>
    </row>
    <row r="9835" spans="61:62" s="92" customFormat="1" x14ac:dyDescent="0.2">
      <c r="BI9835" s="147"/>
      <c r="BJ9835" s="147"/>
    </row>
    <row r="9836" spans="61:62" s="92" customFormat="1" x14ac:dyDescent="0.2">
      <c r="BI9836" s="147"/>
      <c r="BJ9836" s="147"/>
    </row>
    <row r="9837" spans="61:62" s="92" customFormat="1" x14ac:dyDescent="0.2">
      <c r="BI9837" s="147"/>
      <c r="BJ9837" s="147"/>
    </row>
    <row r="9838" spans="61:62" s="92" customFormat="1" x14ac:dyDescent="0.2">
      <c r="BI9838" s="147"/>
      <c r="BJ9838" s="147"/>
    </row>
    <row r="9839" spans="61:62" s="92" customFormat="1" x14ac:dyDescent="0.2">
      <c r="BI9839" s="147"/>
      <c r="BJ9839" s="147"/>
    </row>
    <row r="9840" spans="61:62" s="92" customFormat="1" x14ac:dyDescent="0.2">
      <c r="BI9840" s="147"/>
      <c r="BJ9840" s="147"/>
    </row>
    <row r="9841" spans="61:62" s="92" customFormat="1" x14ac:dyDescent="0.2">
      <c r="BI9841" s="147"/>
      <c r="BJ9841" s="147"/>
    </row>
    <row r="9842" spans="61:62" s="92" customFormat="1" x14ac:dyDescent="0.2">
      <c r="BI9842" s="147"/>
      <c r="BJ9842" s="147"/>
    </row>
    <row r="9843" spans="61:62" s="92" customFormat="1" x14ac:dyDescent="0.2">
      <c r="BI9843" s="147"/>
      <c r="BJ9843" s="147"/>
    </row>
    <row r="9844" spans="61:62" s="92" customFormat="1" x14ac:dyDescent="0.2">
      <c r="BI9844" s="147"/>
      <c r="BJ9844" s="147"/>
    </row>
    <row r="9845" spans="61:62" s="92" customFormat="1" x14ac:dyDescent="0.2">
      <c r="BI9845" s="147"/>
      <c r="BJ9845" s="147"/>
    </row>
    <row r="9846" spans="61:62" s="92" customFormat="1" x14ac:dyDescent="0.2">
      <c r="BI9846" s="147"/>
      <c r="BJ9846" s="147"/>
    </row>
    <row r="9847" spans="61:62" s="92" customFormat="1" x14ac:dyDescent="0.2">
      <c r="BI9847" s="147"/>
      <c r="BJ9847" s="147"/>
    </row>
    <row r="9848" spans="61:62" s="92" customFormat="1" x14ac:dyDescent="0.2">
      <c r="BI9848" s="147"/>
      <c r="BJ9848" s="147"/>
    </row>
    <row r="9849" spans="61:62" s="92" customFormat="1" x14ac:dyDescent="0.2">
      <c r="BI9849" s="147"/>
      <c r="BJ9849" s="147"/>
    </row>
    <row r="9850" spans="61:62" s="92" customFormat="1" x14ac:dyDescent="0.2">
      <c r="BI9850" s="147"/>
      <c r="BJ9850" s="147"/>
    </row>
    <row r="9851" spans="61:62" s="92" customFormat="1" x14ac:dyDescent="0.2">
      <c r="BI9851" s="147"/>
      <c r="BJ9851" s="147"/>
    </row>
    <row r="9852" spans="61:62" s="92" customFormat="1" x14ac:dyDescent="0.2">
      <c r="BI9852" s="147"/>
      <c r="BJ9852" s="147"/>
    </row>
    <row r="9853" spans="61:62" s="92" customFormat="1" x14ac:dyDescent="0.2">
      <c r="BI9853" s="147"/>
      <c r="BJ9853" s="147"/>
    </row>
    <row r="9854" spans="61:62" s="92" customFormat="1" x14ac:dyDescent="0.2">
      <c r="BI9854" s="147"/>
      <c r="BJ9854" s="147"/>
    </row>
    <row r="9855" spans="61:62" s="92" customFormat="1" x14ac:dyDescent="0.2">
      <c r="BI9855" s="147"/>
      <c r="BJ9855" s="147"/>
    </row>
    <row r="9856" spans="61:62" s="92" customFormat="1" x14ac:dyDescent="0.2">
      <c r="BI9856" s="147"/>
      <c r="BJ9856" s="147"/>
    </row>
    <row r="9857" spans="61:62" s="92" customFormat="1" x14ac:dyDescent="0.2">
      <c r="BI9857" s="147"/>
      <c r="BJ9857" s="147"/>
    </row>
    <row r="9858" spans="61:62" s="92" customFormat="1" x14ac:dyDescent="0.2">
      <c r="BI9858" s="147"/>
      <c r="BJ9858" s="147"/>
    </row>
    <row r="9859" spans="61:62" s="92" customFormat="1" x14ac:dyDescent="0.2">
      <c r="BI9859" s="147"/>
      <c r="BJ9859" s="147"/>
    </row>
    <row r="9860" spans="61:62" s="92" customFormat="1" x14ac:dyDescent="0.2">
      <c r="BI9860" s="147"/>
      <c r="BJ9860" s="147"/>
    </row>
    <row r="9861" spans="61:62" s="92" customFormat="1" x14ac:dyDescent="0.2">
      <c r="BI9861" s="147"/>
      <c r="BJ9861" s="147"/>
    </row>
    <row r="9862" spans="61:62" s="92" customFormat="1" x14ac:dyDescent="0.2">
      <c r="BI9862" s="147"/>
      <c r="BJ9862" s="147"/>
    </row>
    <row r="9863" spans="61:62" s="92" customFormat="1" x14ac:dyDescent="0.2">
      <c r="BI9863" s="147"/>
      <c r="BJ9863" s="147"/>
    </row>
    <row r="9864" spans="61:62" s="92" customFormat="1" x14ac:dyDescent="0.2">
      <c r="BI9864" s="147"/>
      <c r="BJ9864" s="147"/>
    </row>
    <row r="9865" spans="61:62" s="92" customFormat="1" x14ac:dyDescent="0.2">
      <c r="BI9865" s="147"/>
      <c r="BJ9865" s="147"/>
    </row>
    <row r="9866" spans="61:62" s="92" customFormat="1" x14ac:dyDescent="0.2">
      <c r="BI9866" s="147"/>
      <c r="BJ9866" s="147"/>
    </row>
    <row r="9867" spans="61:62" s="92" customFormat="1" x14ac:dyDescent="0.2">
      <c r="BI9867" s="147"/>
      <c r="BJ9867" s="147"/>
    </row>
    <row r="9868" spans="61:62" s="92" customFormat="1" x14ac:dyDescent="0.2">
      <c r="BI9868" s="147"/>
      <c r="BJ9868" s="147"/>
    </row>
    <row r="9869" spans="61:62" s="92" customFormat="1" x14ac:dyDescent="0.2">
      <c r="BI9869" s="147"/>
      <c r="BJ9869" s="147"/>
    </row>
    <row r="9870" spans="61:62" s="92" customFormat="1" x14ac:dyDescent="0.2">
      <c r="BI9870" s="147"/>
      <c r="BJ9870" s="147"/>
    </row>
    <row r="9871" spans="61:62" s="92" customFormat="1" x14ac:dyDescent="0.2">
      <c r="BI9871" s="147"/>
      <c r="BJ9871" s="147"/>
    </row>
    <row r="9872" spans="61:62" s="92" customFormat="1" x14ac:dyDescent="0.2">
      <c r="BI9872" s="147"/>
      <c r="BJ9872" s="147"/>
    </row>
    <row r="9873" spans="61:62" s="92" customFormat="1" x14ac:dyDescent="0.2">
      <c r="BI9873" s="147"/>
      <c r="BJ9873" s="147"/>
    </row>
    <row r="9874" spans="61:62" s="92" customFormat="1" x14ac:dyDescent="0.2">
      <c r="BI9874" s="147"/>
      <c r="BJ9874" s="147"/>
    </row>
    <row r="9875" spans="61:62" s="92" customFormat="1" x14ac:dyDescent="0.2">
      <c r="BI9875" s="147"/>
      <c r="BJ9875" s="147"/>
    </row>
    <row r="9876" spans="61:62" s="92" customFormat="1" x14ac:dyDescent="0.2">
      <c r="BI9876" s="147"/>
      <c r="BJ9876" s="147"/>
    </row>
    <row r="9877" spans="61:62" s="92" customFormat="1" x14ac:dyDescent="0.2">
      <c r="BI9877" s="147"/>
      <c r="BJ9877" s="147"/>
    </row>
    <row r="9878" spans="61:62" s="92" customFormat="1" x14ac:dyDescent="0.2">
      <c r="BI9878" s="147"/>
      <c r="BJ9878" s="147"/>
    </row>
    <row r="9879" spans="61:62" s="92" customFormat="1" x14ac:dyDescent="0.2">
      <c r="BI9879" s="147"/>
      <c r="BJ9879" s="147"/>
    </row>
    <row r="9880" spans="61:62" s="92" customFormat="1" x14ac:dyDescent="0.2">
      <c r="BI9880" s="147"/>
      <c r="BJ9880" s="147"/>
    </row>
    <row r="9881" spans="61:62" s="92" customFormat="1" x14ac:dyDescent="0.2">
      <c r="BI9881" s="147"/>
      <c r="BJ9881" s="147"/>
    </row>
    <row r="9882" spans="61:62" s="92" customFormat="1" x14ac:dyDescent="0.2">
      <c r="BI9882" s="147"/>
      <c r="BJ9882" s="147"/>
    </row>
    <row r="9883" spans="61:62" s="92" customFormat="1" x14ac:dyDescent="0.2">
      <c r="BI9883" s="147"/>
      <c r="BJ9883" s="147"/>
    </row>
    <row r="9884" spans="61:62" s="92" customFormat="1" x14ac:dyDescent="0.2">
      <c r="BI9884" s="147"/>
      <c r="BJ9884" s="147"/>
    </row>
    <row r="9885" spans="61:62" s="92" customFormat="1" x14ac:dyDescent="0.2">
      <c r="BI9885" s="147"/>
      <c r="BJ9885" s="147"/>
    </row>
    <row r="9886" spans="61:62" s="92" customFormat="1" x14ac:dyDescent="0.2">
      <c r="BI9886" s="147"/>
      <c r="BJ9886" s="147"/>
    </row>
    <row r="9887" spans="61:62" s="92" customFormat="1" x14ac:dyDescent="0.2">
      <c r="BI9887" s="147"/>
      <c r="BJ9887" s="147"/>
    </row>
    <row r="9888" spans="61:62" s="92" customFormat="1" x14ac:dyDescent="0.2">
      <c r="BI9888" s="147"/>
      <c r="BJ9888" s="147"/>
    </row>
    <row r="9889" spans="61:62" s="92" customFormat="1" x14ac:dyDescent="0.2">
      <c r="BI9889" s="147"/>
      <c r="BJ9889" s="147"/>
    </row>
    <row r="9890" spans="61:62" s="92" customFormat="1" x14ac:dyDescent="0.2">
      <c r="BI9890" s="147"/>
      <c r="BJ9890" s="147"/>
    </row>
    <row r="9891" spans="61:62" s="92" customFormat="1" x14ac:dyDescent="0.2">
      <c r="BI9891" s="147"/>
      <c r="BJ9891" s="147"/>
    </row>
    <row r="9892" spans="61:62" s="92" customFormat="1" x14ac:dyDescent="0.2">
      <c r="BI9892" s="147"/>
      <c r="BJ9892" s="147"/>
    </row>
    <row r="9893" spans="61:62" s="92" customFormat="1" x14ac:dyDescent="0.2">
      <c r="BI9893" s="147"/>
      <c r="BJ9893" s="147"/>
    </row>
    <row r="9894" spans="61:62" s="92" customFormat="1" x14ac:dyDescent="0.2">
      <c r="BI9894" s="147"/>
      <c r="BJ9894" s="147"/>
    </row>
    <row r="9895" spans="61:62" s="92" customFormat="1" x14ac:dyDescent="0.2">
      <c r="BI9895" s="147"/>
      <c r="BJ9895" s="147"/>
    </row>
    <row r="9896" spans="61:62" s="92" customFormat="1" x14ac:dyDescent="0.2">
      <c r="BI9896" s="147"/>
      <c r="BJ9896" s="147"/>
    </row>
    <row r="9897" spans="61:62" s="92" customFormat="1" x14ac:dyDescent="0.2">
      <c r="BI9897" s="147"/>
      <c r="BJ9897" s="147"/>
    </row>
    <row r="9898" spans="61:62" s="92" customFormat="1" x14ac:dyDescent="0.2">
      <c r="BI9898" s="147"/>
      <c r="BJ9898" s="147"/>
    </row>
    <row r="9899" spans="61:62" s="92" customFormat="1" x14ac:dyDescent="0.2">
      <c r="BI9899" s="147"/>
      <c r="BJ9899" s="147"/>
    </row>
    <row r="9900" spans="61:62" s="92" customFormat="1" x14ac:dyDescent="0.2">
      <c r="BI9900" s="147"/>
      <c r="BJ9900" s="147"/>
    </row>
    <row r="9901" spans="61:62" s="92" customFormat="1" x14ac:dyDescent="0.2">
      <c r="BI9901" s="147"/>
      <c r="BJ9901" s="147"/>
    </row>
    <row r="9902" spans="61:62" s="92" customFormat="1" x14ac:dyDescent="0.2">
      <c r="BI9902" s="147"/>
      <c r="BJ9902" s="147"/>
    </row>
    <row r="9903" spans="61:62" s="92" customFormat="1" x14ac:dyDescent="0.2">
      <c r="BI9903" s="147"/>
      <c r="BJ9903" s="147"/>
    </row>
    <row r="9904" spans="61:62" s="92" customFormat="1" x14ac:dyDescent="0.2">
      <c r="BI9904" s="147"/>
      <c r="BJ9904" s="147"/>
    </row>
    <row r="9905" spans="61:62" s="92" customFormat="1" x14ac:dyDescent="0.2">
      <c r="BI9905" s="147"/>
      <c r="BJ9905" s="147"/>
    </row>
    <row r="9906" spans="61:62" s="92" customFormat="1" x14ac:dyDescent="0.2">
      <c r="BI9906" s="147"/>
      <c r="BJ9906" s="147"/>
    </row>
    <row r="9907" spans="61:62" s="92" customFormat="1" x14ac:dyDescent="0.2">
      <c r="BI9907" s="147"/>
      <c r="BJ9907" s="147"/>
    </row>
    <row r="9908" spans="61:62" s="92" customFormat="1" x14ac:dyDescent="0.2">
      <c r="BI9908" s="147"/>
      <c r="BJ9908" s="147"/>
    </row>
    <row r="9909" spans="61:62" s="92" customFormat="1" x14ac:dyDescent="0.2">
      <c r="BI9909" s="147"/>
      <c r="BJ9909" s="147"/>
    </row>
    <row r="9910" spans="61:62" s="92" customFormat="1" x14ac:dyDescent="0.2">
      <c r="BI9910" s="147"/>
      <c r="BJ9910" s="147"/>
    </row>
    <row r="9911" spans="61:62" s="92" customFormat="1" x14ac:dyDescent="0.2">
      <c r="BI9911" s="147"/>
      <c r="BJ9911" s="147"/>
    </row>
    <row r="9912" spans="61:62" s="92" customFormat="1" x14ac:dyDescent="0.2">
      <c r="BI9912" s="147"/>
      <c r="BJ9912" s="147"/>
    </row>
    <row r="9913" spans="61:62" s="92" customFormat="1" x14ac:dyDescent="0.2">
      <c r="BI9913" s="147"/>
      <c r="BJ9913" s="147"/>
    </row>
    <row r="9914" spans="61:62" s="92" customFormat="1" x14ac:dyDescent="0.2">
      <c r="BI9914" s="147"/>
      <c r="BJ9914" s="147"/>
    </row>
    <row r="9915" spans="61:62" s="92" customFormat="1" x14ac:dyDescent="0.2">
      <c r="BI9915" s="147"/>
      <c r="BJ9915" s="147"/>
    </row>
    <row r="9916" spans="61:62" s="92" customFormat="1" x14ac:dyDescent="0.2">
      <c r="BI9916" s="147"/>
      <c r="BJ9916" s="147"/>
    </row>
    <row r="9917" spans="61:62" s="92" customFormat="1" x14ac:dyDescent="0.2">
      <c r="BI9917" s="147"/>
      <c r="BJ9917" s="147"/>
    </row>
    <row r="9918" spans="61:62" s="92" customFormat="1" x14ac:dyDescent="0.2">
      <c r="BI9918" s="147"/>
      <c r="BJ9918" s="147"/>
    </row>
    <row r="9919" spans="61:62" s="92" customFormat="1" x14ac:dyDescent="0.2">
      <c r="BI9919" s="147"/>
      <c r="BJ9919" s="147"/>
    </row>
    <row r="9920" spans="61:62" s="92" customFormat="1" x14ac:dyDescent="0.2">
      <c r="BI9920" s="147"/>
      <c r="BJ9920" s="147"/>
    </row>
    <row r="9921" spans="61:62" s="92" customFormat="1" x14ac:dyDescent="0.2">
      <c r="BI9921" s="147"/>
      <c r="BJ9921" s="147"/>
    </row>
    <row r="9922" spans="61:62" s="92" customFormat="1" x14ac:dyDescent="0.2">
      <c r="BI9922" s="147"/>
      <c r="BJ9922" s="147"/>
    </row>
    <row r="9923" spans="61:62" s="92" customFormat="1" x14ac:dyDescent="0.2">
      <c r="BI9923" s="147"/>
      <c r="BJ9923" s="147"/>
    </row>
    <row r="9924" spans="61:62" s="92" customFormat="1" x14ac:dyDescent="0.2">
      <c r="BI9924" s="147"/>
      <c r="BJ9924" s="147"/>
    </row>
    <row r="9925" spans="61:62" s="92" customFormat="1" x14ac:dyDescent="0.2">
      <c r="BI9925" s="147"/>
      <c r="BJ9925" s="147"/>
    </row>
    <row r="9926" spans="61:62" s="92" customFormat="1" x14ac:dyDescent="0.2">
      <c r="BI9926" s="147"/>
      <c r="BJ9926" s="147"/>
    </row>
    <row r="9927" spans="61:62" s="92" customFormat="1" x14ac:dyDescent="0.2">
      <c r="BI9927" s="147"/>
      <c r="BJ9927" s="147"/>
    </row>
    <row r="9928" spans="61:62" s="92" customFormat="1" x14ac:dyDescent="0.2">
      <c r="BI9928" s="147"/>
      <c r="BJ9928" s="147"/>
    </row>
    <row r="9929" spans="61:62" s="92" customFormat="1" x14ac:dyDescent="0.2">
      <c r="BI9929" s="147"/>
      <c r="BJ9929" s="147"/>
    </row>
    <row r="9930" spans="61:62" s="92" customFormat="1" x14ac:dyDescent="0.2">
      <c r="BI9930" s="147"/>
      <c r="BJ9930" s="147"/>
    </row>
    <row r="9931" spans="61:62" s="92" customFormat="1" x14ac:dyDescent="0.2">
      <c r="BI9931" s="147"/>
      <c r="BJ9931" s="147"/>
    </row>
    <row r="9932" spans="61:62" s="92" customFormat="1" x14ac:dyDescent="0.2">
      <c r="BI9932" s="147"/>
      <c r="BJ9932" s="147"/>
    </row>
    <row r="9933" spans="61:62" s="92" customFormat="1" x14ac:dyDescent="0.2">
      <c r="BI9933" s="147"/>
      <c r="BJ9933" s="147"/>
    </row>
    <row r="9934" spans="61:62" s="92" customFormat="1" x14ac:dyDescent="0.2">
      <c r="BI9934" s="147"/>
      <c r="BJ9934" s="147"/>
    </row>
    <row r="9935" spans="61:62" s="92" customFormat="1" x14ac:dyDescent="0.2">
      <c r="BI9935" s="147"/>
      <c r="BJ9935" s="147"/>
    </row>
    <row r="9936" spans="61:62" s="92" customFormat="1" x14ac:dyDescent="0.2">
      <c r="BI9936" s="147"/>
      <c r="BJ9936" s="147"/>
    </row>
    <row r="9937" spans="61:62" s="92" customFormat="1" x14ac:dyDescent="0.2">
      <c r="BI9937" s="147"/>
      <c r="BJ9937" s="147"/>
    </row>
    <row r="9938" spans="61:62" s="92" customFormat="1" x14ac:dyDescent="0.2">
      <c r="BI9938" s="147"/>
      <c r="BJ9938" s="147"/>
    </row>
    <row r="9939" spans="61:62" s="92" customFormat="1" x14ac:dyDescent="0.2">
      <c r="BI9939" s="147"/>
      <c r="BJ9939" s="147"/>
    </row>
    <row r="9940" spans="61:62" s="92" customFormat="1" x14ac:dyDescent="0.2">
      <c r="BI9940" s="147"/>
      <c r="BJ9940" s="147"/>
    </row>
    <row r="9941" spans="61:62" s="92" customFormat="1" x14ac:dyDescent="0.2">
      <c r="BI9941" s="147"/>
      <c r="BJ9941" s="147"/>
    </row>
    <row r="9942" spans="61:62" s="92" customFormat="1" x14ac:dyDescent="0.2">
      <c r="BI9942" s="147"/>
      <c r="BJ9942" s="147"/>
    </row>
    <row r="9943" spans="61:62" s="92" customFormat="1" x14ac:dyDescent="0.2">
      <c r="BI9943" s="147"/>
      <c r="BJ9943" s="147"/>
    </row>
    <row r="9944" spans="61:62" s="92" customFormat="1" x14ac:dyDescent="0.2">
      <c r="BI9944" s="147"/>
      <c r="BJ9944" s="147"/>
    </row>
    <row r="9945" spans="61:62" s="92" customFormat="1" x14ac:dyDescent="0.2">
      <c r="BI9945" s="147"/>
      <c r="BJ9945" s="147"/>
    </row>
    <row r="9946" spans="61:62" s="92" customFormat="1" x14ac:dyDescent="0.2">
      <c r="BI9946" s="147"/>
      <c r="BJ9946" s="147"/>
    </row>
    <row r="9947" spans="61:62" s="92" customFormat="1" x14ac:dyDescent="0.2">
      <c r="BI9947" s="147"/>
      <c r="BJ9947" s="147"/>
    </row>
    <row r="9948" spans="61:62" s="92" customFormat="1" x14ac:dyDescent="0.2">
      <c r="BI9948" s="147"/>
      <c r="BJ9948" s="147"/>
    </row>
    <row r="9949" spans="61:62" s="92" customFormat="1" x14ac:dyDescent="0.2">
      <c r="BI9949" s="147"/>
      <c r="BJ9949" s="147"/>
    </row>
    <row r="9950" spans="61:62" s="92" customFormat="1" x14ac:dyDescent="0.2">
      <c r="BI9950" s="147"/>
      <c r="BJ9950" s="147"/>
    </row>
    <row r="9951" spans="61:62" s="92" customFormat="1" x14ac:dyDescent="0.2">
      <c r="BI9951" s="147"/>
      <c r="BJ9951" s="147"/>
    </row>
    <row r="9952" spans="61:62" s="92" customFormat="1" x14ac:dyDescent="0.2">
      <c r="BI9952" s="147"/>
      <c r="BJ9952" s="147"/>
    </row>
    <row r="9953" spans="61:62" s="92" customFormat="1" x14ac:dyDescent="0.2">
      <c r="BI9953" s="147"/>
      <c r="BJ9953" s="147"/>
    </row>
    <row r="9954" spans="61:62" s="92" customFormat="1" x14ac:dyDescent="0.2">
      <c r="BI9954" s="147"/>
      <c r="BJ9954" s="147"/>
    </row>
    <row r="9955" spans="61:62" s="92" customFormat="1" x14ac:dyDescent="0.2">
      <c r="BI9955" s="147"/>
      <c r="BJ9955" s="147"/>
    </row>
    <row r="9956" spans="61:62" s="92" customFormat="1" x14ac:dyDescent="0.2">
      <c r="BI9956" s="147"/>
      <c r="BJ9956" s="147"/>
    </row>
    <row r="9957" spans="61:62" s="92" customFormat="1" x14ac:dyDescent="0.2">
      <c r="BI9957" s="147"/>
      <c r="BJ9957" s="147"/>
    </row>
    <row r="9958" spans="61:62" s="92" customFormat="1" x14ac:dyDescent="0.2">
      <c r="BI9958" s="147"/>
      <c r="BJ9958" s="147"/>
    </row>
    <row r="9959" spans="61:62" s="92" customFormat="1" x14ac:dyDescent="0.2">
      <c r="BI9959" s="147"/>
      <c r="BJ9959" s="147"/>
    </row>
    <row r="9960" spans="61:62" s="92" customFormat="1" x14ac:dyDescent="0.2">
      <c r="BI9960" s="147"/>
      <c r="BJ9960" s="147"/>
    </row>
    <row r="9961" spans="61:62" s="92" customFormat="1" x14ac:dyDescent="0.2">
      <c r="BI9961" s="147"/>
      <c r="BJ9961" s="147"/>
    </row>
    <row r="9962" spans="61:62" s="92" customFormat="1" x14ac:dyDescent="0.2">
      <c r="BI9962" s="147"/>
      <c r="BJ9962" s="147"/>
    </row>
    <row r="9963" spans="61:62" s="92" customFormat="1" x14ac:dyDescent="0.2">
      <c r="BI9963" s="147"/>
      <c r="BJ9963" s="147"/>
    </row>
    <row r="9964" spans="61:62" s="92" customFormat="1" x14ac:dyDescent="0.2">
      <c r="BI9964" s="147"/>
      <c r="BJ9964" s="147"/>
    </row>
    <row r="9965" spans="61:62" s="92" customFormat="1" x14ac:dyDescent="0.2">
      <c r="BI9965" s="147"/>
      <c r="BJ9965" s="147"/>
    </row>
    <row r="9966" spans="61:62" s="92" customFormat="1" x14ac:dyDescent="0.2">
      <c r="BI9966" s="147"/>
      <c r="BJ9966" s="147"/>
    </row>
    <row r="9967" spans="61:62" s="92" customFormat="1" x14ac:dyDescent="0.2">
      <c r="BI9967" s="147"/>
      <c r="BJ9967" s="147"/>
    </row>
    <row r="9968" spans="61:62" s="92" customFormat="1" x14ac:dyDescent="0.2">
      <c r="BI9968" s="147"/>
      <c r="BJ9968" s="147"/>
    </row>
    <row r="9969" spans="61:62" s="92" customFormat="1" x14ac:dyDescent="0.2">
      <c r="BI9969" s="147"/>
      <c r="BJ9969" s="147"/>
    </row>
    <row r="9970" spans="61:62" s="92" customFormat="1" x14ac:dyDescent="0.2">
      <c r="BI9970" s="147"/>
      <c r="BJ9970" s="147"/>
    </row>
    <row r="9971" spans="61:62" s="92" customFormat="1" x14ac:dyDescent="0.2">
      <c r="BI9971" s="147"/>
      <c r="BJ9971" s="147"/>
    </row>
    <row r="9972" spans="61:62" s="92" customFormat="1" x14ac:dyDescent="0.2">
      <c r="BI9972" s="147"/>
      <c r="BJ9972" s="147"/>
    </row>
    <row r="9973" spans="61:62" s="92" customFormat="1" x14ac:dyDescent="0.2">
      <c r="BI9973" s="147"/>
      <c r="BJ9973" s="147"/>
    </row>
    <row r="9974" spans="61:62" s="92" customFormat="1" x14ac:dyDescent="0.2">
      <c r="BI9974" s="147"/>
      <c r="BJ9974" s="147"/>
    </row>
    <row r="9975" spans="61:62" s="92" customFormat="1" x14ac:dyDescent="0.2">
      <c r="BI9975" s="147"/>
      <c r="BJ9975" s="147"/>
    </row>
    <row r="9976" spans="61:62" s="92" customFormat="1" x14ac:dyDescent="0.2">
      <c r="BI9976" s="147"/>
      <c r="BJ9976" s="147"/>
    </row>
    <row r="9977" spans="61:62" s="92" customFormat="1" x14ac:dyDescent="0.2">
      <c r="BI9977" s="147"/>
      <c r="BJ9977" s="147"/>
    </row>
    <row r="9978" spans="61:62" s="92" customFormat="1" x14ac:dyDescent="0.2">
      <c r="BI9978" s="147"/>
      <c r="BJ9978" s="147"/>
    </row>
    <row r="9979" spans="61:62" s="92" customFormat="1" x14ac:dyDescent="0.2">
      <c r="BI9979" s="147"/>
      <c r="BJ9979" s="147"/>
    </row>
    <row r="9980" spans="61:62" s="92" customFormat="1" x14ac:dyDescent="0.2">
      <c r="BI9980" s="147"/>
      <c r="BJ9980" s="147"/>
    </row>
    <row r="9981" spans="61:62" s="92" customFormat="1" x14ac:dyDescent="0.2">
      <c r="BI9981" s="147"/>
      <c r="BJ9981" s="147"/>
    </row>
    <row r="9982" spans="61:62" s="92" customFormat="1" x14ac:dyDescent="0.2">
      <c r="BI9982" s="147"/>
      <c r="BJ9982" s="147"/>
    </row>
    <row r="9983" spans="61:62" s="92" customFormat="1" x14ac:dyDescent="0.2">
      <c r="BI9983" s="147"/>
      <c r="BJ9983" s="147"/>
    </row>
    <row r="9984" spans="61:62" s="92" customFormat="1" x14ac:dyDescent="0.2">
      <c r="BI9984" s="147"/>
      <c r="BJ9984" s="147"/>
    </row>
    <row r="9985" spans="61:62" s="92" customFormat="1" x14ac:dyDescent="0.2">
      <c r="BI9985" s="147"/>
      <c r="BJ9985" s="147"/>
    </row>
    <row r="9986" spans="61:62" s="92" customFormat="1" x14ac:dyDescent="0.2">
      <c r="BI9986" s="147"/>
      <c r="BJ9986" s="147"/>
    </row>
    <row r="9987" spans="61:62" s="92" customFormat="1" x14ac:dyDescent="0.2">
      <c r="BI9987" s="147"/>
      <c r="BJ9987" s="147"/>
    </row>
    <row r="9988" spans="61:62" s="92" customFormat="1" x14ac:dyDescent="0.2">
      <c r="BI9988" s="147"/>
      <c r="BJ9988" s="147"/>
    </row>
    <row r="9989" spans="61:62" s="92" customFormat="1" x14ac:dyDescent="0.2">
      <c r="BI9989" s="147"/>
      <c r="BJ9989" s="147"/>
    </row>
    <row r="9990" spans="61:62" s="92" customFormat="1" x14ac:dyDescent="0.2">
      <c r="BI9990" s="147"/>
      <c r="BJ9990" s="147"/>
    </row>
    <row r="9991" spans="61:62" s="92" customFormat="1" x14ac:dyDescent="0.2">
      <c r="BI9991" s="147"/>
      <c r="BJ9991" s="147"/>
    </row>
    <row r="9992" spans="61:62" s="92" customFormat="1" x14ac:dyDescent="0.2">
      <c r="BI9992" s="147"/>
      <c r="BJ9992" s="147"/>
    </row>
    <row r="9993" spans="61:62" s="92" customFormat="1" x14ac:dyDescent="0.2">
      <c r="BI9993" s="147"/>
      <c r="BJ9993" s="147"/>
    </row>
    <row r="9994" spans="61:62" s="92" customFormat="1" x14ac:dyDescent="0.2">
      <c r="BI9994" s="147"/>
      <c r="BJ9994" s="147"/>
    </row>
    <row r="9995" spans="61:62" s="92" customFormat="1" x14ac:dyDescent="0.2">
      <c r="BI9995" s="147"/>
      <c r="BJ9995" s="147"/>
    </row>
    <row r="9996" spans="61:62" s="92" customFormat="1" x14ac:dyDescent="0.2">
      <c r="BI9996" s="147"/>
      <c r="BJ9996" s="147"/>
    </row>
    <row r="9997" spans="61:62" s="92" customFormat="1" x14ac:dyDescent="0.2">
      <c r="BI9997" s="147"/>
      <c r="BJ9997" s="147"/>
    </row>
    <row r="9998" spans="61:62" s="92" customFormat="1" x14ac:dyDescent="0.2">
      <c r="BI9998" s="147"/>
      <c r="BJ9998" s="147"/>
    </row>
    <row r="9999" spans="61:62" s="92" customFormat="1" x14ac:dyDescent="0.2">
      <c r="BI9999" s="147"/>
      <c r="BJ9999" s="147"/>
    </row>
    <row r="10000" spans="61:62" s="92" customFormat="1" x14ac:dyDescent="0.2">
      <c r="BI10000" s="147"/>
      <c r="BJ10000" s="147"/>
    </row>
    <row r="10001" spans="61:62" s="92" customFormat="1" x14ac:dyDescent="0.2">
      <c r="BI10001" s="147"/>
      <c r="BJ10001" s="147"/>
    </row>
    <row r="10002" spans="61:62" s="92" customFormat="1" x14ac:dyDescent="0.2">
      <c r="BI10002" s="147"/>
      <c r="BJ10002" s="147"/>
    </row>
    <row r="10003" spans="61:62" s="92" customFormat="1" x14ac:dyDescent="0.2">
      <c r="BI10003" s="147"/>
      <c r="BJ10003" s="147"/>
    </row>
    <row r="10004" spans="61:62" s="92" customFormat="1" x14ac:dyDescent="0.2">
      <c r="BI10004" s="147"/>
      <c r="BJ10004" s="147"/>
    </row>
    <row r="10005" spans="61:62" s="92" customFormat="1" x14ac:dyDescent="0.2">
      <c r="BI10005" s="147"/>
      <c r="BJ10005" s="147"/>
    </row>
    <row r="10006" spans="61:62" s="92" customFormat="1" x14ac:dyDescent="0.2">
      <c r="BI10006" s="147"/>
      <c r="BJ10006" s="147"/>
    </row>
    <row r="10007" spans="61:62" s="92" customFormat="1" x14ac:dyDescent="0.2">
      <c r="BI10007" s="147"/>
      <c r="BJ10007" s="147"/>
    </row>
    <row r="10008" spans="61:62" s="92" customFormat="1" x14ac:dyDescent="0.2">
      <c r="BI10008" s="147"/>
      <c r="BJ10008" s="147"/>
    </row>
    <row r="10009" spans="61:62" s="92" customFormat="1" x14ac:dyDescent="0.2">
      <c r="BI10009" s="147"/>
      <c r="BJ10009" s="147"/>
    </row>
    <row r="10010" spans="61:62" s="92" customFormat="1" x14ac:dyDescent="0.2">
      <c r="BI10010" s="147"/>
      <c r="BJ10010" s="147"/>
    </row>
    <row r="10011" spans="61:62" s="92" customFormat="1" x14ac:dyDescent="0.2">
      <c r="BI10011" s="147"/>
      <c r="BJ10011" s="147"/>
    </row>
    <row r="10012" spans="61:62" s="92" customFormat="1" x14ac:dyDescent="0.2">
      <c r="BI10012" s="147"/>
      <c r="BJ10012" s="147"/>
    </row>
    <row r="10013" spans="61:62" s="92" customFormat="1" x14ac:dyDescent="0.2">
      <c r="BI10013" s="147"/>
      <c r="BJ10013" s="147"/>
    </row>
    <row r="10014" spans="61:62" s="92" customFormat="1" x14ac:dyDescent="0.2">
      <c r="BI10014" s="147"/>
      <c r="BJ10014" s="147"/>
    </row>
    <row r="10015" spans="61:62" s="92" customFormat="1" x14ac:dyDescent="0.2">
      <c r="BI10015" s="147"/>
      <c r="BJ10015" s="147"/>
    </row>
    <row r="10016" spans="61:62" s="92" customFormat="1" x14ac:dyDescent="0.2">
      <c r="BI10016" s="147"/>
      <c r="BJ10016" s="147"/>
    </row>
    <row r="10017" spans="61:62" s="92" customFormat="1" x14ac:dyDescent="0.2">
      <c r="BI10017" s="147"/>
      <c r="BJ10017" s="147"/>
    </row>
    <row r="10018" spans="61:62" s="92" customFormat="1" x14ac:dyDescent="0.2">
      <c r="BI10018" s="147"/>
      <c r="BJ10018" s="147"/>
    </row>
    <row r="10019" spans="61:62" s="92" customFormat="1" x14ac:dyDescent="0.2">
      <c r="BI10019" s="147"/>
      <c r="BJ10019" s="147"/>
    </row>
    <row r="10020" spans="61:62" s="92" customFormat="1" x14ac:dyDescent="0.2">
      <c r="BI10020" s="147"/>
      <c r="BJ10020" s="147"/>
    </row>
    <row r="10021" spans="61:62" s="92" customFormat="1" x14ac:dyDescent="0.2">
      <c r="BI10021" s="147"/>
      <c r="BJ10021" s="147"/>
    </row>
    <row r="10022" spans="61:62" s="92" customFormat="1" x14ac:dyDescent="0.2">
      <c r="BI10022" s="147"/>
      <c r="BJ10022" s="147"/>
    </row>
    <row r="10023" spans="61:62" s="92" customFormat="1" x14ac:dyDescent="0.2">
      <c r="BI10023" s="147"/>
      <c r="BJ10023" s="147"/>
    </row>
    <row r="10024" spans="61:62" s="92" customFormat="1" x14ac:dyDescent="0.2">
      <c r="BI10024" s="147"/>
      <c r="BJ10024" s="147"/>
    </row>
    <row r="10025" spans="61:62" s="92" customFormat="1" x14ac:dyDescent="0.2">
      <c r="BI10025" s="147"/>
      <c r="BJ10025" s="147"/>
    </row>
    <row r="10026" spans="61:62" s="92" customFormat="1" x14ac:dyDescent="0.2">
      <c r="BI10026" s="147"/>
      <c r="BJ10026" s="147"/>
    </row>
    <row r="10027" spans="61:62" s="92" customFormat="1" x14ac:dyDescent="0.2">
      <c r="BI10027" s="147"/>
      <c r="BJ10027" s="147"/>
    </row>
    <row r="10028" spans="61:62" s="92" customFormat="1" x14ac:dyDescent="0.2">
      <c r="BI10028" s="147"/>
      <c r="BJ10028" s="147"/>
    </row>
    <row r="10029" spans="61:62" s="92" customFormat="1" x14ac:dyDescent="0.2">
      <c r="BI10029" s="147"/>
      <c r="BJ10029" s="147"/>
    </row>
    <row r="10030" spans="61:62" s="92" customFormat="1" x14ac:dyDescent="0.2">
      <c r="BI10030" s="147"/>
      <c r="BJ10030" s="147"/>
    </row>
    <row r="10031" spans="61:62" s="92" customFormat="1" x14ac:dyDescent="0.2">
      <c r="BI10031" s="147"/>
      <c r="BJ10031" s="147"/>
    </row>
    <row r="10032" spans="61:62" s="92" customFormat="1" x14ac:dyDescent="0.2">
      <c r="BI10032" s="147"/>
      <c r="BJ10032" s="147"/>
    </row>
    <row r="10033" spans="61:62" s="92" customFormat="1" x14ac:dyDescent="0.2">
      <c r="BI10033" s="147"/>
      <c r="BJ10033" s="147"/>
    </row>
    <row r="10034" spans="61:62" s="92" customFormat="1" x14ac:dyDescent="0.2">
      <c r="BI10034" s="147"/>
      <c r="BJ10034" s="147"/>
    </row>
    <row r="10035" spans="61:62" s="92" customFormat="1" x14ac:dyDescent="0.2">
      <c r="BI10035" s="147"/>
      <c r="BJ10035" s="147"/>
    </row>
    <row r="10036" spans="61:62" s="92" customFormat="1" x14ac:dyDescent="0.2">
      <c r="BI10036" s="147"/>
      <c r="BJ10036" s="147"/>
    </row>
    <row r="10037" spans="61:62" s="92" customFormat="1" x14ac:dyDescent="0.2">
      <c r="BI10037" s="147"/>
      <c r="BJ10037" s="147"/>
    </row>
    <row r="10038" spans="61:62" s="92" customFormat="1" x14ac:dyDescent="0.2">
      <c r="BI10038" s="147"/>
      <c r="BJ10038" s="147"/>
    </row>
    <row r="10039" spans="61:62" s="92" customFormat="1" x14ac:dyDescent="0.2">
      <c r="BI10039" s="147"/>
      <c r="BJ10039" s="147"/>
    </row>
    <row r="10040" spans="61:62" s="92" customFormat="1" x14ac:dyDescent="0.2">
      <c r="BI10040" s="147"/>
      <c r="BJ10040" s="147"/>
    </row>
    <row r="10041" spans="61:62" s="92" customFormat="1" x14ac:dyDescent="0.2">
      <c r="BI10041" s="147"/>
      <c r="BJ10041" s="147"/>
    </row>
    <row r="10042" spans="61:62" s="92" customFormat="1" x14ac:dyDescent="0.2">
      <c r="BI10042" s="147"/>
      <c r="BJ10042" s="147"/>
    </row>
    <row r="10043" spans="61:62" s="92" customFormat="1" x14ac:dyDescent="0.2">
      <c r="BI10043" s="147"/>
      <c r="BJ10043" s="147"/>
    </row>
    <row r="10044" spans="61:62" s="92" customFormat="1" x14ac:dyDescent="0.2">
      <c r="BI10044" s="147"/>
      <c r="BJ10044" s="147"/>
    </row>
    <row r="10045" spans="61:62" s="92" customFormat="1" x14ac:dyDescent="0.2">
      <c r="BI10045" s="147"/>
      <c r="BJ10045" s="147"/>
    </row>
    <row r="10046" spans="61:62" s="92" customFormat="1" x14ac:dyDescent="0.2">
      <c r="BI10046" s="147"/>
      <c r="BJ10046" s="147"/>
    </row>
    <row r="10047" spans="61:62" s="92" customFormat="1" x14ac:dyDescent="0.2">
      <c r="BI10047" s="147"/>
      <c r="BJ10047" s="147"/>
    </row>
    <row r="10048" spans="61:62" s="92" customFormat="1" x14ac:dyDescent="0.2">
      <c r="BI10048" s="147"/>
      <c r="BJ10048" s="147"/>
    </row>
    <row r="10049" spans="61:62" s="92" customFormat="1" x14ac:dyDescent="0.2">
      <c r="BI10049" s="147"/>
      <c r="BJ10049" s="147"/>
    </row>
    <row r="10050" spans="61:62" s="92" customFormat="1" x14ac:dyDescent="0.2">
      <c r="BI10050" s="147"/>
      <c r="BJ10050" s="147"/>
    </row>
    <row r="10051" spans="61:62" s="92" customFormat="1" x14ac:dyDescent="0.2">
      <c r="BI10051" s="147"/>
      <c r="BJ10051" s="147"/>
    </row>
    <row r="10052" spans="61:62" s="92" customFormat="1" x14ac:dyDescent="0.2">
      <c r="BI10052" s="147"/>
      <c r="BJ10052" s="147"/>
    </row>
    <row r="10053" spans="61:62" s="92" customFormat="1" x14ac:dyDescent="0.2">
      <c r="BI10053" s="147"/>
      <c r="BJ10053" s="147"/>
    </row>
    <row r="10054" spans="61:62" s="92" customFormat="1" x14ac:dyDescent="0.2">
      <c r="BI10054" s="147"/>
      <c r="BJ10054" s="147"/>
    </row>
    <row r="10055" spans="61:62" s="92" customFormat="1" x14ac:dyDescent="0.2">
      <c r="BI10055" s="147"/>
      <c r="BJ10055" s="147"/>
    </row>
    <row r="10056" spans="61:62" s="92" customFormat="1" x14ac:dyDescent="0.2">
      <c r="BI10056" s="147"/>
      <c r="BJ10056" s="147"/>
    </row>
    <row r="10057" spans="61:62" s="92" customFormat="1" x14ac:dyDescent="0.2">
      <c r="BI10057" s="147"/>
      <c r="BJ10057" s="147"/>
    </row>
    <row r="10058" spans="61:62" s="92" customFormat="1" x14ac:dyDescent="0.2">
      <c r="BI10058" s="147"/>
      <c r="BJ10058" s="147"/>
    </row>
    <row r="10059" spans="61:62" s="92" customFormat="1" x14ac:dyDescent="0.2">
      <c r="BI10059" s="147"/>
      <c r="BJ10059" s="147"/>
    </row>
    <row r="10060" spans="61:62" s="92" customFormat="1" x14ac:dyDescent="0.2">
      <c r="BI10060" s="147"/>
      <c r="BJ10060" s="147"/>
    </row>
    <row r="10061" spans="61:62" s="92" customFormat="1" x14ac:dyDescent="0.2">
      <c r="BI10061" s="147"/>
      <c r="BJ10061" s="147"/>
    </row>
    <row r="10062" spans="61:62" s="92" customFormat="1" x14ac:dyDescent="0.2">
      <c r="BI10062" s="147"/>
      <c r="BJ10062" s="147"/>
    </row>
    <row r="10063" spans="61:62" s="92" customFormat="1" x14ac:dyDescent="0.2">
      <c r="BI10063" s="147"/>
      <c r="BJ10063" s="147"/>
    </row>
    <row r="10064" spans="61:62" s="92" customFormat="1" x14ac:dyDescent="0.2">
      <c r="BI10064" s="147"/>
      <c r="BJ10064" s="147"/>
    </row>
    <row r="10065" spans="61:62" s="92" customFormat="1" x14ac:dyDescent="0.2">
      <c r="BI10065" s="147"/>
      <c r="BJ10065" s="147"/>
    </row>
    <row r="10066" spans="61:62" s="92" customFormat="1" x14ac:dyDescent="0.2">
      <c r="BI10066" s="147"/>
      <c r="BJ10066" s="147"/>
    </row>
    <row r="10067" spans="61:62" s="92" customFormat="1" x14ac:dyDescent="0.2">
      <c r="BI10067" s="147"/>
      <c r="BJ10067" s="147"/>
    </row>
    <row r="10068" spans="61:62" s="92" customFormat="1" x14ac:dyDescent="0.2">
      <c r="BI10068" s="147"/>
      <c r="BJ10068" s="147"/>
    </row>
    <row r="10069" spans="61:62" s="92" customFormat="1" x14ac:dyDescent="0.2">
      <c r="BI10069" s="147"/>
      <c r="BJ10069" s="147"/>
    </row>
    <row r="10070" spans="61:62" s="92" customFormat="1" x14ac:dyDescent="0.2">
      <c r="BI10070" s="147"/>
      <c r="BJ10070" s="147"/>
    </row>
    <row r="10071" spans="61:62" s="92" customFormat="1" x14ac:dyDescent="0.2">
      <c r="BI10071" s="147"/>
      <c r="BJ10071" s="147"/>
    </row>
    <row r="10072" spans="61:62" s="92" customFormat="1" x14ac:dyDescent="0.2">
      <c r="BI10072" s="147"/>
      <c r="BJ10072" s="147"/>
    </row>
    <row r="10073" spans="61:62" s="92" customFormat="1" x14ac:dyDescent="0.2">
      <c r="BI10073" s="147"/>
      <c r="BJ10073" s="147"/>
    </row>
    <row r="10074" spans="61:62" s="92" customFormat="1" x14ac:dyDescent="0.2">
      <c r="BI10074" s="147"/>
      <c r="BJ10074" s="147"/>
    </row>
    <row r="10075" spans="61:62" s="92" customFormat="1" x14ac:dyDescent="0.2">
      <c r="BI10075" s="147"/>
      <c r="BJ10075" s="147"/>
    </row>
    <row r="10076" spans="61:62" s="92" customFormat="1" x14ac:dyDescent="0.2">
      <c r="BI10076" s="147"/>
      <c r="BJ10076" s="147"/>
    </row>
    <row r="10077" spans="61:62" s="92" customFormat="1" x14ac:dyDescent="0.2">
      <c r="BI10077" s="147"/>
      <c r="BJ10077" s="147"/>
    </row>
    <row r="10078" spans="61:62" s="92" customFormat="1" x14ac:dyDescent="0.2">
      <c r="BI10078" s="147"/>
      <c r="BJ10078" s="147"/>
    </row>
    <row r="10079" spans="61:62" s="92" customFormat="1" x14ac:dyDescent="0.2">
      <c r="BI10079" s="147"/>
      <c r="BJ10079" s="147"/>
    </row>
    <row r="10080" spans="61:62" s="92" customFormat="1" x14ac:dyDescent="0.2">
      <c r="BI10080" s="147"/>
      <c r="BJ10080" s="147"/>
    </row>
    <row r="10081" spans="61:62" s="92" customFormat="1" x14ac:dyDescent="0.2">
      <c r="BI10081" s="147"/>
      <c r="BJ10081" s="147"/>
    </row>
    <row r="10082" spans="61:62" s="92" customFormat="1" x14ac:dyDescent="0.2">
      <c r="BI10082" s="147"/>
      <c r="BJ10082" s="147"/>
    </row>
    <row r="10083" spans="61:62" s="92" customFormat="1" x14ac:dyDescent="0.2">
      <c r="BI10083" s="147"/>
      <c r="BJ10083" s="147"/>
    </row>
    <row r="10084" spans="61:62" s="92" customFormat="1" x14ac:dyDescent="0.2">
      <c r="BI10084" s="147"/>
      <c r="BJ10084" s="147"/>
    </row>
    <row r="10085" spans="61:62" s="92" customFormat="1" x14ac:dyDescent="0.2">
      <c r="BI10085" s="147"/>
      <c r="BJ10085" s="147"/>
    </row>
    <row r="10086" spans="61:62" s="92" customFormat="1" x14ac:dyDescent="0.2">
      <c r="BI10086" s="147"/>
      <c r="BJ10086" s="147"/>
    </row>
    <row r="10087" spans="61:62" s="92" customFormat="1" x14ac:dyDescent="0.2">
      <c r="BI10087" s="147"/>
      <c r="BJ10087" s="147"/>
    </row>
    <row r="10088" spans="61:62" s="92" customFormat="1" x14ac:dyDescent="0.2">
      <c r="BI10088" s="147"/>
      <c r="BJ10088" s="147"/>
    </row>
    <row r="10089" spans="61:62" s="92" customFormat="1" x14ac:dyDescent="0.2">
      <c r="BI10089" s="147"/>
      <c r="BJ10089" s="147"/>
    </row>
    <row r="10090" spans="61:62" s="92" customFormat="1" x14ac:dyDescent="0.2">
      <c r="BI10090" s="147"/>
      <c r="BJ10090" s="147"/>
    </row>
    <row r="10091" spans="61:62" s="92" customFormat="1" x14ac:dyDescent="0.2">
      <c r="BI10091" s="147"/>
      <c r="BJ10091" s="147"/>
    </row>
    <row r="10092" spans="61:62" s="92" customFormat="1" x14ac:dyDescent="0.2">
      <c r="BI10092" s="147"/>
      <c r="BJ10092" s="147"/>
    </row>
    <row r="10093" spans="61:62" s="92" customFormat="1" x14ac:dyDescent="0.2">
      <c r="BI10093" s="147"/>
      <c r="BJ10093" s="147"/>
    </row>
    <row r="10094" spans="61:62" s="92" customFormat="1" x14ac:dyDescent="0.2">
      <c r="BI10094" s="147"/>
      <c r="BJ10094" s="147"/>
    </row>
    <row r="10095" spans="61:62" s="92" customFormat="1" x14ac:dyDescent="0.2">
      <c r="BI10095" s="147"/>
      <c r="BJ10095" s="147"/>
    </row>
    <row r="10096" spans="61:62" s="92" customFormat="1" x14ac:dyDescent="0.2">
      <c r="BI10096" s="147"/>
      <c r="BJ10096" s="147"/>
    </row>
    <row r="10097" spans="61:62" s="92" customFormat="1" x14ac:dyDescent="0.2">
      <c r="BI10097" s="147"/>
      <c r="BJ10097" s="147"/>
    </row>
    <row r="10098" spans="61:62" s="92" customFormat="1" x14ac:dyDescent="0.2">
      <c r="BI10098" s="147"/>
      <c r="BJ10098" s="147"/>
    </row>
    <row r="10099" spans="61:62" s="92" customFormat="1" x14ac:dyDescent="0.2">
      <c r="BI10099" s="147"/>
      <c r="BJ10099" s="147"/>
    </row>
    <row r="10100" spans="61:62" s="92" customFormat="1" x14ac:dyDescent="0.2">
      <c r="BI10100" s="147"/>
      <c r="BJ10100" s="147"/>
    </row>
    <row r="10101" spans="61:62" s="92" customFormat="1" x14ac:dyDescent="0.2">
      <c r="BI10101" s="147"/>
      <c r="BJ10101" s="147"/>
    </row>
    <row r="10102" spans="61:62" s="92" customFormat="1" x14ac:dyDescent="0.2">
      <c r="BI10102" s="147"/>
      <c r="BJ10102" s="147"/>
    </row>
    <row r="10103" spans="61:62" s="92" customFormat="1" x14ac:dyDescent="0.2">
      <c r="BI10103" s="147"/>
      <c r="BJ10103" s="147"/>
    </row>
    <row r="10104" spans="61:62" s="92" customFormat="1" x14ac:dyDescent="0.2">
      <c r="BI10104" s="147"/>
      <c r="BJ10104" s="147"/>
    </row>
    <row r="10105" spans="61:62" s="92" customFormat="1" x14ac:dyDescent="0.2">
      <c r="BI10105" s="147"/>
      <c r="BJ10105" s="147"/>
    </row>
    <row r="10106" spans="61:62" s="92" customFormat="1" x14ac:dyDescent="0.2">
      <c r="BI10106" s="147"/>
      <c r="BJ10106" s="147"/>
    </row>
    <row r="10107" spans="61:62" s="92" customFormat="1" x14ac:dyDescent="0.2">
      <c r="BI10107" s="147"/>
      <c r="BJ10107" s="147"/>
    </row>
    <row r="10108" spans="61:62" s="92" customFormat="1" x14ac:dyDescent="0.2">
      <c r="BI10108" s="147"/>
      <c r="BJ10108" s="147"/>
    </row>
    <row r="10109" spans="61:62" s="92" customFormat="1" x14ac:dyDescent="0.2">
      <c r="BI10109" s="147"/>
      <c r="BJ10109" s="147"/>
    </row>
    <row r="10110" spans="61:62" s="92" customFormat="1" x14ac:dyDescent="0.2">
      <c r="BI10110" s="147"/>
      <c r="BJ10110" s="147"/>
    </row>
    <row r="10111" spans="61:62" s="92" customFormat="1" x14ac:dyDescent="0.2">
      <c r="BI10111" s="147"/>
      <c r="BJ10111" s="147"/>
    </row>
    <row r="10112" spans="61:62" s="92" customFormat="1" x14ac:dyDescent="0.2">
      <c r="BI10112" s="147"/>
      <c r="BJ10112" s="147"/>
    </row>
    <row r="10113" spans="61:62" s="92" customFormat="1" x14ac:dyDescent="0.2">
      <c r="BI10113" s="147"/>
      <c r="BJ10113" s="147"/>
    </row>
    <row r="10114" spans="61:62" s="92" customFormat="1" x14ac:dyDescent="0.2">
      <c r="BI10114" s="147"/>
      <c r="BJ10114" s="147"/>
    </row>
    <row r="10115" spans="61:62" s="92" customFormat="1" x14ac:dyDescent="0.2">
      <c r="BI10115" s="147"/>
      <c r="BJ10115" s="147"/>
    </row>
    <row r="10116" spans="61:62" s="92" customFormat="1" x14ac:dyDescent="0.2">
      <c r="BI10116" s="147"/>
      <c r="BJ10116" s="147"/>
    </row>
    <row r="10117" spans="61:62" s="92" customFormat="1" x14ac:dyDescent="0.2">
      <c r="BI10117" s="147"/>
      <c r="BJ10117" s="147"/>
    </row>
    <row r="10118" spans="61:62" s="92" customFormat="1" x14ac:dyDescent="0.2">
      <c r="BI10118" s="147"/>
      <c r="BJ10118" s="147"/>
    </row>
    <row r="10119" spans="61:62" s="92" customFormat="1" x14ac:dyDescent="0.2">
      <c r="BI10119" s="147"/>
      <c r="BJ10119" s="147"/>
    </row>
    <row r="10120" spans="61:62" s="92" customFormat="1" x14ac:dyDescent="0.2">
      <c r="BI10120" s="147"/>
      <c r="BJ10120" s="147"/>
    </row>
    <row r="10121" spans="61:62" s="92" customFormat="1" x14ac:dyDescent="0.2">
      <c r="BI10121" s="147"/>
      <c r="BJ10121" s="147"/>
    </row>
    <row r="10122" spans="61:62" s="92" customFormat="1" x14ac:dyDescent="0.2">
      <c r="BI10122" s="147"/>
      <c r="BJ10122" s="147"/>
    </row>
    <row r="10123" spans="61:62" s="92" customFormat="1" x14ac:dyDescent="0.2">
      <c r="BI10123" s="147"/>
      <c r="BJ10123" s="147"/>
    </row>
    <row r="10124" spans="61:62" s="92" customFormat="1" x14ac:dyDescent="0.2">
      <c r="BI10124" s="147"/>
      <c r="BJ10124" s="147"/>
    </row>
    <row r="10125" spans="61:62" s="92" customFormat="1" x14ac:dyDescent="0.2">
      <c r="BI10125" s="147"/>
      <c r="BJ10125" s="147"/>
    </row>
    <row r="10126" spans="61:62" s="92" customFormat="1" x14ac:dyDescent="0.2">
      <c r="BI10126" s="147"/>
      <c r="BJ10126" s="147"/>
    </row>
    <row r="10127" spans="61:62" s="92" customFormat="1" x14ac:dyDescent="0.2">
      <c r="BI10127" s="147"/>
      <c r="BJ10127" s="147"/>
    </row>
    <row r="10128" spans="61:62" s="92" customFormat="1" x14ac:dyDescent="0.2">
      <c r="BI10128" s="147"/>
      <c r="BJ10128" s="147"/>
    </row>
    <row r="10129" spans="61:62" s="92" customFormat="1" x14ac:dyDescent="0.2">
      <c r="BI10129" s="147"/>
      <c r="BJ10129" s="147"/>
    </row>
    <row r="10130" spans="61:62" s="92" customFormat="1" x14ac:dyDescent="0.2">
      <c r="BI10130" s="147"/>
      <c r="BJ10130" s="147"/>
    </row>
    <row r="10131" spans="61:62" s="92" customFormat="1" x14ac:dyDescent="0.2">
      <c r="BI10131" s="147"/>
      <c r="BJ10131" s="147"/>
    </row>
    <row r="10132" spans="61:62" s="92" customFormat="1" x14ac:dyDescent="0.2">
      <c r="BI10132" s="147"/>
      <c r="BJ10132" s="147"/>
    </row>
    <row r="10133" spans="61:62" s="92" customFormat="1" x14ac:dyDescent="0.2">
      <c r="BI10133" s="147"/>
      <c r="BJ10133" s="147"/>
    </row>
    <row r="10134" spans="61:62" s="92" customFormat="1" x14ac:dyDescent="0.2">
      <c r="BI10134" s="147"/>
      <c r="BJ10134" s="147"/>
    </row>
    <row r="10135" spans="61:62" s="92" customFormat="1" x14ac:dyDescent="0.2">
      <c r="BI10135" s="147"/>
      <c r="BJ10135" s="147"/>
    </row>
    <row r="10136" spans="61:62" s="92" customFormat="1" x14ac:dyDescent="0.2">
      <c r="BI10136" s="147"/>
      <c r="BJ10136" s="147"/>
    </row>
    <row r="10137" spans="61:62" s="92" customFormat="1" x14ac:dyDescent="0.2">
      <c r="BI10137" s="147"/>
      <c r="BJ10137" s="147"/>
    </row>
    <row r="10138" spans="61:62" s="92" customFormat="1" x14ac:dyDescent="0.2">
      <c r="BI10138" s="147"/>
      <c r="BJ10138" s="147"/>
    </row>
    <row r="10139" spans="61:62" s="92" customFormat="1" x14ac:dyDescent="0.2">
      <c r="BI10139" s="147"/>
      <c r="BJ10139" s="147"/>
    </row>
    <row r="10140" spans="61:62" s="92" customFormat="1" x14ac:dyDescent="0.2">
      <c r="BI10140" s="147"/>
      <c r="BJ10140" s="147"/>
    </row>
    <row r="10141" spans="61:62" s="92" customFormat="1" x14ac:dyDescent="0.2">
      <c r="BI10141" s="147"/>
      <c r="BJ10141" s="147"/>
    </row>
    <row r="10142" spans="61:62" s="92" customFormat="1" x14ac:dyDescent="0.2">
      <c r="BI10142" s="147"/>
      <c r="BJ10142" s="147"/>
    </row>
    <row r="10143" spans="61:62" s="92" customFormat="1" x14ac:dyDescent="0.2">
      <c r="BI10143" s="147"/>
      <c r="BJ10143" s="147"/>
    </row>
    <row r="10144" spans="61:62" s="92" customFormat="1" x14ac:dyDescent="0.2">
      <c r="BI10144" s="147"/>
      <c r="BJ10144" s="147"/>
    </row>
    <row r="10145" spans="61:62" s="92" customFormat="1" x14ac:dyDescent="0.2">
      <c r="BI10145" s="147"/>
      <c r="BJ10145" s="147"/>
    </row>
    <row r="10146" spans="61:62" s="92" customFormat="1" x14ac:dyDescent="0.2">
      <c r="BI10146" s="147"/>
      <c r="BJ10146" s="147"/>
    </row>
    <row r="10147" spans="61:62" s="92" customFormat="1" x14ac:dyDescent="0.2">
      <c r="BI10147" s="147"/>
      <c r="BJ10147" s="147"/>
    </row>
    <row r="10148" spans="61:62" s="92" customFormat="1" x14ac:dyDescent="0.2">
      <c r="BI10148" s="147"/>
      <c r="BJ10148" s="147"/>
    </row>
    <row r="10149" spans="61:62" s="92" customFormat="1" x14ac:dyDescent="0.2">
      <c r="BI10149" s="147"/>
      <c r="BJ10149" s="147"/>
    </row>
    <row r="10150" spans="61:62" s="92" customFormat="1" x14ac:dyDescent="0.2">
      <c r="BI10150" s="147"/>
      <c r="BJ10150" s="147"/>
    </row>
    <row r="10151" spans="61:62" s="92" customFormat="1" x14ac:dyDescent="0.2">
      <c r="BI10151" s="147"/>
      <c r="BJ10151" s="147"/>
    </row>
    <row r="10152" spans="61:62" s="92" customFormat="1" x14ac:dyDescent="0.2">
      <c r="BI10152" s="147"/>
      <c r="BJ10152" s="147"/>
    </row>
    <row r="10153" spans="61:62" s="92" customFormat="1" x14ac:dyDescent="0.2">
      <c r="BI10153" s="147"/>
      <c r="BJ10153" s="147"/>
    </row>
    <row r="10154" spans="61:62" s="92" customFormat="1" x14ac:dyDescent="0.2">
      <c r="BI10154" s="147"/>
      <c r="BJ10154" s="147"/>
    </row>
    <row r="10155" spans="61:62" s="92" customFormat="1" x14ac:dyDescent="0.2">
      <c r="BI10155" s="147"/>
      <c r="BJ10155" s="147"/>
    </row>
    <row r="10156" spans="61:62" s="92" customFormat="1" x14ac:dyDescent="0.2">
      <c r="BI10156" s="147"/>
      <c r="BJ10156" s="147"/>
    </row>
    <row r="10157" spans="61:62" s="92" customFormat="1" x14ac:dyDescent="0.2">
      <c r="BI10157" s="147"/>
      <c r="BJ10157" s="147"/>
    </row>
    <row r="10158" spans="61:62" s="92" customFormat="1" x14ac:dyDescent="0.2">
      <c r="BI10158" s="147"/>
      <c r="BJ10158" s="147"/>
    </row>
    <row r="10159" spans="61:62" s="92" customFormat="1" x14ac:dyDescent="0.2">
      <c r="BI10159" s="147"/>
      <c r="BJ10159" s="147"/>
    </row>
    <row r="10160" spans="61:62" s="92" customFormat="1" x14ac:dyDescent="0.2">
      <c r="BI10160" s="147"/>
      <c r="BJ10160" s="147"/>
    </row>
    <row r="10161" spans="61:62" s="92" customFormat="1" x14ac:dyDescent="0.2">
      <c r="BI10161" s="147"/>
      <c r="BJ10161" s="147"/>
    </row>
    <row r="10162" spans="61:62" s="92" customFormat="1" x14ac:dyDescent="0.2">
      <c r="BI10162" s="147"/>
      <c r="BJ10162" s="147"/>
    </row>
    <row r="10163" spans="61:62" s="92" customFormat="1" x14ac:dyDescent="0.2">
      <c r="BI10163" s="147"/>
      <c r="BJ10163" s="147"/>
    </row>
    <row r="10164" spans="61:62" s="92" customFormat="1" x14ac:dyDescent="0.2">
      <c r="BI10164" s="147"/>
      <c r="BJ10164" s="147"/>
    </row>
    <row r="10165" spans="61:62" s="92" customFormat="1" x14ac:dyDescent="0.2">
      <c r="BI10165" s="147"/>
      <c r="BJ10165" s="147"/>
    </row>
    <row r="10166" spans="61:62" s="92" customFormat="1" x14ac:dyDescent="0.2">
      <c r="BI10166" s="147"/>
      <c r="BJ10166" s="147"/>
    </row>
    <row r="10167" spans="61:62" s="92" customFormat="1" x14ac:dyDescent="0.2">
      <c r="BI10167" s="147"/>
      <c r="BJ10167" s="147"/>
    </row>
    <row r="10168" spans="61:62" s="92" customFormat="1" x14ac:dyDescent="0.2">
      <c r="BI10168" s="147"/>
      <c r="BJ10168" s="147"/>
    </row>
    <row r="10169" spans="61:62" s="92" customFormat="1" x14ac:dyDescent="0.2">
      <c r="BI10169" s="147"/>
      <c r="BJ10169" s="147"/>
    </row>
    <row r="10170" spans="61:62" s="92" customFormat="1" x14ac:dyDescent="0.2">
      <c r="BI10170" s="147"/>
      <c r="BJ10170" s="147"/>
    </row>
    <row r="10171" spans="61:62" s="92" customFormat="1" x14ac:dyDescent="0.2">
      <c r="BI10171" s="147"/>
      <c r="BJ10171" s="147"/>
    </row>
    <row r="10172" spans="61:62" s="92" customFormat="1" x14ac:dyDescent="0.2">
      <c r="BI10172" s="147"/>
      <c r="BJ10172" s="147"/>
    </row>
    <row r="10173" spans="61:62" s="92" customFormat="1" x14ac:dyDescent="0.2">
      <c r="BI10173" s="147"/>
      <c r="BJ10173" s="147"/>
    </row>
    <row r="10174" spans="61:62" s="92" customFormat="1" x14ac:dyDescent="0.2">
      <c r="BI10174" s="147"/>
      <c r="BJ10174" s="147"/>
    </row>
    <row r="10175" spans="61:62" s="92" customFormat="1" x14ac:dyDescent="0.2">
      <c r="BI10175" s="147"/>
      <c r="BJ10175" s="147"/>
    </row>
    <row r="10176" spans="61:62" s="92" customFormat="1" x14ac:dyDescent="0.2">
      <c r="BI10176" s="147"/>
      <c r="BJ10176" s="147"/>
    </row>
    <row r="10177" spans="61:62" s="92" customFormat="1" x14ac:dyDescent="0.2">
      <c r="BI10177" s="147"/>
      <c r="BJ10177" s="147"/>
    </row>
    <row r="10178" spans="61:62" s="92" customFormat="1" x14ac:dyDescent="0.2">
      <c r="BI10178" s="147"/>
      <c r="BJ10178" s="147"/>
    </row>
    <row r="10179" spans="61:62" s="92" customFormat="1" x14ac:dyDescent="0.2">
      <c r="BI10179" s="147"/>
      <c r="BJ10179" s="147"/>
    </row>
    <row r="10180" spans="61:62" s="92" customFormat="1" x14ac:dyDescent="0.2">
      <c r="BI10180" s="147"/>
      <c r="BJ10180" s="147"/>
    </row>
    <row r="10181" spans="61:62" s="92" customFormat="1" x14ac:dyDescent="0.2">
      <c r="BI10181" s="147"/>
      <c r="BJ10181" s="147"/>
    </row>
    <row r="10182" spans="61:62" s="92" customFormat="1" x14ac:dyDescent="0.2">
      <c r="BI10182" s="147"/>
      <c r="BJ10182" s="147"/>
    </row>
    <row r="10183" spans="61:62" s="92" customFormat="1" x14ac:dyDescent="0.2">
      <c r="BI10183" s="147"/>
      <c r="BJ10183" s="147"/>
    </row>
    <row r="10184" spans="61:62" s="92" customFormat="1" x14ac:dyDescent="0.2">
      <c r="BI10184" s="147"/>
      <c r="BJ10184" s="147"/>
    </row>
    <row r="10185" spans="61:62" s="92" customFormat="1" x14ac:dyDescent="0.2">
      <c r="BI10185" s="147"/>
      <c r="BJ10185" s="147"/>
    </row>
    <row r="10186" spans="61:62" s="92" customFormat="1" x14ac:dyDescent="0.2">
      <c r="BI10186" s="147"/>
      <c r="BJ10186" s="147"/>
    </row>
    <row r="10187" spans="61:62" s="92" customFormat="1" x14ac:dyDescent="0.2">
      <c r="BI10187" s="147"/>
      <c r="BJ10187" s="147"/>
    </row>
    <row r="10188" spans="61:62" s="92" customFormat="1" x14ac:dyDescent="0.2">
      <c r="BI10188" s="147"/>
      <c r="BJ10188" s="147"/>
    </row>
    <row r="10189" spans="61:62" s="92" customFormat="1" x14ac:dyDescent="0.2">
      <c r="BI10189" s="147"/>
      <c r="BJ10189" s="147"/>
    </row>
    <row r="10190" spans="61:62" s="92" customFormat="1" x14ac:dyDescent="0.2">
      <c r="BI10190" s="147"/>
      <c r="BJ10190" s="147"/>
    </row>
    <row r="10191" spans="61:62" s="92" customFormat="1" x14ac:dyDescent="0.2">
      <c r="BI10191" s="147"/>
      <c r="BJ10191" s="147"/>
    </row>
    <row r="10192" spans="61:62" s="92" customFormat="1" x14ac:dyDescent="0.2">
      <c r="BI10192" s="147"/>
      <c r="BJ10192" s="147"/>
    </row>
    <row r="10193" spans="61:62" s="92" customFormat="1" x14ac:dyDescent="0.2">
      <c r="BI10193" s="147"/>
      <c r="BJ10193" s="147"/>
    </row>
    <row r="10194" spans="61:62" s="92" customFormat="1" x14ac:dyDescent="0.2">
      <c r="BI10194" s="147"/>
      <c r="BJ10194" s="147"/>
    </row>
    <row r="10195" spans="61:62" s="92" customFormat="1" x14ac:dyDescent="0.2">
      <c r="BI10195" s="147"/>
      <c r="BJ10195" s="147"/>
    </row>
    <row r="10196" spans="61:62" s="92" customFormat="1" x14ac:dyDescent="0.2">
      <c r="BI10196" s="147"/>
      <c r="BJ10196" s="147"/>
    </row>
    <row r="10197" spans="61:62" s="92" customFormat="1" x14ac:dyDescent="0.2">
      <c r="BI10197" s="147"/>
      <c r="BJ10197" s="147"/>
    </row>
    <row r="10198" spans="61:62" s="92" customFormat="1" x14ac:dyDescent="0.2">
      <c r="BI10198" s="147"/>
      <c r="BJ10198" s="147"/>
    </row>
    <row r="10199" spans="61:62" s="92" customFormat="1" x14ac:dyDescent="0.2">
      <c r="BI10199" s="147"/>
      <c r="BJ10199" s="147"/>
    </row>
    <row r="10200" spans="61:62" s="92" customFormat="1" x14ac:dyDescent="0.2">
      <c r="BI10200" s="147"/>
      <c r="BJ10200" s="147"/>
    </row>
    <row r="10201" spans="61:62" s="92" customFormat="1" x14ac:dyDescent="0.2">
      <c r="BI10201" s="147"/>
      <c r="BJ10201" s="147"/>
    </row>
    <row r="10202" spans="61:62" s="92" customFormat="1" x14ac:dyDescent="0.2">
      <c r="BI10202" s="147"/>
      <c r="BJ10202" s="147"/>
    </row>
    <row r="10203" spans="61:62" s="92" customFormat="1" x14ac:dyDescent="0.2">
      <c r="BI10203" s="147"/>
      <c r="BJ10203" s="147"/>
    </row>
    <row r="10204" spans="61:62" s="92" customFormat="1" x14ac:dyDescent="0.2">
      <c r="BI10204" s="147"/>
      <c r="BJ10204" s="147"/>
    </row>
    <row r="10205" spans="61:62" s="92" customFormat="1" x14ac:dyDescent="0.2">
      <c r="BI10205" s="147"/>
      <c r="BJ10205" s="147"/>
    </row>
    <row r="10206" spans="61:62" s="92" customFormat="1" x14ac:dyDescent="0.2">
      <c r="BI10206" s="147"/>
      <c r="BJ10206" s="147"/>
    </row>
    <row r="10207" spans="61:62" s="92" customFormat="1" x14ac:dyDescent="0.2">
      <c r="BI10207" s="147"/>
      <c r="BJ10207" s="147"/>
    </row>
    <row r="10208" spans="61:62" s="92" customFormat="1" x14ac:dyDescent="0.2">
      <c r="BI10208" s="147"/>
      <c r="BJ10208" s="147"/>
    </row>
    <row r="10209" spans="61:62" s="92" customFormat="1" x14ac:dyDescent="0.2">
      <c r="BI10209" s="147"/>
      <c r="BJ10209" s="147"/>
    </row>
    <row r="10210" spans="61:62" s="92" customFormat="1" x14ac:dyDescent="0.2">
      <c r="BI10210" s="147"/>
      <c r="BJ10210" s="147"/>
    </row>
    <row r="10211" spans="61:62" s="92" customFormat="1" x14ac:dyDescent="0.2">
      <c r="BI10211" s="147"/>
      <c r="BJ10211" s="147"/>
    </row>
    <row r="10212" spans="61:62" s="92" customFormat="1" x14ac:dyDescent="0.2">
      <c r="BI10212" s="147"/>
      <c r="BJ10212" s="147"/>
    </row>
    <row r="10213" spans="61:62" s="92" customFormat="1" x14ac:dyDescent="0.2">
      <c r="BI10213" s="147"/>
      <c r="BJ10213" s="147"/>
    </row>
    <row r="10214" spans="61:62" s="92" customFormat="1" x14ac:dyDescent="0.2">
      <c r="BI10214" s="147"/>
      <c r="BJ10214" s="147"/>
    </row>
    <row r="10215" spans="61:62" s="92" customFormat="1" x14ac:dyDescent="0.2">
      <c r="BI10215" s="147"/>
      <c r="BJ10215" s="147"/>
    </row>
    <row r="10216" spans="61:62" s="92" customFormat="1" x14ac:dyDescent="0.2">
      <c r="BI10216" s="147"/>
      <c r="BJ10216" s="147"/>
    </row>
    <row r="10217" spans="61:62" s="92" customFormat="1" x14ac:dyDescent="0.2">
      <c r="BI10217" s="147"/>
      <c r="BJ10217" s="147"/>
    </row>
    <row r="10218" spans="61:62" s="92" customFormat="1" x14ac:dyDescent="0.2">
      <c r="BI10218" s="147"/>
      <c r="BJ10218" s="147"/>
    </row>
    <row r="10219" spans="61:62" s="92" customFormat="1" x14ac:dyDescent="0.2">
      <c r="BI10219" s="147"/>
      <c r="BJ10219" s="147"/>
    </row>
    <row r="10220" spans="61:62" s="92" customFormat="1" x14ac:dyDescent="0.2">
      <c r="BI10220" s="147"/>
      <c r="BJ10220" s="147"/>
    </row>
    <row r="10221" spans="61:62" s="92" customFormat="1" x14ac:dyDescent="0.2">
      <c r="BI10221" s="147"/>
      <c r="BJ10221" s="147"/>
    </row>
    <row r="10222" spans="61:62" s="92" customFormat="1" x14ac:dyDescent="0.2">
      <c r="BI10222" s="147"/>
      <c r="BJ10222" s="147"/>
    </row>
    <row r="10223" spans="61:62" s="92" customFormat="1" x14ac:dyDescent="0.2">
      <c r="BI10223" s="147"/>
      <c r="BJ10223" s="147"/>
    </row>
    <row r="10224" spans="61:62" s="92" customFormat="1" x14ac:dyDescent="0.2">
      <c r="BI10224" s="147"/>
      <c r="BJ10224" s="147"/>
    </row>
    <row r="10225" spans="61:62" s="92" customFormat="1" x14ac:dyDescent="0.2">
      <c r="BI10225" s="147"/>
      <c r="BJ10225" s="147"/>
    </row>
    <row r="10226" spans="61:62" s="92" customFormat="1" x14ac:dyDescent="0.2">
      <c r="BI10226" s="147"/>
      <c r="BJ10226" s="147"/>
    </row>
    <row r="10227" spans="61:62" s="92" customFormat="1" x14ac:dyDescent="0.2">
      <c r="BI10227" s="147"/>
      <c r="BJ10227" s="147"/>
    </row>
    <row r="10228" spans="61:62" s="92" customFormat="1" x14ac:dyDescent="0.2">
      <c r="BI10228" s="147"/>
      <c r="BJ10228" s="147"/>
    </row>
    <row r="10229" spans="61:62" s="92" customFormat="1" x14ac:dyDescent="0.2">
      <c r="BI10229" s="147"/>
      <c r="BJ10229" s="147"/>
    </row>
    <row r="10230" spans="61:62" s="92" customFormat="1" x14ac:dyDescent="0.2">
      <c r="BI10230" s="147"/>
      <c r="BJ10230" s="147"/>
    </row>
    <row r="10231" spans="61:62" s="92" customFormat="1" x14ac:dyDescent="0.2">
      <c r="BI10231" s="147"/>
      <c r="BJ10231" s="147"/>
    </row>
    <row r="10232" spans="61:62" s="92" customFormat="1" x14ac:dyDescent="0.2">
      <c r="BI10232" s="147"/>
      <c r="BJ10232" s="147"/>
    </row>
    <row r="10233" spans="61:62" s="92" customFormat="1" x14ac:dyDescent="0.2">
      <c r="BI10233" s="147"/>
      <c r="BJ10233" s="147"/>
    </row>
    <row r="10234" spans="61:62" s="92" customFormat="1" x14ac:dyDescent="0.2">
      <c r="BI10234" s="147"/>
      <c r="BJ10234" s="147"/>
    </row>
    <row r="10235" spans="61:62" s="92" customFormat="1" x14ac:dyDescent="0.2">
      <c r="BI10235" s="147"/>
      <c r="BJ10235" s="147"/>
    </row>
    <row r="10236" spans="61:62" s="92" customFormat="1" x14ac:dyDescent="0.2">
      <c r="BI10236" s="147"/>
      <c r="BJ10236" s="147"/>
    </row>
    <row r="10237" spans="61:62" s="92" customFormat="1" x14ac:dyDescent="0.2">
      <c r="BI10237" s="147"/>
      <c r="BJ10237" s="147"/>
    </row>
    <row r="10238" spans="61:62" s="92" customFormat="1" x14ac:dyDescent="0.2">
      <c r="BI10238" s="147"/>
      <c r="BJ10238" s="147"/>
    </row>
    <row r="10239" spans="61:62" s="92" customFormat="1" x14ac:dyDescent="0.2">
      <c r="BI10239" s="147"/>
      <c r="BJ10239" s="147"/>
    </row>
    <row r="10240" spans="61:62" s="92" customFormat="1" x14ac:dyDescent="0.2">
      <c r="BI10240" s="147"/>
      <c r="BJ10240" s="147"/>
    </row>
    <row r="10241" spans="61:62" s="92" customFormat="1" x14ac:dyDescent="0.2">
      <c r="BI10241" s="147"/>
      <c r="BJ10241" s="147"/>
    </row>
    <row r="10242" spans="61:62" s="92" customFormat="1" x14ac:dyDescent="0.2">
      <c r="BI10242" s="147"/>
      <c r="BJ10242" s="147"/>
    </row>
    <row r="10243" spans="61:62" s="92" customFormat="1" x14ac:dyDescent="0.2">
      <c r="BI10243" s="147"/>
      <c r="BJ10243" s="147"/>
    </row>
    <row r="10244" spans="61:62" s="92" customFormat="1" x14ac:dyDescent="0.2">
      <c r="BI10244" s="147"/>
      <c r="BJ10244" s="147"/>
    </row>
    <row r="10245" spans="61:62" s="92" customFormat="1" x14ac:dyDescent="0.2">
      <c r="BI10245" s="147"/>
      <c r="BJ10245" s="147"/>
    </row>
    <row r="10246" spans="61:62" s="92" customFormat="1" x14ac:dyDescent="0.2">
      <c r="BI10246" s="147"/>
      <c r="BJ10246" s="147"/>
    </row>
    <row r="10247" spans="61:62" s="92" customFormat="1" x14ac:dyDescent="0.2">
      <c r="BI10247" s="147"/>
      <c r="BJ10247" s="147"/>
    </row>
    <row r="10248" spans="61:62" s="92" customFormat="1" x14ac:dyDescent="0.2">
      <c r="BI10248" s="147"/>
      <c r="BJ10248" s="147"/>
    </row>
    <row r="10249" spans="61:62" s="92" customFormat="1" x14ac:dyDescent="0.2">
      <c r="BI10249" s="147"/>
      <c r="BJ10249" s="147"/>
    </row>
    <row r="10250" spans="61:62" s="92" customFormat="1" x14ac:dyDescent="0.2">
      <c r="BI10250" s="147"/>
      <c r="BJ10250" s="147"/>
    </row>
    <row r="10251" spans="61:62" s="92" customFormat="1" x14ac:dyDescent="0.2">
      <c r="BI10251" s="147"/>
      <c r="BJ10251" s="147"/>
    </row>
    <row r="10252" spans="61:62" s="92" customFormat="1" x14ac:dyDescent="0.2">
      <c r="BI10252" s="147"/>
      <c r="BJ10252" s="147"/>
    </row>
    <row r="10253" spans="61:62" s="92" customFormat="1" x14ac:dyDescent="0.2">
      <c r="BI10253" s="147"/>
      <c r="BJ10253" s="147"/>
    </row>
    <row r="10254" spans="61:62" s="92" customFormat="1" x14ac:dyDescent="0.2">
      <c r="BI10254" s="147"/>
      <c r="BJ10254" s="147"/>
    </row>
    <row r="10255" spans="61:62" s="92" customFormat="1" x14ac:dyDescent="0.2">
      <c r="BI10255" s="147"/>
      <c r="BJ10255" s="147"/>
    </row>
    <row r="10256" spans="61:62" s="92" customFormat="1" x14ac:dyDescent="0.2">
      <c r="BI10256" s="147"/>
      <c r="BJ10256" s="147"/>
    </row>
    <row r="10257" spans="61:62" s="92" customFormat="1" x14ac:dyDescent="0.2">
      <c r="BI10257" s="147"/>
      <c r="BJ10257" s="147"/>
    </row>
    <row r="10258" spans="61:62" s="92" customFormat="1" x14ac:dyDescent="0.2">
      <c r="BI10258" s="147"/>
      <c r="BJ10258" s="147"/>
    </row>
    <row r="10259" spans="61:62" s="92" customFormat="1" x14ac:dyDescent="0.2">
      <c r="BI10259" s="147"/>
      <c r="BJ10259" s="147"/>
    </row>
    <row r="10260" spans="61:62" s="92" customFormat="1" x14ac:dyDescent="0.2">
      <c r="BI10260" s="147"/>
      <c r="BJ10260" s="147"/>
    </row>
    <row r="10261" spans="61:62" s="92" customFormat="1" x14ac:dyDescent="0.2">
      <c r="BI10261" s="147"/>
      <c r="BJ10261" s="147"/>
    </row>
    <row r="10262" spans="61:62" s="92" customFormat="1" x14ac:dyDescent="0.2">
      <c r="BI10262" s="147"/>
      <c r="BJ10262" s="147"/>
    </row>
    <row r="10263" spans="61:62" s="92" customFormat="1" x14ac:dyDescent="0.2">
      <c r="BI10263" s="147"/>
      <c r="BJ10263" s="147"/>
    </row>
    <row r="10264" spans="61:62" s="92" customFormat="1" x14ac:dyDescent="0.2">
      <c r="BI10264" s="147"/>
      <c r="BJ10264" s="147"/>
    </row>
    <row r="10265" spans="61:62" s="92" customFormat="1" x14ac:dyDescent="0.2">
      <c r="BI10265" s="147"/>
      <c r="BJ10265" s="147"/>
    </row>
    <row r="10266" spans="61:62" s="92" customFormat="1" x14ac:dyDescent="0.2">
      <c r="BI10266" s="147"/>
      <c r="BJ10266" s="147"/>
    </row>
    <row r="10267" spans="61:62" s="92" customFormat="1" x14ac:dyDescent="0.2">
      <c r="BI10267" s="147"/>
      <c r="BJ10267" s="147"/>
    </row>
    <row r="10268" spans="61:62" s="92" customFormat="1" x14ac:dyDescent="0.2">
      <c r="BI10268" s="147"/>
      <c r="BJ10268" s="147"/>
    </row>
    <row r="10269" spans="61:62" s="92" customFormat="1" x14ac:dyDescent="0.2">
      <c r="BI10269" s="147"/>
      <c r="BJ10269" s="147"/>
    </row>
    <row r="10270" spans="61:62" s="92" customFormat="1" x14ac:dyDescent="0.2">
      <c r="BI10270" s="147"/>
      <c r="BJ10270" s="147"/>
    </row>
    <row r="10271" spans="61:62" s="92" customFormat="1" x14ac:dyDescent="0.2">
      <c r="BI10271" s="147"/>
      <c r="BJ10271" s="147"/>
    </row>
    <row r="10272" spans="61:62" s="92" customFormat="1" x14ac:dyDescent="0.2">
      <c r="BI10272" s="147"/>
      <c r="BJ10272" s="147"/>
    </row>
    <row r="10273" spans="61:62" s="92" customFormat="1" x14ac:dyDescent="0.2">
      <c r="BI10273" s="147"/>
      <c r="BJ10273" s="147"/>
    </row>
    <row r="10274" spans="61:62" s="92" customFormat="1" x14ac:dyDescent="0.2">
      <c r="BI10274" s="147"/>
      <c r="BJ10274" s="147"/>
    </row>
    <row r="10275" spans="61:62" s="92" customFormat="1" x14ac:dyDescent="0.2">
      <c r="BI10275" s="147"/>
      <c r="BJ10275" s="147"/>
    </row>
    <row r="10276" spans="61:62" s="92" customFormat="1" x14ac:dyDescent="0.2">
      <c r="BI10276" s="147"/>
      <c r="BJ10276" s="147"/>
    </row>
    <row r="10277" spans="61:62" s="92" customFormat="1" x14ac:dyDescent="0.2">
      <c r="BI10277" s="147"/>
      <c r="BJ10277" s="147"/>
    </row>
    <row r="10278" spans="61:62" s="92" customFormat="1" x14ac:dyDescent="0.2">
      <c r="BI10278" s="147"/>
      <c r="BJ10278" s="147"/>
    </row>
    <row r="10279" spans="61:62" s="92" customFormat="1" x14ac:dyDescent="0.2">
      <c r="BI10279" s="147"/>
      <c r="BJ10279" s="147"/>
    </row>
    <row r="10280" spans="61:62" s="92" customFormat="1" x14ac:dyDescent="0.2">
      <c r="BI10280" s="147"/>
      <c r="BJ10280" s="147"/>
    </row>
    <row r="10281" spans="61:62" s="92" customFormat="1" x14ac:dyDescent="0.2">
      <c r="BI10281" s="147"/>
      <c r="BJ10281" s="147"/>
    </row>
    <row r="10282" spans="61:62" s="92" customFormat="1" x14ac:dyDescent="0.2">
      <c r="BI10282" s="147"/>
      <c r="BJ10282" s="147"/>
    </row>
    <row r="10283" spans="61:62" s="92" customFormat="1" x14ac:dyDescent="0.2">
      <c r="BI10283" s="147"/>
      <c r="BJ10283" s="147"/>
    </row>
    <row r="10284" spans="61:62" s="92" customFormat="1" x14ac:dyDescent="0.2">
      <c r="BI10284" s="147"/>
      <c r="BJ10284" s="147"/>
    </row>
    <row r="10285" spans="61:62" s="92" customFormat="1" x14ac:dyDescent="0.2">
      <c r="BI10285" s="147"/>
      <c r="BJ10285" s="147"/>
    </row>
    <row r="10286" spans="61:62" s="92" customFormat="1" x14ac:dyDescent="0.2">
      <c r="BI10286" s="147"/>
      <c r="BJ10286" s="147"/>
    </row>
    <row r="10287" spans="61:62" s="92" customFormat="1" x14ac:dyDescent="0.2">
      <c r="BI10287" s="147"/>
      <c r="BJ10287" s="147"/>
    </row>
    <row r="10288" spans="61:62" s="92" customFormat="1" x14ac:dyDescent="0.2">
      <c r="BI10288" s="147"/>
      <c r="BJ10288" s="147"/>
    </row>
    <row r="10289" spans="61:62" s="92" customFormat="1" x14ac:dyDescent="0.2">
      <c r="BI10289" s="147"/>
      <c r="BJ10289" s="147"/>
    </row>
    <row r="10290" spans="61:62" s="92" customFormat="1" x14ac:dyDescent="0.2">
      <c r="BI10290" s="147"/>
      <c r="BJ10290" s="147"/>
    </row>
    <row r="10291" spans="61:62" s="92" customFormat="1" x14ac:dyDescent="0.2">
      <c r="BI10291" s="147"/>
      <c r="BJ10291" s="147"/>
    </row>
    <row r="10292" spans="61:62" s="92" customFormat="1" x14ac:dyDescent="0.2">
      <c r="BI10292" s="147"/>
      <c r="BJ10292" s="147"/>
    </row>
    <row r="10293" spans="61:62" s="92" customFormat="1" x14ac:dyDescent="0.2">
      <c r="BI10293" s="147"/>
      <c r="BJ10293" s="147"/>
    </row>
    <row r="10294" spans="61:62" s="92" customFormat="1" x14ac:dyDescent="0.2">
      <c r="BI10294" s="147"/>
      <c r="BJ10294" s="147"/>
    </row>
    <row r="10295" spans="61:62" s="92" customFormat="1" x14ac:dyDescent="0.2">
      <c r="BI10295" s="147"/>
      <c r="BJ10295" s="147"/>
    </row>
    <row r="10296" spans="61:62" s="92" customFormat="1" x14ac:dyDescent="0.2">
      <c r="BI10296" s="147"/>
      <c r="BJ10296" s="147"/>
    </row>
    <row r="10297" spans="61:62" s="92" customFormat="1" x14ac:dyDescent="0.2">
      <c r="BI10297" s="147"/>
      <c r="BJ10297" s="147"/>
    </row>
    <row r="10298" spans="61:62" s="92" customFormat="1" x14ac:dyDescent="0.2">
      <c r="BI10298" s="147"/>
      <c r="BJ10298" s="147"/>
    </row>
    <row r="10299" spans="61:62" s="92" customFormat="1" x14ac:dyDescent="0.2">
      <c r="BI10299" s="147"/>
      <c r="BJ10299" s="147"/>
    </row>
    <row r="10300" spans="61:62" s="92" customFormat="1" x14ac:dyDescent="0.2">
      <c r="BI10300" s="147"/>
      <c r="BJ10300" s="147"/>
    </row>
    <row r="10301" spans="61:62" s="92" customFormat="1" x14ac:dyDescent="0.2">
      <c r="BI10301" s="147"/>
      <c r="BJ10301" s="147"/>
    </row>
    <row r="10302" spans="61:62" s="92" customFormat="1" x14ac:dyDescent="0.2">
      <c r="BI10302" s="147"/>
      <c r="BJ10302" s="147"/>
    </row>
    <row r="10303" spans="61:62" s="92" customFormat="1" x14ac:dyDescent="0.2">
      <c r="BI10303" s="147"/>
      <c r="BJ10303" s="147"/>
    </row>
    <row r="10304" spans="61:62" s="92" customFormat="1" x14ac:dyDescent="0.2">
      <c r="BI10304" s="147"/>
      <c r="BJ10304" s="147"/>
    </row>
    <row r="10305" spans="61:62" s="92" customFormat="1" x14ac:dyDescent="0.2">
      <c r="BI10305" s="147"/>
      <c r="BJ10305" s="147"/>
    </row>
    <row r="10306" spans="61:62" s="92" customFormat="1" x14ac:dyDescent="0.2">
      <c r="BI10306" s="147"/>
      <c r="BJ10306" s="147"/>
    </row>
    <row r="10307" spans="61:62" s="92" customFormat="1" x14ac:dyDescent="0.2">
      <c r="BI10307" s="147"/>
      <c r="BJ10307" s="147"/>
    </row>
    <row r="10308" spans="61:62" s="92" customFormat="1" x14ac:dyDescent="0.2">
      <c r="BI10308" s="147"/>
      <c r="BJ10308" s="147"/>
    </row>
    <row r="10309" spans="61:62" s="92" customFormat="1" x14ac:dyDescent="0.2">
      <c r="BI10309" s="147"/>
      <c r="BJ10309" s="147"/>
    </row>
    <row r="10310" spans="61:62" s="92" customFormat="1" x14ac:dyDescent="0.2">
      <c r="BI10310" s="147"/>
      <c r="BJ10310" s="147"/>
    </row>
    <row r="10311" spans="61:62" s="92" customFormat="1" x14ac:dyDescent="0.2">
      <c r="BI10311" s="147"/>
      <c r="BJ10311" s="147"/>
    </row>
    <row r="10312" spans="61:62" s="92" customFormat="1" x14ac:dyDescent="0.2">
      <c r="BI10312" s="147"/>
      <c r="BJ10312" s="147"/>
    </row>
    <row r="10313" spans="61:62" s="92" customFormat="1" x14ac:dyDescent="0.2">
      <c r="BI10313" s="147"/>
      <c r="BJ10313" s="147"/>
    </row>
    <row r="10314" spans="61:62" s="92" customFormat="1" x14ac:dyDescent="0.2">
      <c r="BI10314" s="147"/>
      <c r="BJ10314" s="147"/>
    </row>
    <row r="10315" spans="61:62" s="92" customFormat="1" x14ac:dyDescent="0.2">
      <c r="BI10315" s="147"/>
      <c r="BJ10315" s="147"/>
    </row>
    <row r="10316" spans="61:62" s="92" customFormat="1" x14ac:dyDescent="0.2">
      <c r="BI10316" s="147"/>
      <c r="BJ10316" s="147"/>
    </row>
    <row r="10317" spans="61:62" s="92" customFormat="1" x14ac:dyDescent="0.2">
      <c r="BI10317" s="147"/>
      <c r="BJ10317" s="147"/>
    </row>
    <row r="10318" spans="61:62" s="92" customFormat="1" x14ac:dyDescent="0.2">
      <c r="BI10318" s="147"/>
      <c r="BJ10318" s="147"/>
    </row>
    <row r="10319" spans="61:62" s="92" customFormat="1" x14ac:dyDescent="0.2">
      <c r="BI10319" s="147"/>
      <c r="BJ10319" s="147"/>
    </row>
    <row r="10320" spans="61:62" s="92" customFormat="1" x14ac:dyDescent="0.2">
      <c r="BI10320" s="147"/>
      <c r="BJ10320" s="147"/>
    </row>
    <row r="10321" spans="61:62" s="92" customFormat="1" x14ac:dyDescent="0.2">
      <c r="BI10321" s="147"/>
      <c r="BJ10321" s="147"/>
    </row>
    <row r="10322" spans="61:62" s="92" customFormat="1" x14ac:dyDescent="0.2">
      <c r="BI10322" s="147"/>
      <c r="BJ10322" s="147"/>
    </row>
    <row r="10323" spans="61:62" s="92" customFormat="1" x14ac:dyDescent="0.2">
      <c r="BI10323" s="147"/>
      <c r="BJ10323" s="147"/>
    </row>
    <row r="10324" spans="61:62" s="92" customFormat="1" x14ac:dyDescent="0.2">
      <c r="BI10324" s="147"/>
      <c r="BJ10324" s="147"/>
    </row>
    <row r="10325" spans="61:62" s="92" customFormat="1" x14ac:dyDescent="0.2">
      <c r="BI10325" s="147"/>
      <c r="BJ10325" s="147"/>
    </row>
    <row r="10326" spans="61:62" s="92" customFormat="1" x14ac:dyDescent="0.2">
      <c r="BI10326" s="147"/>
      <c r="BJ10326" s="147"/>
    </row>
    <row r="10327" spans="61:62" s="92" customFormat="1" x14ac:dyDescent="0.2">
      <c r="BI10327" s="147"/>
      <c r="BJ10327" s="147"/>
    </row>
    <row r="10328" spans="61:62" s="92" customFormat="1" x14ac:dyDescent="0.2">
      <c r="BI10328" s="147"/>
      <c r="BJ10328" s="147"/>
    </row>
    <row r="10329" spans="61:62" s="92" customFormat="1" x14ac:dyDescent="0.2">
      <c r="BI10329" s="147"/>
      <c r="BJ10329" s="147"/>
    </row>
    <row r="10330" spans="61:62" s="92" customFormat="1" x14ac:dyDescent="0.2">
      <c r="BI10330" s="147"/>
      <c r="BJ10330" s="147"/>
    </row>
    <row r="10331" spans="61:62" s="92" customFormat="1" x14ac:dyDescent="0.2">
      <c r="BI10331" s="147"/>
      <c r="BJ10331" s="147"/>
    </row>
    <row r="10332" spans="61:62" s="92" customFormat="1" x14ac:dyDescent="0.2">
      <c r="BI10332" s="147"/>
      <c r="BJ10332" s="147"/>
    </row>
    <row r="10333" spans="61:62" s="92" customFormat="1" x14ac:dyDescent="0.2">
      <c r="BI10333" s="147"/>
      <c r="BJ10333" s="147"/>
    </row>
    <row r="10334" spans="61:62" s="92" customFormat="1" x14ac:dyDescent="0.2">
      <c r="BI10334" s="147"/>
      <c r="BJ10334" s="147"/>
    </row>
    <row r="10335" spans="61:62" s="92" customFormat="1" x14ac:dyDescent="0.2">
      <c r="BI10335" s="147"/>
      <c r="BJ10335" s="147"/>
    </row>
    <row r="10336" spans="61:62" s="92" customFormat="1" x14ac:dyDescent="0.2">
      <c r="BI10336" s="147"/>
      <c r="BJ10336" s="147"/>
    </row>
    <row r="10337" spans="61:62" s="92" customFormat="1" x14ac:dyDescent="0.2">
      <c r="BI10337" s="147"/>
      <c r="BJ10337" s="147"/>
    </row>
    <row r="10338" spans="61:62" s="92" customFormat="1" x14ac:dyDescent="0.2">
      <c r="BI10338" s="147"/>
      <c r="BJ10338" s="147"/>
    </row>
    <row r="10339" spans="61:62" s="92" customFormat="1" x14ac:dyDescent="0.2">
      <c r="BI10339" s="147"/>
      <c r="BJ10339" s="147"/>
    </row>
    <row r="10340" spans="61:62" s="92" customFormat="1" x14ac:dyDescent="0.2">
      <c r="BI10340" s="147"/>
      <c r="BJ10340" s="147"/>
    </row>
    <row r="10341" spans="61:62" s="92" customFormat="1" x14ac:dyDescent="0.2">
      <c r="BI10341" s="147"/>
      <c r="BJ10341" s="147"/>
    </row>
    <row r="10342" spans="61:62" s="92" customFormat="1" x14ac:dyDescent="0.2">
      <c r="BI10342" s="147"/>
      <c r="BJ10342" s="147"/>
    </row>
    <row r="10343" spans="61:62" s="92" customFormat="1" x14ac:dyDescent="0.2">
      <c r="BI10343" s="147"/>
      <c r="BJ10343" s="147"/>
    </row>
    <row r="10344" spans="61:62" s="92" customFormat="1" x14ac:dyDescent="0.2">
      <c r="BI10344" s="147"/>
      <c r="BJ10344" s="147"/>
    </row>
    <row r="10345" spans="61:62" s="92" customFormat="1" x14ac:dyDescent="0.2">
      <c r="BI10345" s="147"/>
      <c r="BJ10345" s="147"/>
    </row>
    <row r="10346" spans="61:62" s="92" customFormat="1" x14ac:dyDescent="0.2">
      <c r="BI10346" s="147"/>
      <c r="BJ10346" s="147"/>
    </row>
    <row r="10347" spans="61:62" s="92" customFormat="1" x14ac:dyDescent="0.2">
      <c r="BI10347" s="147"/>
      <c r="BJ10347" s="147"/>
    </row>
    <row r="10348" spans="61:62" s="92" customFormat="1" x14ac:dyDescent="0.2">
      <c r="BI10348" s="147"/>
      <c r="BJ10348" s="147"/>
    </row>
    <row r="10349" spans="61:62" s="92" customFormat="1" x14ac:dyDescent="0.2">
      <c r="BI10349" s="147"/>
      <c r="BJ10349" s="147"/>
    </row>
    <row r="10350" spans="61:62" s="92" customFormat="1" x14ac:dyDescent="0.2">
      <c r="BI10350" s="147"/>
      <c r="BJ10350" s="147"/>
    </row>
    <row r="10351" spans="61:62" s="92" customFormat="1" x14ac:dyDescent="0.2">
      <c r="BI10351" s="147"/>
      <c r="BJ10351" s="147"/>
    </row>
    <row r="10352" spans="61:62" s="92" customFormat="1" x14ac:dyDescent="0.2">
      <c r="BI10352" s="147"/>
      <c r="BJ10352" s="147"/>
    </row>
    <row r="10353" spans="61:62" s="92" customFormat="1" x14ac:dyDescent="0.2">
      <c r="BI10353" s="147"/>
      <c r="BJ10353" s="147"/>
    </row>
    <row r="10354" spans="61:62" s="92" customFormat="1" x14ac:dyDescent="0.2">
      <c r="BI10354" s="147"/>
      <c r="BJ10354" s="147"/>
    </row>
    <row r="10355" spans="61:62" s="92" customFormat="1" x14ac:dyDescent="0.2">
      <c r="BI10355" s="147"/>
      <c r="BJ10355" s="147"/>
    </row>
    <row r="10356" spans="61:62" s="92" customFormat="1" x14ac:dyDescent="0.2">
      <c r="BI10356" s="147"/>
      <c r="BJ10356" s="147"/>
    </row>
    <row r="10357" spans="61:62" s="92" customFormat="1" x14ac:dyDescent="0.2">
      <c r="BI10357" s="147"/>
      <c r="BJ10357" s="147"/>
    </row>
    <row r="10358" spans="61:62" s="92" customFormat="1" x14ac:dyDescent="0.2">
      <c r="BI10358" s="147"/>
      <c r="BJ10358" s="147"/>
    </row>
    <row r="10359" spans="61:62" s="92" customFormat="1" x14ac:dyDescent="0.2">
      <c r="BI10359" s="147"/>
      <c r="BJ10359" s="147"/>
    </row>
    <row r="10360" spans="61:62" s="92" customFormat="1" x14ac:dyDescent="0.2">
      <c r="BI10360" s="147"/>
      <c r="BJ10360" s="147"/>
    </row>
    <row r="10361" spans="61:62" s="92" customFormat="1" x14ac:dyDescent="0.2">
      <c r="BI10361" s="147"/>
      <c r="BJ10361" s="147"/>
    </row>
    <row r="10362" spans="61:62" s="92" customFormat="1" x14ac:dyDescent="0.2">
      <c r="BI10362" s="147"/>
      <c r="BJ10362" s="147"/>
    </row>
    <row r="10363" spans="61:62" s="92" customFormat="1" x14ac:dyDescent="0.2">
      <c r="BI10363" s="147"/>
      <c r="BJ10363" s="147"/>
    </row>
    <row r="10364" spans="61:62" s="92" customFormat="1" x14ac:dyDescent="0.2">
      <c r="BI10364" s="147"/>
      <c r="BJ10364" s="147"/>
    </row>
    <row r="10365" spans="61:62" s="92" customFormat="1" x14ac:dyDescent="0.2">
      <c r="BI10365" s="147"/>
      <c r="BJ10365" s="147"/>
    </row>
    <row r="10366" spans="61:62" s="92" customFormat="1" x14ac:dyDescent="0.2">
      <c r="BI10366" s="147"/>
      <c r="BJ10366" s="147"/>
    </row>
    <row r="10367" spans="61:62" s="92" customFormat="1" x14ac:dyDescent="0.2">
      <c r="BI10367" s="147"/>
      <c r="BJ10367" s="147"/>
    </row>
    <row r="10368" spans="61:62" s="92" customFormat="1" x14ac:dyDescent="0.2">
      <c r="BI10368" s="147"/>
      <c r="BJ10368" s="147"/>
    </row>
    <row r="10369" spans="61:62" s="92" customFormat="1" x14ac:dyDescent="0.2">
      <c r="BI10369" s="147"/>
      <c r="BJ10369" s="147"/>
    </row>
    <row r="10370" spans="61:62" s="92" customFormat="1" x14ac:dyDescent="0.2">
      <c r="BI10370" s="147"/>
      <c r="BJ10370" s="147"/>
    </row>
    <row r="10371" spans="61:62" s="92" customFormat="1" x14ac:dyDescent="0.2">
      <c r="BI10371" s="147"/>
      <c r="BJ10371" s="147"/>
    </row>
    <row r="10372" spans="61:62" s="92" customFormat="1" x14ac:dyDescent="0.2">
      <c r="BI10372" s="147"/>
      <c r="BJ10372" s="147"/>
    </row>
    <row r="10373" spans="61:62" s="92" customFormat="1" x14ac:dyDescent="0.2">
      <c r="BI10373" s="147"/>
      <c r="BJ10373" s="147"/>
    </row>
    <row r="10374" spans="61:62" s="92" customFormat="1" x14ac:dyDescent="0.2">
      <c r="BI10374" s="147"/>
      <c r="BJ10374" s="147"/>
    </row>
    <row r="10375" spans="61:62" s="92" customFormat="1" x14ac:dyDescent="0.2">
      <c r="BI10375" s="147"/>
      <c r="BJ10375" s="147"/>
    </row>
    <row r="10376" spans="61:62" s="92" customFormat="1" x14ac:dyDescent="0.2">
      <c r="BI10376" s="147"/>
      <c r="BJ10376" s="147"/>
    </row>
    <row r="10377" spans="61:62" s="92" customFormat="1" x14ac:dyDescent="0.2">
      <c r="BI10377" s="147"/>
      <c r="BJ10377" s="147"/>
    </row>
    <row r="10378" spans="61:62" s="92" customFormat="1" x14ac:dyDescent="0.2">
      <c r="BI10378" s="147"/>
      <c r="BJ10378" s="147"/>
    </row>
    <row r="10379" spans="61:62" s="92" customFormat="1" x14ac:dyDescent="0.2">
      <c r="BI10379" s="147"/>
      <c r="BJ10379" s="147"/>
    </row>
    <row r="10380" spans="61:62" s="92" customFormat="1" x14ac:dyDescent="0.2">
      <c r="BI10380" s="147"/>
      <c r="BJ10380" s="147"/>
    </row>
    <row r="10381" spans="61:62" s="92" customFormat="1" x14ac:dyDescent="0.2">
      <c r="BI10381" s="147"/>
      <c r="BJ10381" s="147"/>
    </row>
    <row r="10382" spans="61:62" s="92" customFormat="1" x14ac:dyDescent="0.2">
      <c r="BI10382" s="147"/>
      <c r="BJ10382" s="147"/>
    </row>
    <row r="10383" spans="61:62" s="92" customFormat="1" x14ac:dyDescent="0.2">
      <c r="BI10383" s="147"/>
      <c r="BJ10383" s="147"/>
    </row>
    <row r="10384" spans="61:62" s="92" customFormat="1" x14ac:dyDescent="0.2">
      <c r="BI10384" s="147"/>
      <c r="BJ10384" s="147"/>
    </row>
    <row r="10385" spans="61:62" s="92" customFormat="1" x14ac:dyDescent="0.2">
      <c r="BI10385" s="147"/>
      <c r="BJ10385" s="147"/>
    </row>
    <row r="10386" spans="61:62" s="92" customFormat="1" x14ac:dyDescent="0.2">
      <c r="BI10386" s="147"/>
      <c r="BJ10386" s="147"/>
    </row>
    <row r="10387" spans="61:62" s="92" customFormat="1" x14ac:dyDescent="0.2">
      <c r="BI10387" s="147"/>
      <c r="BJ10387" s="147"/>
    </row>
    <row r="10388" spans="61:62" s="92" customFormat="1" x14ac:dyDescent="0.2">
      <c r="BI10388" s="147"/>
      <c r="BJ10388" s="147"/>
    </row>
    <row r="10389" spans="61:62" s="92" customFormat="1" x14ac:dyDescent="0.2">
      <c r="BI10389" s="147"/>
      <c r="BJ10389" s="147"/>
    </row>
    <row r="10390" spans="61:62" s="92" customFormat="1" x14ac:dyDescent="0.2">
      <c r="BI10390" s="147"/>
      <c r="BJ10390" s="147"/>
    </row>
    <row r="10391" spans="61:62" s="92" customFormat="1" x14ac:dyDescent="0.2">
      <c r="BI10391" s="147"/>
      <c r="BJ10391" s="147"/>
    </row>
    <row r="10392" spans="61:62" s="92" customFormat="1" x14ac:dyDescent="0.2">
      <c r="BI10392" s="147"/>
      <c r="BJ10392" s="147"/>
    </row>
    <row r="10393" spans="61:62" s="92" customFormat="1" x14ac:dyDescent="0.2">
      <c r="BI10393" s="147"/>
      <c r="BJ10393" s="147"/>
    </row>
    <row r="10394" spans="61:62" s="92" customFormat="1" x14ac:dyDescent="0.2">
      <c r="BI10394" s="147"/>
      <c r="BJ10394" s="147"/>
    </row>
    <row r="10395" spans="61:62" s="92" customFormat="1" x14ac:dyDescent="0.2">
      <c r="BI10395" s="147"/>
      <c r="BJ10395" s="147"/>
    </row>
    <row r="10396" spans="61:62" s="92" customFormat="1" x14ac:dyDescent="0.2">
      <c r="BI10396" s="147"/>
      <c r="BJ10396" s="147"/>
    </row>
    <row r="10397" spans="61:62" s="92" customFormat="1" x14ac:dyDescent="0.2">
      <c r="BI10397" s="147"/>
      <c r="BJ10397" s="147"/>
    </row>
    <row r="10398" spans="61:62" s="92" customFormat="1" x14ac:dyDescent="0.2">
      <c r="BI10398" s="147"/>
      <c r="BJ10398" s="147"/>
    </row>
    <row r="10399" spans="61:62" s="92" customFormat="1" x14ac:dyDescent="0.2">
      <c r="BI10399" s="147"/>
      <c r="BJ10399" s="147"/>
    </row>
    <row r="10400" spans="61:62" s="92" customFormat="1" x14ac:dyDescent="0.2">
      <c r="BI10400" s="147"/>
      <c r="BJ10400" s="147"/>
    </row>
    <row r="10401" spans="61:62" s="92" customFormat="1" x14ac:dyDescent="0.2">
      <c r="BI10401" s="147"/>
      <c r="BJ10401" s="147"/>
    </row>
    <row r="10402" spans="61:62" s="92" customFormat="1" x14ac:dyDescent="0.2">
      <c r="BI10402" s="147"/>
      <c r="BJ10402" s="147"/>
    </row>
    <row r="10403" spans="61:62" s="92" customFormat="1" x14ac:dyDescent="0.2">
      <c r="BI10403" s="147"/>
      <c r="BJ10403" s="147"/>
    </row>
    <row r="10404" spans="61:62" s="92" customFormat="1" x14ac:dyDescent="0.2">
      <c r="BI10404" s="147"/>
      <c r="BJ10404" s="147"/>
    </row>
    <row r="10405" spans="61:62" s="92" customFormat="1" x14ac:dyDescent="0.2">
      <c r="BI10405" s="147"/>
      <c r="BJ10405" s="147"/>
    </row>
    <row r="10406" spans="61:62" s="92" customFormat="1" x14ac:dyDescent="0.2">
      <c r="BI10406" s="147"/>
      <c r="BJ10406" s="147"/>
    </row>
    <row r="10407" spans="61:62" s="92" customFormat="1" x14ac:dyDescent="0.2">
      <c r="BI10407" s="147"/>
      <c r="BJ10407" s="147"/>
    </row>
    <row r="10408" spans="61:62" s="92" customFormat="1" x14ac:dyDescent="0.2">
      <c r="BI10408" s="147"/>
      <c r="BJ10408" s="147"/>
    </row>
    <row r="10409" spans="61:62" s="92" customFormat="1" x14ac:dyDescent="0.2">
      <c r="BI10409" s="147"/>
      <c r="BJ10409" s="147"/>
    </row>
    <row r="10410" spans="61:62" s="92" customFormat="1" x14ac:dyDescent="0.2">
      <c r="BI10410" s="147"/>
      <c r="BJ10410" s="147"/>
    </row>
    <row r="10411" spans="61:62" s="92" customFormat="1" x14ac:dyDescent="0.2">
      <c r="BI10411" s="147"/>
      <c r="BJ10411" s="147"/>
    </row>
    <row r="10412" spans="61:62" s="92" customFormat="1" x14ac:dyDescent="0.2">
      <c r="BI10412" s="147"/>
      <c r="BJ10412" s="147"/>
    </row>
    <row r="10413" spans="61:62" s="92" customFormat="1" x14ac:dyDescent="0.2">
      <c r="BI10413" s="147"/>
      <c r="BJ10413" s="147"/>
    </row>
    <row r="10414" spans="61:62" s="92" customFormat="1" x14ac:dyDescent="0.2">
      <c r="BI10414" s="147"/>
      <c r="BJ10414" s="147"/>
    </row>
    <row r="10415" spans="61:62" s="92" customFormat="1" x14ac:dyDescent="0.2">
      <c r="BI10415" s="147"/>
      <c r="BJ10415" s="147"/>
    </row>
    <row r="10416" spans="61:62" s="92" customFormat="1" x14ac:dyDescent="0.2">
      <c r="BI10416" s="147"/>
      <c r="BJ10416" s="147"/>
    </row>
    <row r="10417" spans="61:62" s="92" customFormat="1" x14ac:dyDescent="0.2">
      <c r="BI10417" s="147"/>
      <c r="BJ10417" s="147"/>
    </row>
    <row r="10418" spans="61:62" s="92" customFormat="1" x14ac:dyDescent="0.2">
      <c r="BI10418" s="147"/>
      <c r="BJ10418" s="147"/>
    </row>
    <row r="10419" spans="61:62" s="92" customFormat="1" x14ac:dyDescent="0.2">
      <c r="BI10419" s="147"/>
      <c r="BJ10419" s="147"/>
    </row>
    <row r="10420" spans="61:62" s="92" customFormat="1" x14ac:dyDescent="0.2">
      <c r="BI10420" s="147"/>
      <c r="BJ10420" s="147"/>
    </row>
    <row r="10421" spans="61:62" s="92" customFormat="1" x14ac:dyDescent="0.2">
      <c r="BI10421" s="147"/>
      <c r="BJ10421" s="147"/>
    </row>
    <row r="10422" spans="61:62" s="92" customFormat="1" x14ac:dyDescent="0.2">
      <c r="BI10422" s="147"/>
      <c r="BJ10422" s="147"/>
    </row>
    <row r="10423" spans="61:62" s="92" customFormat="1" x14ac:dyDescent="0.2">
      <c r="BI10423" s="147"/>
      <c r="BJ10423" s="147"/>
    </row>
    <row r="10424" spans="61:62" s="92" customFormat="1" x14ac:dyDescent="0.2">
      <c r="BI10424" s="147"/>
      <c r="BJ10424" s="147"/>
    </row>
    <row r="10425" spans="61:62" s="92" customFormat="1" x14ac:dyDescent="0.2">
      <c r="BI10425" s="147"/>
      <c r="BJ10425" s="147"/>
    </row>
    <row r="10426" spans="61:62" s="92" customFormat="1" x14ac:dyDescent="0.2">
      <c r="BI10426" s="147"/>
      <c r="BJ10426" s="147"/>
    </row>
    <row r="10427" spans="61:62" s="92" customFormat="1" x14ac:dyDescent="0.2">
      <c r="BI10427" s="147"/>
      <c r="BJ10427" s="147"/>
    </row>
    <row r="10428" spans="61:62" s="92" customFormat="1" x14ac:dyDescent="0.2">
      <c r="BI10428" s="147"/>
      <c r="BJ10428" s="147"/>
    </row>
    <row r="10429" spans="61:62" s="92" customFormat="1" x14ac:dyDescent="0.2">
      <c r="BI10429" s="147"/>
      <c r="BJ10429" s="147"/>
    </row>
    <row r="10430" spans="61:62" s="92" customFormat="1" x14ac:dyDescent="0.2">
      <c r="BI10430" s="147"/>
      <c r="BJ10430" s="147"/>
    </row>
    <row r="10431" spans="61:62" s="92" customFormat="1" x14ac:dyDescent="0.2">
      <c r="BI10431" s="147"/>
      <c r="BJ10431" s="147"/>
    </row>
    <row r="10432" spans="61:62" s="92" customFormat="1" x14ac:dyDescent="0.2">
      <c r="BI10432" s="147"/>
      <c r="BJ10432" s="147"/>
    </row>
    <row r="10433" spans="61:62" s="92" customFormat="1" x14ac:dyDescent="0.2">
      <c r="BI10433" s="147"/>
      <c r="BJ10433" s="147"/>
    </row>
    <row r="10434" spans="61:62" s="92" customFormat="1" x14ac:dyDescent="0.2">
      <c r="BI10434" s="147"/>
      <c r="BJ10434" s="147"/>
    </row>
    <row r="10435" spans="61:62" s="92" customFormat="1" x14ac:dyDescent="0.2">
      <c r="BI10435" s="147"/>
      <c r="BJ10435" s="147"/>
    </row>
    <row r="10436" spans="61:62" s="92" customFormat="1" x14ac:dyDescent="0.2">
      <c r="BI10436" s="147"/>
      <c r="BJ10436" s="147"/>
    </row>
    <row r="10437" spans="61:62" s="92" customFormat="1" x14ac:dyDescent="0.2">
      <c r="BI10437" s="147"/>
      <c r="BJ10437" s="147"/>
    </row>
    <row r="10438" spans="61:62" s="92" customFormat="1" x14ac:dyDescent="0.2">
      <c r="BI10438" s="147"/>
      <c r="BJ10438" s="147"/>
    </row>
    <row r="10439" spans="61:62" s="92" customFormat="1" x14ac:dyDescent="0.2">
      <c r="BI10439" s="147"/>
      <c r="BJ10439" s="147"/>
    </row>
    <row r="10440" spans="61:62" s="92" customFormat="1" x14ac:dyDescent="0.2">
      <c r="BI10440" s="147"/>
      <c r="BJ10440" s="147"/>
    </row>
    <row r="10441" spans="61:62" s="92" customFormat="1" x14ac:dyDescent="0.2">
      <c r="BI10441" s="147"/>
      <c r="BJ10441" s="147"/>
    </row>
    <row r="10442" spans="61:62" s="92" customFormat="1" x14ac:dyDescent="0.2">
      <c r="BI10442" s="147"/>
      <c r="BJ10442" s="147"/>
    </row>
    <row r="10443" spans="61:62" s="92" customFormat="1" x14ac:dyDescent="0.2">
      <c r="BI10443" s="147"/>
      <c r="BJ10443" s="147"/>
    </row>
    <row r="10444" spans="61:62" s="92" customFormat="1" x14ac:dyDescent="0.2">
      <c r="BI10444" s="147"/>
      <c r="BJ10444" s="147"/>
    </row>
    <row r="10445" spans="61:62" s="92" customFormat="1" x14ac:dyDescent="0.2">
      <c r="BI10445" s="147"/>
      <c r="BJ10445" s="147"/>
    </row>
    <row r="10446" spans="61:62" s="92" customFormat="1" x14ac:dyDescent="0.2">
      <c r="BI10446" s="147"/>
      <c r="BJ10446" s="147"/>
    </row>
    <row r="10447" spans="61:62" s="92" customFormat="1" x14ac:dyDescent="0.2">
      <c r="BI10447" s="147"/>
      <c r="BJ10447" s="147"/>
    </row>
    <row r="10448" spans="61:62" s="92" customFormat="1" x14ac:dyDescent="0.2">
      <c r="BI10448" s="147"/>
      <c r="BJ10448" s="147"/>
    </row>
    <row r="10449" spans="61:62" s="92" customFormat="1" x14ac:dyDescent="0.2">
      <c r="BI10449" s="147"/>
      <c r="BJ10449" s="147"/>
    </row>
    <row r="10450" spans="61:62" s="92" customFormat="1" x14ac:dyDescent="0.2">
      <c r="BI10450" s="147"/>
      <c r="BJ10450" s="147"/>
    </row>
    <row r="10451" spans="61:62" s="92" customFormat="1" x14ac:dyDescent="0.2">
      <c r="BI10451" s="147"/>
      <c r="BJ10451" s="147"/>
    </row>
    <row r="10452" spans="61:62" s="92" customFormat="1" x14ac:dyDescent="0.2">
      <c r="BI10452" s="147"/>
      <c r="BJ10452" s="147"/>
    </row>
    <row r="10453" spans="61:62" s="92" customFormat="1" x14ac:dyDescent="0.2">
      <c r="BI10453" s="147"/>
      <c r="BJ10453" s="147"/>
    </row>
    <row r="10454" spans="61:62" s="92" customFormat="1" x14ac:dyDescent="0.2">
      <c r="BI10454" s="147"/>
      <c r="BJ10454" s="147"/>
    </row>
    <row r="10455" spans="61:62" s="92" customFormat="1" x14ac:dyDescent="0.2">
      <c r="BI10455" s="147"/>
      <c r="BJ10455" s="147"/>
    </row>
    <row r="10456" spans="61:62" s="92" customFormat="1" x14ac:dyDescent="0.2">
      <c r="BI10456" s="147"/>
      <c r="BJ10456" s="147"/>
    </row>
    <row r="10457" spans="61:62" s="92" customFormat="1" x14ac:dyDescent="0.2">
      <c r="BI10457" s="147"/>
      <c r="BJ10457" s="147"/>
    </row>
    <row r="10458" spans="61:62" s="92" customFormat="1" x14ac:dyDescent="0.2">
      <c r="BI10458" s="147"/>
      <c r="BJ10458" s="147"/>
    </row>
    <row r="10459" spans="61:62" s="92" customFormat="1" x14ac:dyDescent="0.2">
      <c r="BI10459" s="147"/>
      <c r="BJ10459" s="147"/>
    </row>
    <row r="10460" spans="61:62" s="92" customFormat="1" x14ac:dyDescent="0.2">
      <c r="BI10460" s="147"/>
      <c r="BJ10460" s="147"/>
    </row>
    <row r="10461" spans="61:62" s="92" customFormat="1" x14ac:dyDescent="0.2">
      <c r="BI10461" s="147"/>
      <c r="BJ10461" s="147"/>
    </row>
    <row r="10462" spans="61:62" s="92" customFormat="1" x14ac:dyDescent="0.2">
      <c r="BI10462" s="147"/>
      <c r="BJ10462" s="147"/>
    </row>
    <row r="10463" spans="61:62" s="92" customFormat="1" x14ac:dyDescent="0.2">
      <c r="BI10463" s="147"/>
      <c r="BJ10463" s="147"/>
    </row>
    <row r="10464" spans="61:62" s="92" customFormat="1" x14ac:dyDescent="0.2">
      <c r="BI10464" s="147"/>
      <c r="BJ10464" s="147"/>
    </row>
    <row r="10465" spans="61:62" s="92" customFormat="1" x14ac:dyDescent="0.2">
      <c r="BI10465" s="147"/>
      <c r="BJ10465" s="147"/>
    </row>
    <row r="10466" spans="61:62" s="92" customFormat="1" x14ac:dyDescent="0.2">
      <c r="BI10466" s="147"/>
      <c r="BJ10466" s="147"/>
    </row>
    <row r="10467" spans="61:62" s="92" customFormat="1" x14ac:dyDescent="0.2">
      <c r="BI10467" s="147"/>
      <c r="BJ10467" s="147"/>
    </row>
    <row r="10468" spans="61:62" s="92" customFormat="1" x14ac:dyDescent="0.2">
      <c r="BI10468" s="147"/>
      <c r="BJ10468" s="147"/>
    </row>
    <row r="10469" spans="61:62" s="92" customFormat="1" x14ac:dyDescent="0.2">
      <c r="BI10469" s="147"/>
      <c r="BJ10469" s="147"/>
    </row>
    <row r="10470" spans="61:62" s="92" customFormat="1" x14ac:dyDescent="0.2">
      <c r="BI10470" s="147"/>
      <c r="BJ10470" s="147"/>
    </row>
    <row r="10471" spans="61:62" s="92" customFormat="1" x14ac:dyDescent="0.2">
      <c r="BI10471" s="147"/>
      <c r="BJ10471" s="147"/>
    </row>
    <row r="10472" spans="61:62" s="92" customFormat="1" x14ac:dyDescent="0.2">
      <c r="BI10472" s="147"/>
      <c r="BJ10472" s="147"/>
    </row>
    <row r="10473" spans="61:62" s="92" customFormat="1" x14ac:dyDescent="0.2">
      <c r="BI10473" s="147"/>
      <c r="BJ10473" s="147"/>
    </row>
    <row r="10474" spans="61:62" s="92" customFormat="1" x14ac:dyDescent="0.2">
      <c r="BI10474" s="147"/>
      <c r="BJ10474" s="147"/>
    </row>
    <row r="10475" spans="61:62" s="92" customFormat="1" x14ac:dyDescent="0.2">
      <c r="BI10475" s="147"/>
      <c r="BJ10475" s="147"/>
    </row>
    <row r="10476" spans="61:62" s="92" customFormat="1" x14ac:dyDescent="0.2">
      <c r="BI10476" s="147"/>
      <c r="BJ10476" s="147"/>
    </row>
    <row r="10477" spans="61:62" s="92" customFormat="1" x14ac:dyDescent="0.2">
      <c r="BI10477" s="147"/>
      <c r="BJ10477" s="147"/>
    </row>
    <row r="10478" spans="61:62" s="92" customFormat="1" x14ac:dyDescent="0.2">
      <c r="BI10478" s="147"/>
      <c r="BJ10478" s="147"/>
    </row>
    <row r="10479" spans="61:62" s="92" customFormat="1" x14ac:dyDescent="0.2">
      <c r="BI10479" s="147"/>
      <c r="BJ10479" s="147"/>
    </row>
    <row r="10480" spans="61:62" s="92" customFormat="1" x14ac:dyDescent="0.2">
      <c r="BI10480" s="147"/>
      <c r="BJ10480" s="147"/>
    </row>
    <row r="10481" spans="61:62" s="92" customFormat="1" x14ac:dyDescent="0.2">
      <c r="BI10481" s="147"/>
      <c r="BJ10481" s="147"/>
    </row>
    <row r="10482" spans="61:62" s="92" customFormat="1" x14ac:dyDescent="0.2">
      <c r="BI10482" s="147"/>
      <c r="BJ10482" s="147"/>
    </row>
    <row r="10483" spans="61:62" s="92" customFormat="1" x14ac:dyDescent="0.2">
      <c r="BI10483" s="147"/>
      <c r="BJ10483" s="147"/>
    </row>
    <row r="10484" spans="61:62" s="92" customFormat="1" x14ac:dyDescent="0.2">
      <c r="BI10484" s="147"/>
      <c r="BJ10484" s="147"/>
    </row>
    <row r="10485" spans="61:62" s="92" customFormat="1" x14ac:dyDescent="0.2">
      <c r="BI10485" s="147"/>
      <c r="BJ10485" s="147"/>
    </row>
    <row r="10486" spans="61:62" s="92" customFormat="1" x14ac:dyDescent="0.2">
      <c r="BI10486" s="147"/>
      <c r="BJ10486" s="147"/>
    </row>
    <row r="10487" spans="61:62" s="92" customFormat="1" x14ac:dyDescent="0.2">
      <c r="BI10487" s="147"/>
      <c r="BJ10487" s="147"/>
    </row>
    <row r="10488" spans="61:62" s="92" customFormat="1" x14ac:dyDescent="0.2">
      <c r="BI10488" s="147"/>
      <c r="BJ10488" s="147"/>
    </row>
    <row r="10489" spans="61:62" s="92" customFormat="1" x14ac:dyDescent="0.2">
      <c r="BI10489" s="147"/>
      <c r="BJ10489" s="147"/>
    </row>
    <row r="10490" spans="61:62" s="92" customFormat="1" x14ac:dyDescent="0.2">
      <c r="BI10490" s="147"/>
      <c r="BJ10490" s="147"/>
    </row>
    <row r="10491" spans="61:62" s="92" customFormat="1" x14ac:dyDescent="0.2">
      <c r="BI10491" s="147"/>
      <c r="BJ10491" s="147"/>
    </row>
    <row r="10492" spans="61:62" s="92" customFormat="1" x14ac:dyDescent="0.2">
      <c r="BI10492" s="147"/>
      <c r="BJ10492" s="147"/>
    </row>
    <row r="10493" spans="61:62" s="92" customFormat="1" x14ac:dyDescent="0.2">
      <c r="BI10493" s="147"/>
      <c r="BJ10493" s="147"/>
    </row>
    <row r="10494" spans="61:62" s="92" customFormat="1" x14ac:dyDescent="0.2">
      <c r="BI10494" s="147"/>
      <c r="BJ10494" s="147"/>
    </row>
    <row r="10495" spans="61:62" s="92" customFormat="1" x14ac:dyDescent="0.2">
      <c r="BI10495" s="147"/>
      <c r="BJ10495" s="147"/>
    </row>
    <row r="10496" spans="61:62" s="92" customFormat="1" x14ac:dyDescent="0.2">
      <c r="BI10496" s="147"/>
      <c r="BJ10496" s="147"/>
    </row>
    <row r="10497" spans="61:62" s="92" customFormat="1" x14ac:dyDescent="0.2">
      <c r="BI10497" s="147"/>
      <c r="BJ10497" s="147"/>
    </row>
    <row r="10498" spans="61:62" s="92" customFormat="1" x14ac:dyDescent="0.2">
      <c r="BI10498" s="147"/>
      <c r="BJ10498" s="147"/>
    </row>
    <row r="10499" spans="61:62" s="92" customFormat="1" x14ac:dyDescent="0.2">
      <c r="BI10499" s="147"/>
      <c r="BJ10499" s="147"/>
    </row>
    <row r="10500" spans="61:62" s="92" customFormat="1" x14ac:dyDescent="0.2">
      <c r="BI10500" s="147"/>
      <c r="BJ10500" s="147"/>
    </row>
    <row r="10501" spans="61:62" s="92" customFormat="1" x14ac:dyDescent="0.2">
      <c r="BI10501" s="147"/>
      <c r="BJ10501" s="147"/>
    </row>
    <row r="10502" spans="61:62" s="92" customFormat="1" x14ac:dyDescent="0.2">
      <c r="BI10502" s="147"/>
      <c r="BJ10502" s="147"/>
    </row>
    <row r="10503" spans="61:62" s="92" customFormat="1" x14ac:dyDescent="0.2">
      <c r="BI10503" s="147"/>
      <c r="BJ10503" s="147"/>
    </row>
    <row r="10504" spans="61:62" s="92" customFormat="1" x14ac:dyDescent="0.2">
      <c r="BI10504" s="147"/>
      <c r="BJ10504" s="147"/>
    </row>
    <row r="10505" spans="61:62" s="92" customFormat="1" x14ac:dyDescent="0.2">
      <c r="BI10505" s="147"/>
      <c r="BJ10505" s="147"/>
    </row>
    <row r="10506" spans="61:62" s="92" customFormat="1" x14ac:dyDescent="0.2">
      <c r="BI10506" s="147"/>
      <c r="BJ10506" s="147"/>
    </row>
    <row r="10507" spans="61:62" s="92" customFormat="1" x14ac:dyDescent="0.2">
      <c r="BI10507" s="147"/>
      <c r="BJ10507" s="147"/>
    </row>
    <row r="10508" spans="61:62" s="92" customFormat="1" x14ac:dyDescent="0.2">
      <c r="BI10508" s="147"/>
      <c r="BJ10508" s="147"/>
    </row>
    <row r="10509" spans="61:62" s="92" customFormat="1" x14ac:dyDescent="0.2">
      <c r="BI10509" s="147"/>
      <c r="BJ10509" s="147"/>
    </row>
    <row r="10510" spans="61:62" s="92" customFormat="1" x14ac:dyDescent="0.2">
      <c r="BI10510" s="147"/>
      <c r="BJ10510" s="147"/>
    </row>
    <row r="10511" spans="61:62" s="92" customFormat="1" x14ac:dyDescent="0.2">
      <c r="BI10511" s="147"/>
      <c r="BJ10511" s="147"/>
    </row>
    <row r="10512" spans="61:62" s="92" customFormat="1" x14ac:dyDescent="0.2">
      <c r="BI10512" s="147"/>
      <c r="BJ10512" s="147"/>
    </row>
    <row r="10513" spans="61:62" s="92" customFormat="1" x14ac:dyDescent="0.2">
      <c r="BI10513" s="147"/>
      <c r="BJ10513" s="147"/>
    </row>
    <row r="10514" spans="61:62" s="92" customFormat="1" x14ac:dyDescent="0.2">
      <c r="BI10514" s="147"/>
      <c r="BJ10514" s="147"/>
    </row>
    <row r="10515" spans="61:62" s="92" customFormat="1" x14ac:dyDescent="0.2">
      <c r="BI10515" s="147"/>
      <c r="BJ10515" s="147"/>
    </row>
    <row r="10516" spans="61:62" s="92" customFormat="1" x14ac:dyDescent="0.2">
      <c r="BI10516" s="147"/>
      <c r="BJ10516" s="147"/>
    </row>
    <row r="10517" spans="61:62" s="92" customFormat="1" x14ac:dyDescent="0.2">
      <c r="BI10517" s="147"/>
      <c r="BJ10517" s="147"/>
    </row>
    <row r="10518" spans="61:62" s="92" customFormat="1" x14ac:dyDescent="0.2">
      <c r="BI10518" s="147"/>
      <c r="BJ10518" s="147"/>
    </row>
    <row r="10519" spans="61:62" s="92" customFormat="1" x14ac:dyDescent="0.2">
      <c r="BI10519" s="147"/>
      <c r="BJ10519" s="147"/>
    </row>
    <row r="10520" spans="61:62" s="92" customFormat="1" x14ac:dyDescent="0.2">
      <c r="BI10520" s="147"/>
      <c r="BJ10520" s="147"/>
    </row>
    <row r="10521" spans="61:62" s="92" customFormat="1" x14ac:dyDescent="0.2">
      <c r="BI10521" s="147"/>
      <c r="BJ10521" s="147"/>
    </row>
    <row r="10522" spans="61:62" s="92" customFormat="1" x14ac:dyDescent="0.2">
      <c r="BI10522" s="147"/>
      <c r="BJ10522" s="147"/>
    </row>
    <row r="10523" spans="61:62" s="92" customFormat="1" x14ac:dyDescent="0.2">
      <c r="BI10523" s="147"/>
      <c r="BJ10523" s="147"/>
    </row>
    <row r="10524" spans="61:62" s="92" customFormat="1" x14ac:dyDescent="0.2">
      <c r="BI10524" s="147"/>
      <c r="BJ10524" s="147"/>
    </row>
    <row r="10525" spans="61:62" s="92" customFormat="1" x14ac:dyDescent="0.2">
      <c r="BI10525" s="147"/>
      <c r="BJ10525" s="147"/>
    </row>
    <row r="10526" spans="61:62" s="92" customFormat="1" x14ac:dyDescent="0.2">
      <c r="BI10526" s="147"/>
      <c r="BJ10526" s="147"/>
    </row>
    <row r="10527" spans="61:62" s="92" customFormat="1" x14ac:dyDescent="0.2">
      <c r="BI10527" s="147"/>
      <c r="BJ10527" s="147"/>
    </row>
    <row r="10528" spans="61:62" s="92" customFormat="1" x14ac:dyDescent="0.2">
      <c r="BI10528" s="147"/>
      <c r="BJ10528" s="147"/>
    </row>
    <row r="10529" spans="61:62" s="92" customFormat="1" x14ac:dyDescent="0.2">
      <c r="BI10529" s="147"/>
      <c r="BJ10529" s="147"/>
    </row>
    <row r="10530" spans="61:62" s="92" customFormat="1" x14ac:dyDescent="0.2">
      <c r="BI10530" s="147"/>
      <c r="BJ10530" s="147"/>
    </row>
    <row r="10531" spans="61:62" s="92" customFormat="1" x14ac:dyDescent="0.2">
      <c r="BI10531" s="147"/>
      <c r="BJ10531" s="147"/>
    </row>
    <row r="10532" spans="61:62" s="92" customFormat="1" x14ac:dyDescent="0.2">
      <c r="BI10532" s="147"/>
      <c r="BJ10532" s="147"/>
    </row>
    <row r="10533" spans="61:62" s="92" customFormat="1" x14ac:dyDescent="0.2">
      <c r="BI10533" s="147"/>
      <c r="BJ10533" s="147"/>
    </row>
    <row r="10534" spans="61:62" s="92" customFormat="1" x14ac:dyDescent="0.2">
      <c r="BI10534" s="147"/>
      <c r="BJ10534" s="147"/>
    </row>
    <row r="10535" spans="61:62" s="92" customFormat="1" x14ac:dyDescent="0.2">
      <c r="BI10535" s="147"/>
      <c r="BJ10535" s="147"/>
    </row>
    <row r="10536" spans="61:62" s="92" customFormat="1" x14ac:dyDescent="0.2">
      <c r="BI10536" s="147"/>
      <c r="BJ10536" s="147"/>
    </row>
    <row r="10537" spans="61:62" s="92" customFormat="1" x14ac:dyDescent="0.2">
      <c r="BI10537" s="147"/>
      <c r="BJ10537" s="147"/>
    </row>
    <row r="10538" spans="61:62" s="92" customFormat="1" x14ac:dyDescent="0.2">
      <c r="BI10538" s="147"/>
      <c r="BJ10538" s="147"/>
    </row>
    <row r="10539" spans="61:62" s="92" customFormat="1" x14ac:dyDescent="0.2">
      <c r="BI10539" s="147"/>
      <c r="BJ10539" s="147"/>
    </row>
    <row r="10540" spans="61:62" s="92" customFormat="1" x14ac:dyDescent="0.2">
      <c r="BI10540" s="147"/>
      <c r="BJ10540" s="147"/>
    </row>
    <row r="10541" spans="61:62" s="92" customFormat="1" x14ac:dyDescent="0.2">
      <c r="BI10541" s="147"/>
      <c r="BJ10541" s="147"/>
    </row>
    <row r="10542" spans="61:62" s="92" customFormat="1" x14ac:dyDescent="0.2">
      <c r="BI10542" s="147"/>
      <c r="BJ10542" s="147"/>
    </row>
    <row r="10543" spans="61:62" s="92" customFormat="1" x14ac:dyDescent="0.2">
      <c r="BI10543" s="147"/>
      <c r="BJ10543" s="147"/>
    </row>
    <row r="10544" spans="61:62" s="92" customFormat="1" x14ac:dyDescent="0.2">
      <c r="BI10544" s="147"/>
      <c r="BJ10544" s="147"/>
    </row>
    <row r="10545" spans="61:62" s="92" customFormat="1" x14ac:dyDescent="0.2">
      <c r="BI10545" s="147"/>
      <c r="BJ10545" s="147"/>
    </row>
    <row r="10546" spans="61:62" s="92" customFormat="1" x14ac:dyDescent="0.2">
      <c r="BI10546" s="147"/>
      <c r="BJ10546" s="147"/>
    </row>
    <row r="10547" spans="61:62" s="92" customFormat="1" x14ac:dyDescent="0.2">
      <c r="BI10547" s="147"/>
      <c r="BJ10547" s="147"/>
    </row>
    <row r="10548" spans="61:62" s="92" customFormat="1" x14ac:dyDescent="0.2">
      <c r="BI10548" s="147"/>
      <c r="BJ10548" s="147"/>
    </row>
    <row r="10549" spans="61:62" s="92" customFormat="1" x14ac:dyDescent="0.2">
      <c r="BI10549" s="147"/>
      <c r="BJ10549" s="147"/>
    </row>
    <row r="10550" spans="61:62" s="92" customFormat="1" x14ac:dyDescent="0.2">
      <c r="BI10550" s="147"/>
      <c r="BJ10550" s="147"/>
    </row>
    <row r="10551" spans="61:62" s="92" customFormat="1" x14ac:dyDescent="0.2">
      <c r="BI10551" s="147"/>
      <c r="BJ10551" s="147"/>
    </row>
    <row r="10552" spans="61:62" s="92" customFormat="1" x14ac:dyDescent="0.2">
      <c r="BI10552" s="147"/>
      <c r="BJ10552" s="147"/>
    </row>
    <row r="10553" spans="61:62" s="92" customFormat="1" x14ac:dyDescent="0.2">
      <c r="BI10553" s="147"/>
      <c r="BJ10553" s="147"/>
    </row>
    <row r="10554" spans="61:62" s="92" customFormat="1" x14ac:dyDescent="0.2">
      <c r="BI10554" s="147"/>
      <c r="BJ10554" s="147"/>
    </row>
    <row r="10555" spans="61:62" s="92" customFormat="1" x14ac:dyDescent="0.2">
      <c r="BI10555" s="147"/>
      <c r="BJ10555" s="147"/>
    </row>
    <row r="10556" spans="61:62" s="92" customFormat="1" x14ac:dyDescent="0.2">
      <c r="BI10556" s="147"/>
      <c r="BJ10556" s="147"/>
    </row>
    <row r="10557" spans="61:62" s="92" customFormat="1" x14ac:dyDescent="0.2">
      <c r="BI10557" s="147"/>
      <c r="BJ10557" s="147"/>
    </row>
    <row r="10558" spans="61:62" s="92" customFormat="1" x14ac:dyDescent="0.2">
      <c r="BI10558" s="147"/>
      <c r="BJ10558" s="147"/>
    </row>
    <row r="10559" spans="61:62" s="92" customFormat="1" x14ac:dyDescent="0.2">
      <c r="BI10559" s="147"/>
      <c r="BJ10559" s="147"/>
    </row>
    <row r="10560" spans="61:62" s="92" customFormat="1" x14ac:dyDescent="0.2">
      <c r="BI10560" s="147"/>
      <c r="BJ10560" s="147"/>
    </row>
    <row r="10561" spans="61:62" s="92" customFormat="1" x14ac:dyDescent="0.2">
      <c r="BI10561" s="147"/>
      <c r="BJ10561" s="147"/>
    </row>
    <row r="10562" spans="61:62" s="92" customFormat="1" x14ac:dyDescent="0.2">
      <c r="BI10562" s="147"/>
      <c r="BJ10562" s="147"/>
    </row>
    <row r="10563" spans="61:62" s="92" customFormat="1" x14ac:dyDescent="0.2">
      <c r="BI10563" s="147"/>
      <c r="BJ10563" s="147"/>
    </row>
    <row r="10564" spans="61:62" s="92" customFormat="1" x14ac:dyDescent="0.2">
      <c r="BI10564" s="147"/>
      <c r="BJ10564" s="147"/>
    </row>
    <row r="10565" spans="61:62" s="92" customFormat="1" x14ac:dyDescent="0.2">
      <c r="BI10565" s="147"/>
      <c r="BJ10565" s="147"/>
    </row>
    <row r="10566" spans="61:62" s="92" customFormat="1" x14ac:dyDescent="0.2">
      <c r="BI10566" s="147"/>
      <c r="BJ10566" s="147"/>
    </row>
    <row r="10567" spans="61:62" s="92" customFormat="1" x14ac:dyDescent="0.2">
      <c r="BI10567" s="147"/>
      <c r="BJ10567" s="147"/>
    </row>
    <row r="10568" spans="61:62" s="92" customFormat="1" x14ac:dyDescent="0.2">
      <c r="BI10568" s="147"/>
      <c r="BJ10568" s="147"/>
    </row>
    <row r="10569" spans="61:62" s="92" customFormat="1" x14ac:dyDescent="0.2">
      <c r="BI10569" s="147"/>
      <c r="BJ10569" s="147"/>
    </row>
    <row r="10570" spans="61:62" s="92" customFormat="1" x14ac:dyDescent="0.2">
      <c r="BI10570" s="147"/>
      <c r="BJ10570" s="147"/>
    </row>
    <row r="10571" spans="61:62" s="92" customFormat="1" x14ac:dyDescent="0.2">
      <c r="BI10571" s="147"/>
      <c r="BJ10571" s="147"/>
    </row>
    <row r="10572" spans="61:62" s="92" customFormat="1" x14ac:dyDescent="0.2">
      <c r="BI10572" s="147"/>
      <c r="BJ10572" s="147"/>
    </row>
    <row r="10573" spans="61:62" s="92" customFormat="1" x14ac:dyDescent="0.2">
      <c r="BI10573" s="147"/>
      <c r="BJ10573" s="147"/>
    </row>
    <row r="10574" spans="61:62" s="92" customFormat="1" x14ac:dyDescent="0.2">
      <c r="BI10574" s="147"/>
      <c r="BJ10574" s="147"/>
    </row>
    <row r="10575" spans="61:62" s="92" customFormat="1" x14ac:dyDescent="0.2">
      <c r="BI10575" s="147"/>
      <c r="BJ10575" s="147"/>
    </row>
    <row r="10576" spans="61:62" s="92" customFormat="1" x14ac:dyDescent="0.2">
      <c r="BI10576" s="147"/>
      <c r="BJ10576" s="147"/>
    </row>
    <row r="10577" spans="61:62" s="92" customFormat="1" x14ac:dyDescent="0.2">
      <c r="BI10577" s="147"/>
      <c r="BJ10577" s="147"/>
    </row>
    <row r="10578" spans="61:62" s="92" customFormat="1" x14ac:dyDescent="0.2">
      <c r="BI10578" s="147"/>
      <c r="BJ10578" s="147"/>
    </row>
    <row r="10579" spans="61:62" s="92" customFormat="1" x14ac:dyDescent="0.2">
      <c r="BI10579" s="147"/>
      <c r="BJ10579" s="147"/>
    </row>
    <row r="10580" spans="61:62" s="92" customFormat="1" x14ac:dyDescent="0.2">
      <c r="BI10580" s="147"/>
      <c r="BJ10580" s="147"/>
    </row>
    <row r="10581" spans="61:62" s="92" customFormat="1" x14ac:dyDescent="0.2">
      <c r="BI10581" s="147"/>
      <c r="BJ10581" s="147"/>
    </row>
    <row r="10582" spans="61:62" s="92" customFormat="1" x14ac:dyDescent="0.2">
      <c r="BI10582" s="147"/>
      <c r="BJ10582" s="147"/>
    </row>
    <row r="10583" spans="61:62" s="92" customFormat="1" x14ac:dyDescent="0.2">
      <c r="BI10583" s="147"/>
      <c r="BJ10583" s="147"/>
    </row>
    <row r="10584" spans="61:62" s="92" customFormat="1" x14ac:dyDescent="0.2">
      <c r="BI10584" s="147"/>
      <c r="BJ10584" s="147"/>
    </row>
    <row r="10585" spans="61:62" s="92" customFormat="1" x14ac:dyDescent="0.2">
      <c r="BI10585" s="147"/>
      <c r="BJ10585" s="147"/>
    </row>
    <row r="10586" spans="61:62" s="92" customFormat="1" x14ac:dyDescent="0.2">
      <c r="BI10586" s="147"/>
      <c r="BJ10586" s="147"/>
    </row>
    <row r="10587" spans="61:62" s="92" customFormat="1" x14ac:dyDescent="0.2">
      <c r="BI10587" s="147"/>
      <c r="BJ10587" s="147"/>
    </row>
    <row r="10588" spans="61:62" s="92" customFormat="1" x14ac:dyDescent="0.2">
      <c r="BI10588" s="147"/>
      <c r="BJ10588" s="147"/>
    </row>
    <row r="10589" spans="61:62" s="92" customFormat="1" x14ac:dyDescent="0.2">
      <c r="BI10589" s="147"/>
      <c r="BJ10589" s="147"/>
    </row>
    <row r="10590" spans="61:62" s="92" customFormat="1" x14ac:dyDescent="0.2">
      <c r="BI10590" s="147"/>
      <c r="BJ10590" s="147"/>
    </row>
    <row r="10591" spans="61:62" s="92" customFormat="1" x14ac:dyDescent="0.2">
      <c r="BI10591" s="147"/>
      <c r="BJ10591" s="147"/>
    </row>
    <row r="10592" spans="61:62" s="92" customFormat="1" x14ac:dyDescent="0.2">
      <c r="BI10592" s="147"/>
      <c r="BJ10592" s="147"/>
    </row>
    <row r="10593" spans="61:62" s="92" customFormat="1" x14ac:dyDescent="0.2">
      <c r="BI10593" s="147"/>
      <c r="BJ10593" s="147"/>
    </row>
    <row r="10594" spans="61:62" s="92" customFormat="1" x14ac:dyDescent="0.2">
      <c r="BI10594" s="147"/>
      <c r="BJ10594" s="147"/>
    </row>
    <row r="10595" spans="61:62" s="92" customFormat="1" x14ac:dyDescent="0.2">
      <c r="BI10595" s="147"/>
      <c r="BJ10595" s="147"/>
    </row>
    <row r="10596" spans="61:62" s="92" customFormat="1" x14ac:dyDescent="0.2">
      <c r="BI10596" s="147"/>
      <c r="BJ10596" s="147"/>
    </row>
    <row r="10597" spans="61:62" s="92" customFormat="1" x14ac:dyDescent="0.2">
      <c r="BI10597" s="147"/>
      <c r="BJ10597" s="147"/>
    </row>
    <row r="10598" spans="61:62" s="92" customFormat="1" x14ac:dyDescent="0.2">
      <c r="BI10598" s="147"/>
      <c r="BJ10598" s="147"/>
    </row>
    <row r="10599" spans="61:62" s="92" customFormat="1" x14ac:dyDescent="0.2">
      <c r="BI10599" s="147"/>
      <c r="BJ10599" s="147"/>
    </row>
    <row r="10600" spans="61:62" s="92" customFormat="1" x14ac:dyDescent="0.2">
      <c r="BI10600" s="147"/>
      <c r="BJ10600" s="147"/>
    </row>
    <row r="10601" spans="61:62" s="92" customFormat="1" x14ac:dyDescent="0.2">
      <c r="BI10601" s="147"/>
      <c r="BJ10601" s="147"/>
    </row>
    <row r="10602" spans="61:62" s="92" customFormat="1" x14ac:dyDescent="0.2">
      <c r="BI10602" s="147"/>
      <c r="BJ10602" s="147"/>
    </row>
    <row r="10603" spans="61:62" s="92" customFormat="1" x14ac:dyDescent="0.2">
      <c r="BI10603" s="147"/>
      <c r="BJ10603" s="147"/>
    </row>
    <row r="10604" spans="61:62" s="92" customFormat="1" x14ac:dyDescent="0.2">
      <c r="BI10604" s="147"/>
      <c r="BJ10604" s="147"/>
    </row>
    <row r="10605" spans="61:62" s="92" customFormat="1" x14ac:dyDescent="0.2">
      <c r="BI10605" s="147"/>
      <c r="BJ10605" s="147"/>
    </row>
    <row r="10606" spans="61:62" s="92" customFormat="1" x14ac:dyDescent="0.2">
      <c r="BI10606" s="147"/>
      <c r="BJ10606" s="147"/>
    </row>
    <row r="10607" spans="61:62" s="92" customFormat="1" x14ac:dyDescent="0.2">
      <c r="BI10607" s="147"/>
      <c r="BJ10607" s="147"/>
    </row>
    <row r="10608" spans="61:62" s="92" customFormat="1" x14ac:dyDescent="0.2">
      <c r="BI10608" s="147"/>
      <c r="BJ10608" s="147"/>
    </row>
    <row r="10609" spans="61:62" s="92" customFormat="1" x14ac:dyDescent="0.2">
      <c r="BI10609" s="147"/>
      <c r="BJ10609" s="147"/>
    </row>
    <row r="10610" spans="61:62" s="92" customFormat="1" x14ac:dyDescent="0.2">
      <c r="BI10610" s="147"/>
      <c r="BJ10610" s="147"/>
    </row>
    <row r="10611" spans="61:62" s="92" customFormat="1" x14ac:dyDescent="0.2">
      <c r="BI10611" s="147"/>
      <c r="BJ10611" s="147"/>
    </row>
    <row r="10612" spans="61:62" s="92" customFormat="1" x14ac:dyDescent="0.2">
      <c r="BI10612" s="147"/>
      <c r="BJ10612" s="147"/>
    </row>
    <row r="10613" spans="61:62" s="92" customFormat="1" x14ac:dyDescent="0.2">
      <c r="BI10613" s="147"/>
      <c r="BJ10613" s="147"/>
    </row>
    <row r="10614" spans="61:62" s="92" customFormat="1" x14ac:dyDescent="0.2">
      <c r="BI10614" s="147"/>
      <c r="BJ10614" s="147"/>
    </row>
    <row r="10615" spans="61:62" s="92" customFormat="1" x14ac:dyDescent="0.2">
      <c r="BI10615" s="147"/>
      <c r="BJ10615" s="147"/>
    </row>
    <row r="10616" spans="61:62" s="92" customFormat="1" x14ac:dyDescent="0.2">
      <c r="BI10616" s="147"/>
      <c r="BJ10616" s="147"/>
    </row>
    <row r="10617" spans="61:62" s="92" customFormat="1" x14ac:dyDescent="0.2">
      <c r="BI10617" s="147"/>
      <c r="BJ10617" s="147"/>
    </row>
    <row r="10618" spans="61:62" s="92" customFormat="1" x14ac:dyDescent="0.2">
      <c r="BI10618" s="147"/>
      <c r="BJ10618" s="147"/>
    </row>
    <row r="10619" spans="61:62" s="92" customFormat="1" x14ac:dyDescent="0.2">
      <c r="BI10619" s="147"/>
      <c r="BJ10619" s="147"/>
    </row>
    <row r="10620" spans="61:62" s="92" customFormat="1" x14ac:dyDescent="0.2">
      <c r="BI10620" s="147"/>
      <c r="BJ10620" s="147"/>
    </row>
    <row r="10621" spans="61:62" s="92" customFormat="1" x14ac:dyDescent="0.2">
      <c r="BI10621" s="147"/>
      <c r="BJ10621" s="147"/>
    </row>
    <row r="10622" spans="61:62" s="92" customFormat="1" x14ac:dyDescent="0.2">
      <c r="BI10622" s="147"/>
      <c r="BJ10622" s="147"/>
    </row>
    <row r="10623" spans="61:62" s="92" customFormat="1" x14ac:dyDescent="0.2">
      <c r="BI10623" s="147"/>
      <c r="BJ10623" s="147"/>
    </row>
    <row r="10624" spans="61:62" s="92" customFormat="1" x14ac:dyDescent="0.2">
      <c r="BI10624" s="147"/>
      <c r="BJ10624" s="147"/>
    </row>
    <row r="10625" spans="61:62" s="92" customFormat="1" x14ac:dyDescent="0.2">
      <c r="BI10625" s="147"/>
      <c r="BJ10625" s="147"/>
    </row>
    <row r="10626" spans="61:62" s="92" customFormat="1" x14ac:dyDescent="0.2">
      <c r="BI10626" s="147"/>
      <c r="BJ10626" s="147"/>
    </row>
    <row r="10627" spans="61:62" s="92" customFormat="1" x14ac:dyDescent="0.2">
      <c r="BI10627" s="147"/>
      <c r="BJ10627" s="147"/>
    </row>
    <row r="10628" spans="61:62" s="92" customFormat="1" x14ac:dyDescent="0.2">
      <c r="BI10628" s="147"/>
      <c r="BJ10628" s="147"/>
    </row>
    <row r="10629" spans="61:62" s="92" customFormat="1" x14ac:dyDescent="0.2">
      <c r="BI10629" s="147"/>
      <c r="BJ10629" s="147"/>
    </row>
    <row r="10630" spans="61:62" s="92" customFormat="1" x14ac:dyDescent="0.2">
      <c r="BI10630" s="147"/>
      <c r="BJ10630" s="147"/>
    </row>
    <row r="10631" spans="61:62" s="92" customFormat="1" x14ac:dyDescent="0.2">
      <c r="BI10631" s="147"/>
      <c r="BJ10631" s="147"/>
    </row>
    <row r="10632" spans="61:62" s="92" customFormat="1" x14ac:dyDescent="0.2">
      <c r="BI10632" s="147"/>
      <c r="BJ10632" s="147"/>
    </row>
    <row r="10633" spans="61:62" s="92" customFormat="1" x14ac:dyDescent="0.2">
      <c r="BI10633" s="147"/>
      <c r="BJ10633" s="147"/>
    </row>
    <row r="10634" spans="61:62" s="92" customFormat="1" x14ac:dyDescent="0.2">
      <c r="BI10634" s="147"/>
      <c r="BJ10634" s="147"/>
    </row>
    <row r="10635" spans="61:62" s="92" customFormat="1" x14ac:dyDescent="0.2">
      <c r="BI10635" s="147"/>
      <c r="BJ10635" s="147"/>
    </row>
    <row r="10636" spans="61:62" s="92" customFormat="1" x14ac:dyDescent="0.2">
      <c r="BI10636" s="147"/>
      <c r="BJ10636" s="147"/>
    </row>
    <row r="10637" spans="61:62" s="92" customFormat="1" x14ac:dyDescent="0.2">
      <c r="BI10637" s="147"/>
      <c r="BJ10637" s="147"/>
    </row>
    <row r="10638" spans="61:62" s="92" customFormat="1" x14ac:dyDescent="0.2">
      <c r="BI10638" s="147"/>
      <c r="BJ10638" s="147"/>
    </row>
    <row r="10639" spans="61:62" s="92" customFormat="1" x14ac:dyDescent="0.2">
      <c r="BI10639" s="147"/>
      <c r="BJ10639" s="147"/>
    </row>
    <row r="10640" spans="61:62" s="92" customFormat="1" x14ac:dyDescent="0.2">
      <c r="BI10640" s="147"/>
      <c r="BJ10640" s="147"/>
    </row>
    <row r="10641" spans="61:62" s="92" customFormat="1" x14ac:dyDescent="0.2">
      <c r="BI10641" s="147"/>
      <c r="BJ10641" s="147"/>
    </row>
    <row r="10642" spans="61:62" s="92" customFormat="1" x14ac:dyDescent="0.2">
      <c r="BI10642" s="147"/>
      <c r="BJ10642" s="147"/>
    </row>
    <row r="10643" spans="61:62" s="92" customFormat="1" x14ac:dyDescent="0.2">
      <c r="BI10643" s="147"/>
      <c r="BJ10643" s="147"/>
    </row>
    <row r="10644" spans="61:62" s="92" customFormat="1" x14ac:dyDescent="0.2">
      <c r="BI10644" s="147"/>
      <c r="BJ10644" s="147"/>
    </row>
    <row r="10645" spans="61:62" s="92" customFormat="1" x14ac:dyDescent="0.2">
      <c r="BI10645" s="147"/>
      <c r="BJ10645" s="147"/>
    </row>
    <row r="10646" spans="61:62" s="92" customFormat="1" x14ac:dyDescent="0.2">
      <c r="BI10646" s="147"/>
      <c r="BJ10646" s="147"/>
    </row>
    <row r="10647" spans="61:62" s="92" customFormat="1" x14ac:dyDescent="0.2">
      <c r="BI10647" s="147"/>
      <c r="BJ10647" s="147"/>
    </row>
    <row r="10648" spans="61:62" s="92" customFormat="1" x14ac:dyDescent="0.2">
      <c r="BI10648" s="147"/>
      <c r="BJ10648" s="147"/>
    </row>
    <row r="10649" spans="61:62" s="92" customFormat="1" x14ac:dyDescent="0.2">
      <c r="BI10649" s="147"/>
      <c r="BJ10649" s="147"/>
    </row>
    <row r="10650" spans="61:62" s="92" customFormat="1" x14ac:dyDescent="0.2">
      <c r="BI10650" s="147"/>
      <c r="BJ10650" s="147"/>
    </row>
    <row r="10651" spans="61:62" s="92" customFormat="1" x14ac:dyDescent="0.2">
      <c r="BI10651" s="147"/>
      <c r="BJ10651" s="147"/>
    </row>
    <row r="10652" spans="61:62" s="92" customFormat="1" x14ac:dyDescent="0.2">
      <c r="BI10652" s="147"/>
      <c r="BJ10652" s="147"/>
    </row>
    <row r="10653" spans="61:62" s="92" customFormat="1" x14ac:dyDescent="0.2">
      <c r="BI10653" s="147"/>
      <c r="BJ10653" s="147"/>
    </row>
    <row r="10654" spans="61:62" s="92" customFormat="1" x14ac:dyDescent="0.2">
      <c r="BI10654" s="147"/>
      <c r="BJ10654" s="147"/>
    </row>
    <row r="10655" spans="61:62" s="92" customFormat="1" x14ac:dyDescent="0.2">
      <c r="BI10655" s="147"/>
      <c r="BJ10655" s="147"/>
    </row>
    <row r="10656" spans="61:62" s="92" customFormat="1" x14ac:dyDescent="0.2">
      <c r="BI10656" s="147"/>
      <c r="BJ10656" s="147"/>
    </row>
    <row r="10657" spans="61:62" s="92" customFormat="1" x14ac:dyDescent="0.2">
      <c r="BI10657" s="147"/>
      <c r="BJ10657" s="147"/>
    </row>
    <row r="10658" spans="61:62" s="92" customFormat="1" x14ac:dyDescent="0.2">
      <c r="BI10658" s="147"/>
      <c r="BJ10658" s="147"/>
    </row>
    <row r="10659" spans="61:62" s="92" customFormat="1" x14ac:dyDescent="0.2">
      <c r="BI10659" s="147"/>
      <c r="BJ10659" s="147"/>
    </row>
    <row r="10660" spans="61:62" s="92" customFormat="1" x14ac:dyDescent="0.2">
      <c r="BI10660" s="147"/>
      <c r="BJ10660" s="147"/>
    </row>
    <row r="10661" spans="61:62" s="92" customFormat="1" x14ac:dyDescent="0.2">
      <c r="BI10661" s="147"/>
      <c r="BJ10661" s="147"/>
    </row>
    <row r="10662" spans="61:62" s="92" customFormat="1" x14ac:dyDescent="0.2">
      <c r="BI10662" s="147"/>
      <c r="BJ10662" s="147"/>
    </row>
    <row r="10663" spans="61:62" s="92" customFormat="1" x14ac:dyDescent="0.2">
      <c r="BI10663" s="147"/>
      <c r="BJ10663" s="147"/>
    </row>
    <row r="10664" spans="61:62" s="92" customFormat="1" x14ac:dyDescent="0.2">
      <c r="BI10664" s="147"/>
      <c r="BJ10664" s="147"/>
    </row>
    <row r="10665" spans="61:62" s="92" customFormat="1" x14ac:dyDescent="0.2">
      <c r="BI10665" s="147"/>
      <c r="BJ10665" s="147"/>
    </row>
    <row r="10666" spans="61:62" s="92" customFormat="1" x14ac:dyDescent="0.2">
      <c r="BI10666" s="147"/>
      <c r="BJ10666" s="147"/>
    </row>
    <row r="10667" spans="61:62" s="92" customFormat="1" x14ac:dyDescent="0.2">
      <c r="BI10667" s="147"/>
      <c r="BJ10667" s="147"/>
    </row>
    <row r="10668" spans="61:62" s="92" customFormat="1" x14ac:dyDescent="0.2">
      <c r="BI10668" s="147"/>
      <c r="BJ10668" s="147"/>
    </row>
    <row r="10669" spans="61:62" s="92" customFormat="1" x14ac:dyDescent="0.2">
      <c r="BI10669" s="147"/>
      <c r="BJ10669" s="147"/>
    </row>
    <row r="10670" spans="61:62" s="92" customFormat="1" x14ac:dyDescent="0.2">
      <c r="BI10670" s="147"/>
      <c r="BJ10670" s="147"/>
    </row>
    <row r="10671" spans="61:62" s="92" customFormat="1" x14ac:dyDescent="0.2">
      <c r="BI10671" s="147"/>
      <c r="BJ10671" s="147"/>
    </row>
    <row r="10672" spans="61:62" s="92" customFormat="1" x14ac:dyDescent="0.2">
      <c r="BI10672" s="147"/>
      <c r="BJ10672" s="147"/>
    </row>
    <row r="10673" spans="61:62" s="92" customFormat="1" x14ac:dyDescent="0.2">
      <c r="BI10673" s="147"/>
      <c r="BJ10673" s="147"/>
    </row>
    <row r="10674" spans="61:62" s="92" customFormat="1" x14ac:dyDescent="0.2">
      <c r="BI10674" s="147"/>
      <c r="BJ10674" s="147"/>
    </row>
    <row r="10675" spans="61:62" s="92" customFormat="1" x14ac:dyDescent="0.2">
      <c r="BI10675" s="147"/>
      <c r="BJ10675" s="147"/>
    </row>
    <row r="10676" spans="61:62" s="92" customFormat="1" x14ac:dyDescent="0.2">
      <c r="BI10676" s="147"/>
      <c r="BJ10676" s="147"/>
    </row>
    <row r="10677" spans="61:62" s="92" customFormat="1" x14ac:dyDescent="0.2">
      <c r="BI10677" s="147"/>
      <c r="BJ10677" s="147"/>
    </row>
    <row r="10678" spans="61:62" s="92" customFormat="1" x14ac:dyDescent="0.2">
      <c r="BI10678" s="147"/>
      <c r="BJ10678" s="147"/>
    </row>
    <row r="10679" spans="61:62" s="92" customFormat="1" x14ac:dyDescent="0.2">
      <c r="BI10679" s="147"/>
      <c r="BJ10679" s="147"/>
    </row>
    <row r="10680" spans="61:62" s="92" customFormat="1" x14ac:dyDescent="0.2">
      <c r="BI10680" s="147"/>
      <c r="BJ10680" s="147"/>
    </row>
    <row r="10681" spans="61:62" s="92" customFormat="1" x14ac:dyDescent="0.2">
      <c r="BI10681" s="147"/>
      <c r="BJ10681" s="147"/>
    </row>
    <row r="10682" spans="61:62" s="92" customFormat="1" x14ac:dyDescent="0.2">
      <c r="BI10682" s="147"/>
      <c r="BJ10682" s="147"/>
    </row>
    <row r="10683" spans="61:62" s="92" customFormat="1" x14ac:dyDescent="0.2">
      <c r="BI10683" s="147"/>
      <c r="BJ10683" s="147"/>
    </row>
    <row r="10684" spans="61:62" s="92" customFormat="1" x14ac:dyDescent="0.2">
      <c r="BI10684" s="147"/>
      <c r="BJ10684" s="147"/>
    </row>
    <row r="10685" spans="61:62" s="92" customFormat="1" x14ac:dyDescent="0.2">
      <c r="BI10685" s="147"/>
      <c r="BJ10685" s="147"/>
    </row>
    <row r="10686" spans="61:62" s="92" customFormat="1" x14ac:dyDescent="0.2">
      <c r="BI10686" s="147"/>
      <c r="BJ10686" s="147"/>
    </row>
    <row r="10687" spans="61:62" s="92" customFormat="1" x14ac:dyDescent="0.2">
      <c r="BI10687" s="147"/>
      <c r="BJ10687" s="147"/>
    </row>
    <row r="10688" spans="61:62" s="92" customFormat="1" x14ac:dyDescent="0.2">
      <c r="BI10688" s="147"/>
      <c r="BJ10688" s="147"/>
    </row>
    <row r="10689" spans="61:62" s="92" customFormat="1" x14ac:dyDescent="0.2">
      <c r="BI10689" s="147"/>
      <c r="BJ10689" s="147"/>
    </row>
    <row r="10690" spans="61:62" s="92" customFormat="1" x14ac:dyDescent="0.2">
      <c r="BI10690" s="147"/>
      <c r="BJ10690" s="147"/>
    </row>
    <row r="10691" spans="61:62" s="92" customFormat="1" x14ac:dyDescent="0.2">
      <c r="BI10691" s="147"/>
      <c r="BJ10691" s="147"/>
    </row>
    <row r="10692" spans="61:62" s="92" customFormat="1" x14ac:dyDescent="0.2">
      <c r="BI10692" s="147"/>
      <c r="BJ10692" s="147"/>
    </row>
    <row r="10693" spans="61:62" s="92" customFormat="1" x14ac:dyDescent="0.2">
      <c r="BI10693" s="147"/>
      <c r="BJ10693" s="147"/>
    </row>
    <row r="10694" spans="61:62" s="92" customFormat="1" x14ac:dyDescent="0.2">
      <c r="BI10694" s="147"/>
      <c r="BJ10694" s="147"/>
    </row>
    <row r="10695" spans="61:62" s="92" customFormat="1" x14ac:dyDescent="0.2">
      <c r="BI10695" s="147"/>
      <c r="BJ10695" s="147"/>
    </row>
    <row r="10696" spans="61:62" s="92" customFormat="1" x14ac:dyDescent="0.2">
      <c r="BI10696" s="147"/>
      <c r="BJ10696" s="147"/>
    </row>
    <row r="10697" spans="61:62" s="92" customFormat="1" x14ac:dyDescent="0.2">
      <c r="BI10697" s="147"/>
      <c r="BJ10697" s="147"/>
    </row>
    <row r="10698" spans="61:62" s="92" customFormat="1" x14ac:dyDescent="0.2">
      <c r="BI10698" s="147"/>
      <c r="BJ10698" s="147"/>
    </row>
    <row r="10699" spans="61:62" s="92" customFormat="1" x14ac:dyDescent="0.2">
      <c r="BI10699" s="147"/>
      <c r="BJ10699" s="147"/>
    </row>
    <row r="10700" spans="61:62" s="92" customFormat="1" x14ac:dyDescent="0.2">
      <c r="BI10700" s="147"/>
      <c r="BJ10700" s="147"/>
    </row>
    <row r="10701" spans="61:62" s="92" customFormat="1" x14ac:dyDescent="0.2">
      <c r="BI10701" s="147"/>
      <c r="BJ10701" s="147"/>
    </row>
    <row r="10702" spans="61:62" s="92" customFormat="1" x14ac:dyDescent="0.2">
      <c r="BI10702" s="147"/>
      <c r="BJ10702" s="147"/>
    </row>
    <row r="10703" spans="61:62" s="92" customFormat="1" x14ac:dyDescent="0.2">
      <c r="BI10703" s="147"/>
      <c r="BJ10703" s="147"/>
    </row>
    <row r="10704" spans="61:62" s="92" customFormat="1" x14ac:dyDescent="0.2">
      <c r="BI10704" s="147"/>
      <c r="BJ10704" s="147"/>
    </row>
    <row r="10705" spans="61:62" s="92" customFormat="1" x14ac:dyDescent="0.2">
      <c r="BI10705" s="147"/>
      <c r="BJ10705" s="147"/>
    </row>
    <row r="10706" spans="61:62" s="92" customFormat="1" x14ac:dyDescent="0.2">
      <c r="BI10706" s="147"/>
      <c r="BJ10706" s="147"/>
    </row>
    <row r="10707" spans="61:62" s="92" customFormat="1" x14ac:dyDescent="0.2">
      <c r="BI10707" s="147"/>
      <c r="BJ10707" s="147"/>
    </row>
    <row r="10708" spans="61:62" s="92" customFormat="1" x14ac:dyDescent="0.2">
      <c r="BI10708" s="147"/>
      <c r="BJ10708" s="147"/>
    </row>
    <row r="10709" spans="61:62" s="92" customFormat="1" x14ac:dyDescent="0.2">
      <c r="BI10709" s="147"/>
      <c r="BJ10709" s="147"/>
    </row>
    <row r="10710" spans="61:62" s="92" customFormat="1" x14ac:dyDescent="0.2">
      <c r="BI10710" s="147"/>
      <c r="BJ10710" s="147"/>
    </row>
    <row r="10711" spans="61:62" s="92" customFormat="1" x14ac:dyDescent="0.2">
      <c r="BI10711" s="147"/>
      <c r="BJ10711" s="147"/>
    </row>
    <row r="10712" spans="61:62" s="92" customFormat="1" x14ac:dyDescent="0.2">
      <c r="BI10712" s="147"/>
      <c r="BJ10712" s="147"/>
    </row>
    <row r="10713" spans="61:62" s="92" customFormat="1" x14ac:dyDescent="0.2">
      <c r="BI10713" s="147"/>
      <c r="BJ10713" s="147"/>
    </row>
    <row r="10714" spans="61:62" s="92" customFormat="1" x14ac:dyDescent="0.2">
      <c r="BI10714" s="147"/>
      <c r="BJ10714" s="147"/>
    </row>
    <row r="10715" spans="61:62" s="92" customFormat="1" x14ac:dyDescent="0.2">
      <c r="BI10715" s="147"/>
      <c r="BJ10715" s="147"/>
    </row>
    <row r="10716" spans="61:62" s="92" customFormat="1" x14ac:dyDescent="0.2">
      <c r="BI10716" s="147"/>
      <c r="BJ10716" s="147"/>
    </row>
    <row r="10717" spans="61:62" s="92" customFormat="1" x14ac:dyDescent="0.2">
      <c r="BI10717" s="147"/>
      <c r="BJ10717" s="147"/>
    </row>
    <row r="10718" spans="61:62" s="92" customFormat="1" x14ac:dyDescent="0.2">
      <c r="BI10718" s="147"/>
      <c r="BJ10718" s="147"/>
    </row>
    <row r="10719" spans="61:62" s="92" customFormat="1" x14ac:dyDescent="0.2">
      <c r="BI10719" s="147"/>
      <c r="BJ10719" s="147"/>
    </row>
    <row r="10720" spans="61:62" s="92" customFormat="1" x14ac:dyDescent="0.2">
      <c r="BI10720" s="147"/>
      <c r="BJ10720" s="147"/>
    </row>
    <row r="10721" spans="61:62" s="92" customFormat="1" x14ac:dyDescent="0.2">
      <c r="BI10721" s="147"/>
      <c r="BJ10721" s="147"/>
    </row>
    <row r="10722" spans="61:62" s="92" customFormat="1" x14ac:dyDescent="0.2">
      <c r="BI10722" s="147"/>
      <c r="BJ10722" s="147"/>
    </row>
    <row r="10723" spans="61:62" s="92" customFormat="1" x14ac:dyDescent="0.2">
      <c r="BI10723" s="147"/>
      <c r="BJ10723" s="147"/>
    </row>
    <row r="10724" spans="61:62" s="92" customFormat="1" x14ac:dyDescent="0.2">
      <c r="BI10724" s="147"/>
      <c r="BJ10724" s="147"/>
    </row>
    <row r="10725" spans="61:62" s="92" customFormat="1" x14ac:dyDescent="0.2">
      <c r="BI10725" s="147"/>
      <c r="BJ10725" s="147"/>
    </row>
    <row r="10726" spans="61:62" s="92" customFormat="1" x14ac:dyDescent="0.2">
      <c r="BI10726" s="147"/>
      <c r="BJ10726" s="147"/>
    </row>
    <row r="10727" spans="61:62" s="92" customFormat="1" x14ac:dyDescent="0.2">
      <c r="BI10727" s="147"/>
      <c r="BJ10727" s="147"/>
    </row>
    <row r="10728" spans="61:62" s="92" customFormat="1" x14ac:dyDescent="0.2">
      <c r="BI10728" s="147"/>
      <c r="BJ10728" s="147"/>
    </row>
    <row r="10729" spans="61:62" s="92" customFormat="1" x14ac:dyDescent="0.2">
      <c r="BI10729" s="147"/>
      <c r="BJ10729" s="147"/>
    </row>
    <row r="10730" spans="61:62" s="92" customFormat="1" x14ac:dyDescent="0.2">
      <c r="BI10730" s="147"/>
      <c r="BJ10730" s="147"/>
    </row>
    <row r="10731" spans="61:62" s="92" customFormat="1" x14ac:dyDescent="0.2">
      <c r="BI10731" s="147"/>
      <c r="BJ10731" s="147"/>
    </row>
    <row r="10732" spans="61:62" s="92" customFormat="1" x14ac:dyDescent="0.2">
      <c r="BI10732" s="147"/>
      <c r="BJ10732" s="147"/>
    </row>
    <row r="10733" spans="61:62" s="92" customFormat="1" x14ac:dyDescent="0.2">
      <c r="BI10733" s="147"/>
      <c r="BJ10733" s="147"/>
    </row>
    <row r="10734" spans="61:62" s="92" customFormat="1" x14ac:dyDescent="0.2">
      <c r="BI10734" s="147"/>
      <c r="BJ10734" s="147"/>
    </row>
    <row r="10735" spans="61:62" s="92" customFormat="1" x14ac:dyDescent="0.2">
      <c r="BI10735" s="147"/>
      <c r="BJ10735" s="147"/>
    </row>
    <row r="10736" spans="61:62" s="92" customFormat="1" x14ac:dyDescent="0.2">
      <c r="BI10736" s="147"/>
      <c r="BJ10736" s="147"/>
    </row>
    <row r="10737" spans="61:62" s="92" customFormat="1" x14ac:dyDescent="0.2">
      <c r="BI10737" s="147"/>
      <c r="BJ10737" s="147"/>
    </row>
    <row r="10738" spans="61:62" s="92" customFormat="1" x14ac:dyDescent="0.2">
      <c r="BI10738" s="147"/>
      <c r="BJ10738" s="147"/>
    </row>
    <row r="10739" spans="61:62" s="92" customFormat="1" x14ac:dyDescent="0.2">
      <c r="BI10739" s="147"/>
      <c r="BJ10739" s="147"/>
    </row>
    <row r="10740" spans="61:62" s="92" customFormat="1" x14ac:dyDescent="0.2">
      <c r="BI10740" s="147"/>
      <c r="BJ10740" s="147"/>
    </row>
    <row r="10741" spans="61:62" s="92" customFormat="1" x14ac:dyDescent="0.2">
      <c r="BI10741" s="147"/>
      <c r="BJ10741" s="147"/>
    </row>
    <row r="10742" spans="61:62" s="92" customFormat="1" x14ac:dyDescent="0.2">
      <c r="BI10742" s="147"/>
      <c r="BJ10742" s="147"/>
    </row>
    <row r="10743" spans="61:62" s="92" customFormat="1" x14ac:dyDescent="0.2">
      <c r="BI10743" s="147"/>
      <c r="BJ10743" s="147"/>
    </row>
    <row r="10744" spans="61:62" s="92" customFormat="1" x14ac:dyDescent="0.2">
      <c r="BI10744" s="147"/>
      <c r="BJ10744" s="147"/>
    </row>
    <row r="10745" spans="61:62" s="92" customFormat="1" x14ac:dyDescent="0.2">
      <c r="BI10745" s="147"/>
      <c r="BJ10745" s="147"/>
    </row>
    <row r="10746" spans="61:62" s="92" customFormat="1" x14ac:dyDescent="0.2">
      <c r="BI10746" s="147"/>
      <c r="BJ10746" s="147"/>
    </row>
    <row r="10747" spans="61:62" s="92" customFormat="1" x14ac:dyDescent="0.2">
      <c r="BI10747" s="147"/>
      <c r="BJ10747" s="147"/>
    </row>
    <row r="10748" spans="61:62" s="92" customFormat="1" x14ac:dyDescent="0.2">
      <c r="BI10748" s="147"/>
      <c r="BJ10748" s="147"/>
    </row>
    <row r="10749" spans="61:62" s="92" customFormat="1" x14ac:dyDescent="0.2">
      <c r="BI10749" s="147"/>
      <c r="BJ10749" s="147"/>
    </row>
    <row r="10750" spans="61:62" s="92" customFormat="1" x14ac:dyDescent="0.2">
      <c r="BI10750" s="147"/>
      <c r="BJ10750" s="147"/>
    </row>
    <row r="10751" spans="61:62" s="92" customFormat="1" x14ac:dyDescent="0.2">
      <c r="BI10751" s="147"/>
      <c r="BJ10751" s="147"/>
    </row>
    <row r="10752" spans="61:62" s="92" customFormat="1" x14ac:dyDescent="0.2">
      <c r="BI10752" s="147"/>
      <c r="BJ10752" s="147"/>
    </row>
    <row r="10753" spans="61:62" s="92" customFormat="1" x14ac:dyDescent="0.2">
      <c r="BI10753" s="147"/>
      <c r="BJ10753" s="147"/>
    </row>
    <row r="10754" spans="61:62" s="92" customFormat="1" x14ac:dyDescent="0.2">
      <c r="BI10754" s="147"/>
      <c r="BJ10754" s="147"/>
    </row>
    <row r="10755" spans="61:62" s="92" customFormat="1" x14ac:dyDescent="0.2">
      <c r="BI10755" s="147"/>
      <c r="BJ10755" s="147"/>
    </row>
    <row r="10756" spans="61:62" s="92" customFormat="1" x14ac:dyDescent="0.2">
      <c r="BI10756" s="147"/>
      <c r="BJ10756" s="147"/>
    </row>
    <row r="10757" spans="61:62" s="92" customFormat="1" x14ac:dyDescent="0.2">
      <c r="BI10757" s="147"/>
      <c r="BJ10757" s="147"/>
    </row>
    <row r="10758" spans="61:62" s="92" customFormat="1" x14ac:dyDescent="0.2">
      <c r="BI10758" s="147"/>
      <c r="BJ10758" s="147"/>
    </row>
    <row r="10759" spans="61:62" s="92" customFormat="1" x14ac:dyDescent="0.2">
      <c r="BI10759" s="147"/>
      <c r="BJ10759" s="147"/>
    </row>
    <row r="10760" spans="61:62" s="92" customFormat="1" x14ac:dyDescent="0.2">
      <c r="BI10760" s="147"/>
      <c r="BJ10760" s="147"/>
    </row>
    <row r="10761" spans="61:62" s="92" customFormat="1" x14ac:dyDescent="0.2">
      <c r="BI10761" s="147"/>
      <c r="BJ10761" s="147"/>
    </row>
    <row r="10762" spans="61:62" s="92" customFormat="1" x14ac:dyDescent="0.2">
      <c r="BI10762" s="147"/>
      <c r="BJ10762" s="147"/>
    </row>
    <row r="10763" spans="61:62" s="92" customFormat="1" x14ac:dyDescent="0.2">
      <c r="BI10763" s="147"/>
      <c r="BJ10763" s="147"/>
    </row>
    <row r="10764" spans="61:62" s="92" customFormat="1" x14ac:dyDescent="0.2">
      <c r="BI10764" s="147"/>
      <c r="BJ10764" s="147"/>
    </row>
    <row r="10765" spans="61:62" s="92" customFormat="1" x14ac:dyDescent="0.2">
      <c r="BI10765" s="147"/>
      <c r="BJ10765" s="147"/>
    </row>
    <row r="10766" spans="61:62" s="92" customFormat="1" x14ac:dyDescent="0.2">
      <c r="BI10766" s="147"/>
      <c r="BJ10766" s="147"/>
    </row>
    <row r="10767" spans="61:62" s="92" customFormat="1" x14ac:dyDescent="0.2">
      <c r="BI10767" s="147"/>
      <c r="BJ10767" s="147"/>
    </row>
    <row r="10768" spans="61:62" s="92" customFormat="1" x14ac:dyDescent="0.2">
      <c r="BI10768" s="147"/>
      <c r="BJ10768" s="147"/>
    </row>
    <row r="10769" spans="61:62" s="92" customFormat="1" x14ac:dyDescent="0.2">
      <c r="BI10769" s="147"/>
      <c r="BJ10769" s="147"/>
    </row>
    <row r="10770" spans="61:62" s="92" customFormat="1" x14ac:dyDescent="0.2">
      <c r="BI10770" s="147"/>
      <c r="BJ10770" s="147"/>
    </row>
    <row r="10771" spans="61:62" s="92" customFormat="1" x14ac:dyDescent="0.2">
      <c r="BI10771" s="147"/>
      <c r="BJ10771" s="147"/>
    </row>
    <row r="10772" spans="61:62" s="92" customFormat="1" x14ac:dyDescent="0.2">
      <c r="BI10772" s="147"/>
      <c r="BJ10772" s="147"/>
    </row>
    <row r="10773" spans="61:62" s="92" customFormat="1" x14ac:dyDescent="0.2">
      <c r="BI10773" s="147"/>
      <c r="BJ10773" s="147"/>
    </row>
    <row r="10774" spans="61:62" s="92" customFormat="1" x14ac:dyDescent="0.2">
      <c r="BI10774" s="147"/>
      <c r="BJ10774" s="147"/>
    </row>
    <row r="10775" spans="61:62" s="92" customFormat="1" x14ac:dyDescent="0.2">
      <c r="BI10775" s="147"/>
      <c r="BJ10775" s="147"/>
    </row>
    <row r="10776" spans="61:62" s="92" customFormat="1" x14ac:dyDescent="0.2">
      <c r="BI10776" s="147"/>
      <c r="BJ10776" s="147"/>
    </row>
    <row r="10777" spans="61:62" s="92" customFormat="1" x14ac:dyDescent="0.2">
      <c r="BI10777" s="147"/>
      <c r="BJ10777" s="147"/>
    </row>
    <row r="10778" spans="61:62" s="92" customFormat="1" x14ac:dyDescent="0.2">
      <c r="BI10778" s="147"/>
      <c r="BJ10778" s="147"/>
    </row>
    <row r="10779" spans="61:62" s="92" customFormat="1" x14ac:dyDescent="0.2">
      <c r="BI10779" s="147"/>
      <c r="BJ10779" s="147"/>
    </row>
    <row r="10780" spans="61:62" s="92" customFormat="1" x14ac:dyDescent="0.2">
      <c r="BI10780" s="147"/>
      <c r="BJ10780" s="147"/>
    </row>
    <row r="10781" spans="61:62" s="92" customFormat="1" x14ac:dyDescent="0.2">
      <c r="BI10781" s="147"/>
      <c r="BJ10781" s="147"/>
    </row>
    <row r="10782" spans="61:62" s="92" customFormat="1" x14ac:dyDescent="0.2">
      <c r="BI10782" s="147"/>
      <c r="BJ10782" s="147"/>
    </row>
    <row r="10783" spans="61:62" s="92" customFormat="1" x14ac:dyDescent="0.2">
      <c r="BI10783" s="147"/>
      <c r="BJ10783" s="147"/>
    </row>
    <row r="10784" spans="61:62" s="92" customFormat="1" x14ac:dyDescent="0.2">
      <c r="BI10784" s="147"/>
      <c r="BJ10784" s="147"/>
    </row>
    <row r="10785" spans="61:62" s="92" customFormat="1" x14ac:dyDescent="0.2">
      <c r="BI10785" s="147"/>
      <c r="BJ10785" s="147"/>
    </row>
    <row r="10786" spans="61:62" s="92" customFormat="1" x14ac:dyDescent="0.2">
      <c r="BI10786" s="147"/>
      <c r="BJ10786" s="147"/>
    </row>
    <row r="10787" spans="61:62" s="92" customFormat="1" x14ac:dyDescent="0.2">
      <c r="BI10787" s="147"/>
      <c r="BJ10787" s="147"/>
    </row>
    <row r="10788" spans="61:62" s="92" customFormat="1" x14ac:dyDescent="0.2">
      <c r="BI10788" s="147"/>
      <c r="BJ10788" s="147"/>
    </row>
    <row r="10789" spans="61:62" s="92" customFormat="1" x14ac:dyDescent="0.2">
      <c r="BI10789" s="147"/>
      <c r="BJ10789" s="147"/>
    </row>
    <row r="10790" spans="61:62" s="92" customFormat="1" x14ac:dyDescent="0.2">
      <c r="BI10790" s="147"/>
      <c r="BJ10790" s="147"/>
    </row>
    <row r="10791" spans="61:62" s="92" customFormat="1" x14ac:dyDescent="0.2">
      <c r="BI10791" s="147"/>
      <c r="BJ10791" s="147"/>
    </row>
    <row r="10792" spans="61:62" s="92" customFormat="1" x14ac:dyDescent="0.2">
      <c r="BI10792" s="147"/>
      <c r="BJ10792" s="147"/>
    </row>
    <row r="10793" spans="61:62" s="92" customFormat="1" x14ac:dyDescent="0.2">
      <c r="BI10793" s="147"/>
      <c r="BJ10793" s="147"/>
    </row>
    <row r="10794" spans="61:62" s="92" customFormat="1" x14ac:dyDescent="0.2">
      <c r="BI10794" s="147"/>
      <c r="BJ10794" s="147"/>
    </row>
    <row r="10795" spans="61:62" s="92" customFormat="1" x14ac:dyDescent="0.2">
      <c r="BI10795" s="147"/>
      <c r="BJ10795" s="147"/>
    </row>
    <row r="10796" spans="61:62" s="92" customFormat="1" x14ac:dyDescent="0.2">
      <c r="BI10796" s="147"/>
      <c r="BJ10796" s="147"/>
    </row>
    <row r="10797" spans="61:62" s="92" customFormat="1" x14ac:dyDescent="0.2">
      <c r="BI10797" s="147"/>
      <c r="BJ10797" s="147"/>
    </row>
    <row r="10798" spans="61:62" s="92" customFormat="1" x14ac:dyDescent="0.2">
      <c r="BI10798" s="147"/>
      <c r="BJ10798" s="147"/>
    </row>
    <row r="10799" spans="61:62" s="92" customFormat="1" x14ac:dyDescent="0.2">
      <c r="BI10799" s="147"/>
      <c r="BJ10799" s="147"/>
    </row>
    <row r="10800" spans="61:62" s="92" customFormat="1" x14ac:dyDescent="0.2">
      <c r="BI10800" s="147"/>
      <c r="BJ10800" s="147"/>
    </row>
    <row r="10801" spans="61:62" s="92" customFormat="1" x14ac:dyDescent="0.2">
      <c r="BI10801" s="147"/>
      <c r="BJ10801" s="147"/>
    </row>
    <row r="10802" spans="61:62" s="92" customFormat="1" x14ac:dyDescent="0.2">
      <c r="BI10802" s="147"/>
      <c r="BJ10802" s="147"/>
    </row>
    <row r="10803" spans="61:62" s="92" customFormat="1" x14ac:dyDescent="0.2">
      <c r="BI10803" s="147"/>
      <c r="BJ10803" s="147"/>
    </row>
    <row r="10804" spans="61:62" s="92" customFormat="1" x14ac:dyDescent="0.2">
      <c r="BI10804" s="147"/>
      <c r="BJ10804" s="147"/>
    </row>
    <row r="10805" spans="61:62" s="92" customFormat="1" x14ac:dyDescent="0.2">
      <c r="BI10805" s="147"/>
      <c r="BJ10805" s="147"/>
    </row>
    <row r="10806" spans="61:62" s="92" customFormat="1" x14ac:dyDescent="0.2">
      <c r="BI10806" s="147"/>
      <c r="BJ10806" s="147"/>
    </row>
    <row r="10807" spans="61:62" s="92" customFormat="1" x14ac:dyDescent="0.2">
      <c r="BI10807" s="147"/>
      <c r="BJ10807" s="147"/>
    </row>
    <row r="10808" spans="61:62" s="92" customFormat="1" x14ac:dyDescent="0.2">
      <c r="BI10808" s="147"/>
      <c r="BJ10808" s="147"/>
    </row>
    <row r="10809" spans="61:62" s="92" customFormat="1" x14ac:dyDescent="0.2">
      <c r="BI10809" s="147"/>
      <c r="BJ10809" s="147"/>
    </row>
    <row r="10810" spans="61:62" s="92" customFormat="1" x14ac:dyDescent="0.2">
      <c r="BI10810" s="147"/>
      <c r="BJ10810" s="147"/>
    </row>
    <row r="10811" spans="61:62" s="92" customFormat="1" x14ac:dyDescent="0.2">
      <c r="BI10811" s="147"/>
      <c r="BJ10811" s="147"/>
    </row>
    <row r="10812" spans="61:62" s="92" customFormat="1" x14ac:dyDescent="0.2">
      <c r="BI10812" s="147"/>
      <c r="BJ10812" s="147"/>
    </row>
    <row r="10813" spans="61:62" s="92" customFormat="1" x14ac:dyDescent="0.2">
      <c r="BI10813" s="147"/>
      <c r="BJ10813" s="147"/>
    </row>
    <row r="10814" spans="61:62" s="92" customFormat="1" x14ac:dyDescent="0.2">
      <c r="BI10814" s="147"/>
      <c r="BJ10814" s="147"/>
    </row>
    <row r="10815" spans="61:62" s="92" customFormat="1" x14ac:dyDescent="0.2">
      <c r="BI10815" s="147"/>
      <c r="BJ10815" s="147"/>
    </row>
    <row r="10816" spans="61:62" s="92" customFormat="1" x14ac:dyDescent="0.2">
      <c r="BI10816" s="147"/>
      <c r="BJ10816" s="147"/>
    </row>
    <row r="10817" spans="61:62" s="92" customFormat="1" x14ac:dyDescent="0.2">
      <c r="BI10817" s="147"/>
      <c r="BJ10817" s="147"/>
    </row>
    <row r="10818" spans="61:62" s="92" customFormat="1" x14ac:dyDescent="0.2">
      <c r="BI10818" s="147"/>
      <c r="BJ10818" s="147"/>
    </row>
    <row r="10819" spans="61:62" s="92" customFormat="1" x14ac:dyDescent="0.2">
      <c r="BI10819" s="147"/>
      <c r="BJ10819" s="147"/>
    </row>
    <row r="10820" spans="61:62" s="92" customFormat="1" x14ac:dyDescent="0.2">
      <c r="BI10820" s="147"/>
      <c r="BJ10820" s="147"/>
    </row>
    <row r="10821" spans="61:62" s="92" customFormat="1" x14ac:dyDescent="0.2">
      <c r="BI10821" s="147"/>
      <c r="BJ10821" s="147"/>
    </row>
    <row r="10822" spans="61:62" s="92" customFormat="1" x14ac:dyDescent="0.2">
      <c r="BI10822" s="147"/>
      <c r="BJ10822" s="147"/>
    </row>
    <row r="10823" spans="61:62" s="92" customFormat="1" x14ac:dyDescent="0.2">
      <c r="BI10823" s="147"/>
      <c r="BJ10823" s="147"/>
    </row>
    <row r="10824" spans="61:62" s="92" customFormat="1" x14ac:dyDescent="0.2">
      <c r="BI10824" s="147"/>
      <c r="BJ10824" s="147"/>
    </row>
    <row r="10825" spans="61:62" s="92" customFormat="1" x14ac:dyDescent="0.2">
      <c r="BI10825" s="147"/>
      <c r="BJ10825" s="147"/>
    </row>
    <row r="10826" spans="61:62" s="92" customFormat="1" x14ac:dyDescent="0.2">
      <c r="BI10826" s="147"/>
      <c r="BJ10826" s="147"/>
    </row>
    <row r="10827" spans="61:62" s="92" customFormat="1" x14ac:dyDescent="0.2">
      <c r="BI10827" s="147"/>
      <c r="BJ10827" s="147"/>
    </row>
    <row r="10828" spans="61:62" s="92" customFormat="1" x14ac:dyDescent="0.2">
      <c r="BI10828" s="147"/>
      <c r="BJ10828" s="147"/>
    </row>
    <row r="10829" spans="61:62" s="92" customFormat="1" x14ac:dyDescent="0.2">
      <c r="BI10829" s="147"/>
      <c r="BJ10829" s="147"/>
    </row>
    <row r="10830" spans="61:62" s="92" customFormat="1" x14ac:dyDescent="0.2">
      <c r="BI10830" s="147"/>
      <c r="BJ10830" s="147"/>
    </row>
    <row r="10831" spans="61:62" s="92" customFormat="1" x14ac:dyDescent="0.2">
      <c r="BI10831" s="147"/>
      <c r="BJ10831" s="147"/>
    </row>
    <row r="10832" spans="61:62" s="92" customFormat="1" x14ac:dyDescent="0.2">
      <c r="BI10832" s="147"/>
      <c r="BJ10832" s="147"/>
    </row>
    <row r="10833" spans="61:62" s="92" customFormat="1" x14ac:dyDescent="0.2">
      <c r="BI10833" s="147"/>
      <c r="BJ10833" s="147"/>
    </row>
    <row r="10834" spans="61:62" s="92" customFormat="1" x14ac:dyDescent="0.2">
      <c r="BI10834" s="147"/>
      <c r="BJ10834" s="147"/>
    </row>
    <row r="10835" spans="61:62" s="92" customFormat="1" x14ac:dyDescent="0.2">
      <c r="BI10835" s="147"/>
      <c r="BJ10835" s="147"/>
    </row>
    <row r="10836" spans="61:62" s="92" customFormat="1" x14ac:dyDescent="0.2">
      <c r="BI10836" s="147"/>
      <c r="BJ10836" s="147"/>
    </row>
    <row r="10837" spans="61:62" s="92" customFormat="1" x14ac:dyDescent="0.2">
      <c r="BI10837" s="147"/>
      <c r="BJ10837" s="147"/>
    </row>
    <row r="10838" spans="61:62" s="92" customFormat="1" x14ac:dyDescent="0.2">
      <c r="BI10838" s="147"/>
      <c r="BJ10838" s="147"/>
    </row>
    <row r="10839" spans="61:62" s="92" customFormat="1" x14ac:dyDescent="0.2">
      <c r="BI10839" s="147"/>
      <c r="BJ10839" s="147"/>
    </row>
    <row r="10840" spans="61:62" s="92" customFormat="1" x14ac:dyDescent="0.2">
      <c r="BI10840" s="147"/>
      <c r="BJ10840" s="147"/>
    </row>
    <row r="10841" spans="61:62" s="92" customFormat="1" x14ac:dyDescent="0.2">
      <c r="BI10841" s="147"/>
      <c r="BJ10841" s="147"/>
    </row>
    <row r="10842" spans="61:62" s="92" customFormat="1" x14ac:dyDescent="0.2">
      <c r="BI10842" s="147"/>
      <c r="BJ10842" s="147"/>
    </row>
    <row r="10843" spans="61:62" s="92" customFormat="1" x14ac:dyDescent="0.2">
      <c r="BI10843" s="147"/>
      <c r="BJ10843" s="147"/>
    </row>
    <row r="10844" spans="61:62" s="92" customFormat="1" x14ac:dyDescent="0.2">
      <c r="BI10844" s="147"/>
      <c r="BJ10844" s="147"/>
    </row>
    <row r="10845" spans="61:62" s="92" customFormat="1" x14ac:dyDescent="0.2">
      <c r="BI10845" s="147"/>
      <c r="BJ10845" s="147"/>
    </row>
    <row r="10846" spans="61:62" s="92" customFormat="1" x14ac:dyDescent="0.2">
      <c r="BI10846" s="147"/>
      <c r="BJ10846" s="147"/>
    </row>
    <row r="10847" spans="61:62" s="92" customFormat="1" x14ac:dyDescent="0.2">
      <c r="BI10847" s="147"/>
      <c r="BJ10847" s="147"/>
    </row>
    <row r="10848" spans="61:62" s="92" customFormat="1" x14ac:dyDescent="0.2">
      <c r="BI10848" s="147"/>
      <c r="BJ10848" s="147"/>
    </row>
    <row r="10849" spans="61:62" s="92" customFormat="1" x14ac:dyDescent="0.2">
      <c r="BI10849" s="147"/>
      <c r="BJ10849" s="147"/>
    </row>
    <row r="10850" spans="61:62" s="92" customFormat="1" x14ac:dyDescent="0.2">
      <c r="BI10850" s="147"/>
      <c r="BJ10850" s="147"/>
    </row>
    <row r="10851" spans="61:62" s="92" customFormat="1" x14ac:dyDescent="0.2">
      <c r="BI10851" s="147"/>
      <c r="BJ10851" s="147"/>
    </row>
    <row r="10852" spans="61:62" s="92" customFormat="1" x14ac:dyDescent="0.2">
      <c r="BI10852" s="147"/>
      <c r="BJ10852" s="147"/>
    </row>
    <row r="10853" spans="61:62" s="92" customFormat="1" x14ac:dyDescent="0.2">
      <c r="BI10853" s="147"/>
      <c r="BJ10853" s="147"/>
    </row>
    <row r="10854" spans="61:62" s="92" customFormat="1" x14ac:dyDescent="0.2">
      <c r="BI10854" s="147"/>
      <c r="BJ10854" s="147"/>
    </row>
    <row r="10855" spans="61:62" s="92" customFormat="1" x14ac:dyDescent="0.2">
      <c r="BI10855" s="147"/>
      <c r="BJ10855" s="147"/>
    </row>
    <row r="10856" spans="61:62" s="92" customFormat="1" x14ac:dyDescent="0.2">
      <c r="BI10856" s="147"/>
      <c r="BJ10856" s="147"/>
    </row>
    <row r="10857" spans="61:62" s="92" customFormat="1" x14ac:dyDescent="0.2">
      <c r="BI10857" s="147"/>
      <c r="BJ10857" s="147"/>
    </row>
    <row r="10858" spans="61:62" s="92" customFormat="1" x14ac:dyDescent="0.2">
      <c r="BI10858" s="147"/>
      <c r="BJ10858" s="147"/>
    </row>
    <row r="10859" spans="61:62" s="92" customFormat="1" x14ac:dyDescent="0.2">
      <c r="BI10859" s="147"/>
      <c r="BJ10859" s="147"/>
    </row>
    <row r="10860" spans="61:62" s="92" customFormat="1" x14ac:dyDescent="0.2">
      <c r="BI10860" s="147"/>
      <c r="BJ10860" s="147"/>
    </row>
    <row r="10861" spans="61:62" s="92" customFormat="1" x14ac:dyDescent="0.2">
      <c r="BI10861" s="147"/>
      <c r="BJ10861" s="147"/>
    </row>
    <row r="10862" spans="61:62" s="92" customFormat="1" x14ac:dyDescent="0.2">
      <c r="BI10862" s="147"/>
      <c r="BJ10862" s="147"/>
    </row>
    <row r="10863" spans="61:62" s="92" customFormat="1" x14ac:dyDescent="0.2">
      <c r="BI10863" s="147"/>
      <c r="BJ10863" s="147"/>
    </row>
    <row r="10864" spans="61:62" s="92" customFormat="1" x14ac:dyDescent="0.2">
      <c r="BI10864" s="147"/>
      <c r="BJ10864" s="147"/>
    </row>
    <row r="10865" spans="61:62" s="92" customFormat="1" x14ac:dyDescent="0.2">
      <c r="BI10865" s="147"/>
      <c r="BJ10865" s="147"/>
    </row>
    <row r="10866" spans="61:62" s="92" customFormat="1" x14ac:dyDescent="0.2">
      <c r="BI10866" s="147"/>
      <c r="BJ10866" s="147"/>
    </row>
    <row r="10867" spans="61:62" s="92" customFormat="1" x14ac:dyDescent="0.2">
      <c r="BI10867" s="147"/>
      <c r="BJ10867" s="147"/>
    </row>
    <row r="10868" spans="61:62" s="92" customFormat="1" x14ac:dyDescent="0.2">
      <c r="BI10868" s="147"/>
      <c r="BJ10868" s="147"/>
    </row>
    <row r="10869" spans="61:62" s="92" customFormat="1" x14ac:dyDescent="0.2">
      <c r="BI10869" s="147"/>
      <c r="BJ10869" s="147"/>
    </row>
    <row r="10870" spans="61:62" s="92" customFormat="1" x14ac:dyDescent="0.2">
      <c r="BI10870" s="147"/>
      <c r="BJ10870" s="147"/>
    </row>
    <row r="10871" spans="61:62" s="92" customFormat="1" x14ac:dyDescent="0.2">
      <c r="BI10871" s="147"/>
      <c r="BJ10871" s="147"/>
    </row>
    <row r="10872" spans="61:62" s="92" customFormat="1" x14ac:dyDescent="0.2">
      <c r="BI10872" s="147"/>
      <c r="BJ10872" s="147"/>
    </row>
    <row r="10873" spans="61:62" s="92" customFormat="1" x14ac:dyDescent="0.2">
      <c r="BI10873" s="147"/>
      <c r="BJ10873" s="147"/>
    </row>
    <row r="10874" spans="61:62" s="92" customFormat="1" x14ac:dyDescent="0.2">
      <c r="BI10874" s="147"/>
      <c r="BJ10874" s="147"/>
    </row>
    <row r="10875" spans="61:62" s="92" customFormat="1" x14ac:dyDescent="0.2">
      <c r="BI10875" s="147"/>
      <c r="BJ10875" s="147"/>
    </row>
    <row r="10876" spans="61:62" s="92" customFormat="1" x14ac:dyDescent="0.2">
      <c r="BI10876" s="147"/>
      <c r="BJ10876" s="147"/>
    </row>
    <row r="10877" spans="61:62" s="92" customFormat="1" x14ac:dyDescent="0.2">
      <c r="BI10877" s="147"/>
      <c r="BJ10877" s="147"/>
    </row>
    <row r="10878" spans="61:62" s="92" customFormat="1" x14ac:dyDescent="0.2">
      <c r="BI10878" s="147"/>
      <c r="BJ10878" s="147"/>
    </row>
    <row r="10879" spans="61:62" s="92" customFormat="1" x14ac:dyDescent="0.2">
      <c r="BI10879" s="147"/>
      <c r="BJ10879" s="147"/>
    </row>
    <row r="10880" spans="61:62" s="92" customFormat="1" x14ac:dyDescent="0.2">
      <c r="BI10880" s="147"/>
      <c r="BJ10880" s="147"/>
    </row>
    <row r="10881" spans="61:62" s="92" customFormat="1" x14ac:dyDescent="0.2">
      <c r="BI10881" s="147"/>
      <c r="BJ10881" s="147"/>
    </row>
    <row r="10882" spans="61:62" s="92" customFormat="1" x14ac:dyDescent="0.2">
      <c r="BI10882" s="147"/>
      <c r="BJ10882" s="147"/>
    </row>
    <row r="10883" spans="61:62" s="92" customFormat="1" x14ac:dyDescent="0.2">
      <c r="BI10883" s="147"/>
      <c r="BJ10883" s="147"/>
    </row>
    <row r="10884" spans="61:62" s="92" customFormat="1" x14ac:dyDescent="0.2">
      <c r="BI10884" s="147"/>
      <c r="BJ10884" s="147"/>
    </row>
    <row r="10885" spans="61:62" s="92" customFormat="1" x14ac:dyDescent="0.2">
      <c r="BI10885" s="147"/>
      <c r="BJ10885" s="147"/>
    </row>
    <row r="10886" spans="61:62" s="92" customFormat="1" x14ac:dyDescent="0.2">
      <c r="BI10886" s="147"/>
      <c r="BJ10886" s="147"/>
    </row>
    <row r="10887" spans="61:62" s="92" customFormat="1" x14ac:dyDescent="0.2">
      <c r="BI10887" s="147"/>
      <c r="BJ10887" s="147"/>
    </row>
    <row r="10888" spans="61:62" s="92" customFormat="1" x14ac:dyDescent="0.2">
      <c r="BI10888" s="147"/>
      <c r="BJ10888" s="147"/>
    </row>
    <row r="10889" spans="61:62" s="92" customFormat="1" x14ac:dyDescent="0.2">
      <c r="BI10889" s="147"/>
      <c r="BJ10889" s="147"/>
    </row>
    <row r="10890" spans="61:62" s="92" customFormat="1" x14ac:dyDescent="0.2">
      <c r="BI10890" s="147"/>
      <c r="BJ10890" s="147"/>
    </row>
    <row r="10891" spans="61:62" s="92" customFormat="1" x14ac:dyDescent="0.2">
      <c r="BI10891" s="147"/>
      <c r="BJ10891" s="147"/>
    </row>
    <row r="10892" spans="61:62" s="92" customFormat="1" x14ac:dyDescent="0.2">
      <c r="BI10892" s="147"/>
      <c r="BJ10892" s="147"/>
    </row>
    <row r="10893" spans="61:62" s="92" customFormat="1" x14ac:dyDescent="0.2">
      <c r="BI10893" s="147"/>
      <c r="BJ10893" s="147"/>
    </row>
    <row r="10894" spans="61:62" s="92" customFormat="1" x14ac:dyDescent="0.2">
      <c r="BI10894" s="147"/>
      <c r="BJ10894" s="147"/>
    </row>
    <row r="10895" spans="61:62" s="92" customFormat="1" x14ac:dyDescent="0.2">
      <c r="BI10895" s="147"/>
      <c r="BJ10895" s="147"/>
    </row>
    <row r="10896" spans="61:62" s="92" customFormat="1" x14ac:dyDescent="0.2">
      <c r="BI10896" s="147"/>
      <c r="BJ10896" s="147"/>
    </row>
    <row r="10897" spans="61:62" s="92" customFormat="1" x14ac:dyDescent="0.2">
      <c r="BI10897" s="147"/>
      <c r="BJ10897" s="147"/>
    </row>
    <row r="10898" spans="61:62" s="92" customFormat="1" x14ac:dyDescent="0.2">
      <c r="BI10898" s="147"/>
      <c r="BJ10898" s="147"/>
    </row>
    <row r="10899" spans="61:62" s="92" customFormat="1" x14ac:dyDescent="0.2">
      <c r="BI10899" s="147"/>
      <c r="BJ10899" s="147"/>
    </row>
    <row r="10900" spans="61:62" s="92" customFormat="1" x14ac:dyDescent="0.2">
      <c r="BI10900" s="147"/>
      <c r="BJ10900" s="147"/>
    </row>
    <row r="10901" spans="61:62" s="92" customFormat="1" x14ac:dyDescent="0.2">
      <c r="BI10901" s="147"/>
      <c r="BJ10901" s="147"/>
    </row>
    <row r="10902" spans="61:62" s="92" customFormat="1" x14ac:dyDescent="0.2">
      <c r="BI10902" s="147"/>
      <c r="BJ10902" s="147"/>
    </row>
    <row r="10903" spans="61:62" s="92" customFormat="1" x14ac:dyDescent="0.2">
      <c r="BI10903" s="147"/>
      <c r="BJ10903" s="147"/>
    </row>
    <row r="10904" spans="61:62" s="92" customFormat="1" x14ac:dyDescent="0.2">
      <c r="BI10904" s="147"/>
      <c r="BJ10904" s="147"/>
    </row>
    <row r="10905" spans="61:62" s="92" customFormat="1" x14ac:dyDescent="0.2">
      <c r="BI10905" s="147"/>
      <c r="BJ10905" s="147"/>
    </row>
    <row r="10906" spans="61:62" s="92" customFormat="1" x14ac:dyDescent="0.2">
      <c r="BI10906" s="147"/>
      <c r="BJ10906" s="147"/>
    </row>
    <row r="10907" spans="61:62" s="92" customFormat="1" x14ac:dyDescent="0.2">
      <c r="BI10907" s="147"/>
      <c r="BJ10907" s="147"/>
    </row>
    <row r="10908" spans="61:62" s="92" customFormat="1" x14ac:dyDescent="0.2">
      <c r="BI10908" s="147"/>
      <c r="BJ10908" s="147"/>
    </row>
    <row r="10909" spans="61:62" s="92" customFormat="1" x14ac:dyDescent="0.2">
      <c r="BI10909" s="147"/>
      <c r="BJ10909" s="147"/>
    </row>
    <row r="10910" spans="61:62" s="92" customFormat="1" x14ac:dyDescent="0.2">
      <c r="BI10910" s="147"/>
      <c r="BJ10910" s="147"/>
    </row>
    <row r="10911" spans="61:62" s="92" customFormat="1" x14ac:dyDescent="0.2">
      <c r="BI10911" s="147"/>
      <c r="BJ10911" s="147"/>
    </row>
    <row r="10912" spans="61:62" s="92" customFormat="1" x14ac:dyDescent="0.2">
      <c r="BI10912" s="147"/>
      <c r="BJ10912" s="147"/>
    </row>
    <row r="10913" spans="61:62" s="92" customFormat="1" x14ac:dyDescent="0.2">
      <c r="BI10913" s="147"/>
      <c r="BJ10913" s="147"/>
    </row>
    <row r="10914" spans="61:62" s="92" customFormat="1" x14ac:dyDescent="0.2">
      <c r="BI10914" s="147"/>
      <c r="BJ10914" s="147"/>
    </row>
    <row r="10915" spans="61:62" s="92" customFormat="1" x14ac:dyDescent="0.2">
      <c r="BI10915" s="147"/>
      <c r="BJ10915" s="147"/>
    </row>
    <row r="10916" spans="61:62" s="92" customFormat="1" x14ac:dyDescent="0.2">
      <c r="BI10916" s="147"/>
      <c r="BJ10916" s="147"/>
    </row>
    <row r="10917" spans="61:62" s="92" customFormat="1" x14ac:dyDescent="0.2">
      <c r="BI10917" s="147"/>
      <c r="BJ10917" s="147"/>
    </row>
    <row r="10918" spans="61:62" s="92" customFormat="1" x14ac:dyDescent="0.2">
      <c r="BI10918" s="147"/>
      <c r="BJ10918" s="147"/>
    </row>
    <row r="10919" spans="61:62" s="92" customFormat="1" x14ac:dyDescent="0.2">
      <c r="BI10919" s="147"/>
      <c r="BJ10919" s="147"/>
    </row>
    <row r="10920" spans="61:62" s="92" customFormat="1" x14ac:dyDescent="0.2">
      <c r="BI10920" s="147"/>
      <c r="BJ10920" s="147"/>
    </row>
    <row r="10921" spans="61:62" s="92" customFormat="1" x14ac:dyDescent="0.2">
      <c r="BI10921" s="147"/>
      <c r="BJ10921" s="147"/>
    </row>
    <row r="10922" spans="61:62" s="92" customFormat="1" x14ac:dyDescent="0.2">
      <c r="BI10922" s="147"/>
      <c r="BJ10922" s="147"/>
    </row>
    <row r="10923" spans="61:62" s="92" customFormat="1" x14ac:dyDescent="0.2">
      <c r="BI10923" s="147"/>
      <c r="BJ10923" s="147"/>
    </row>
    <row r="10924" spans="61:62" s="92" customFormat="1" x14ac:dyDescent="0.2">
      <c r="BI10924" s="147"/>
      <c r="BJ10924" s="147"/>
    </row>
    <row r="10925" spans="61:62" s="92" customFormat="1" x14ac:dyDescent="0.2">
      <c r="BI10925" s="147"/>
      <c r="BJ10925" s="147"/>
    </row>
    <row r="10926" spans="61:62" s="92" customFormat="1" x14ac:dyDescent="0.2">
      <c r="BI10926" s="147"/>
      <c r="BJ10926" s="147"/>
    </row>
    <row r="10927" spans="61:62" s="92" customFormat="1" x14ac:dyDescent="0.2">
      <c r="BI10927" s="147"/>
      <c r="BJ10927" s="147"/>
    </row>
    <row r="10928" spans="61:62" s="92" customFormat="1" x14ac:dyDescent="0.2">
      <c r="BI10928" s="147"/>
      <c r="BJ10928" s="147"/>
    </row>
    <row r="10929" spans="61:62" s="92" customFormat="1" x14ac:dyDescent="0.2">
      <c r="BI10929" s="147"/>
      <c r="BJ10929" s="147"/>
    </row>
    <row r="10930" spans="61:62" s="92" customFormat="1" x14ac:dyDescent="0.2">
      <c r="BI10930" s="147"/>
      <c r="BJ10930" s="147"/>
    </row>
    <row r="10931" spans="61:62" s="92" customFormat="1" x14ac:dyDescent="0.2">
      <c r="BI10931" s="147"/>
      <c r="BJ10931" s="147"/>
    </row>
    <row r="10932" spans="61:62" s="92" customFormat="1" x14ac:dyDescent="0.2">
      <c r="BI10932" s="147"/>
      <c r="BJ10932" s="147"/>
    </row>
    <row r="10933" spans="61:62" s="92" customFormat="1" x14ac:dyDescent="0.2">
      <c r="BI10933" s="147"/>
      <c r="BJ10933" s="147"/>
    </row>
    <row r="10934" spans="61:62" s="92" customFormat="1" x14ac:dyDescent="0.2">
      <c r="BI10934" s="147"/>
      <c r="BJ10934" s="147"/>
    </row>
    <row r="10935" spans="61:62" s="92" customFormat="1" x14ac:dyDescent="0.2">
      <c r="BI10935" s="147"/>
      <c r="BJ10935" s="147"/>
    </row>
    <row r="10936" spans="61:62" s="92" customFormat="1" x14ac:dyDescent="0.2">
      <c r="BI10936" s="147"/>
      <c r="BJ10936" s="147"/>
    </row>
    <row r="10937" spans="61:62" s="92" customFormat="1" x14ac:dyDescent="0.2">
      <c r="BI10937" s="147"/>
      <c r="BJ10937" s="147"/>
    </row>
    <row r="10938" spans="61:62" s="92" customFormat="1" x14ac:dyDescent="0.2">
      <c r="BI10938" s="147"/>
      <c r="BJ10938" s="147"/>
    </row>
    <row r="10939" spans="61:62" s="92" customFormat="1" x14ac:dyDescent="0.2">
      <c r="BI10939" s="147"/>
      <c r="BJ10939" s="147"/>
    </row>
    <row r="10940" spans="61:62" s="92" customFormat="1" x14ac:dyDescent="0.2">
      <c r="BI10940" s="147"/>
      <c r="BJ10940" s="147"/>
    </row>
    <row r="10941" spans="61:62" s="92" customFormat="1" x14ac:dyDescent="0.2">
      <c r="BI10941" s="147"/>
      <c r="BJ10941" s="147"/>
    </row>
    <row r="10942" spans="61:62" s="92" customFormat="1" x14ac:dyDescent="0.2">
      <c r="BI10942" s="147"/>
      <c r="BJ10942" s="147"/>
    </row>
    <row r="10943" spans="61:62" s="92" customFormat="1" x14ac:dyDescent="0.2">
      <c r="BI10943" s="147"/>
      <c r="BJ10943" s="147"/>
    </row>
    <row r="10944" spans="61:62" s="92" customFormat="1" x14ac:dyDescent="0.2">
      <c r="BI10944" s="147"/>
      <c r="BJ10944" s="147"/>
    </row>
    <row r="10945" spans="61:62" s="92" customFormat="1" x14ac:dyDescent="0.2">
      <c r="BI10945" s="147"/>
      <c r="BJ10945" s="147"/>
    </row>
    <row r="10946" spans="61:62" s="92" customFormat="1" x14ac:dyDescent="0.2">
      <c r="BI10946" s="147"/>
      <c r="BJ10946" s="147"/>
    </row>
    <row r="10947" spans="61:62" s="92" customFormat="1" x14ac:dyDescent="0.2">
      <c r="BI10947" s="147"/>
      <c r="BJ10947" s="147"/>
    </row>
    <row r="10948" spans="61:62" s="92" customFormat="1" x14ac:dyDescent="0.2">
      <c r="BI10948" s="147"/>
      <c r="BJ10948" s="147"/>
    </row>
    <row r="10949" spans="61:62" s="92" customFormat="1" x14ac:dyDescent="0.2">
      <c r="BI10949" s="147"/>
      <c r="BJ10949" s="147"/>
    </row>
    <row r="10950" spans="61:62" s="92" customFormat="1" x14ac:dyDescent="0.2">
      <c r="BI10950" s="147"/>
      <c r="BJ10950" s="147"/>
    </row>
    <row r="10951" spans="61:62" s="92" customFormat="1" x14ac:dyDescent="0.2">
      <c r="BI10951" s="147"/>
      <c r="BJ10951" s="147"/>
    </row>
    <row r="10952" spans="61:62" s="92" customFormat="1" x14ac:dyDescent="0.2">
      <c r="BI10952" s="147"/>
      <c r="BJ10952" s="147"/>
    </row>
    <row r="10953" spans="61:62" s="92" customFormat="1" x14ac:dyDescent="0.2">
      <c r="BI10953" s="147"/>
      <c r="BJ10953" s="147"/>
    </row>
    <row r="10954" spans="61:62" s="92" customFormat="1" x14ac:dyDescent="0.2">
      <c r="BI10954" s="147"/>
      <c r="BJ10954" s="147"/>
    </row>
    <row r="10955" spans="61:62" s="92" customFormat="1" x14ac:dyDescent="0.2">
      <c r="BI10955" s="147"/>
      <c r="BJ10955" s="147"/>
    </row>
    <row r="10956" spans="61:62" s="92" customFormat="1" x14ac:dyDescent="0.2">
      <c r="BI10956" s="147"/>
      <c r="BJ10956" s="147"/>
    </row>
    <row r="10957" spans="61:62" s="92" customFormat="1" x14ac:dyDescent="0.2">
      <c r="BI10957" s="147"/>
      <c r="BJ10957" s="147"/>
    </row>
    <row r="10958" spans="61:62" s="92" customFormat="1" x14ac:dyDescent="0.2">
      <c r="BI10958" s="147"/>
      <c r="BJ10958" s="147"/>
    </row>
    <row r="10959" spans="61:62" s="92" customFormat="1" x14ac:dyDescent="0.2">
      <c r="BI10959" s="147"/>
      <c r="BJ10959" s="147"/>
    </row>
    <row r="10960" spans="61:62" s="92" customFormat="1" x14ac:dyDescent="0.2">
      <c r="BI10960" s="147"/>
      <c r="BJ10960" s="147"/>
    </row>
    <row r="10961" spans="61:62" s="92" customFormat="1" x14ac:dyDescent="0.2">
      <c r="BI10961" s="147"/>
      <c r="BJ10961" s="147"/>
    </row>
    <row r="10962" spans="61:62" s="92" customFormat="1" x14ac:dyDescent="0.2">
      <c r="BI10962" s="147"/>
      <c r="BJ10962" s="147"/>
    </row>
    <row r="10963" spans="61:62" s="92" customFormat="1" x14ac:dyDescent="0.2">
      <c r="BI10963" s="147"/>
      <c r="BJ10963" s="147"/>
    </row>
    <row r="10964" spans="61:62" s="92" customFormat="1" x14ac:dyDescent="0.2">
      <c r="BI10964" s="147"/>
      <c r="BJ10964" s="147"/>
    </row>
    <row r="10965" spans="61:62" s="92" customFormat="1" x14ac:dyDescent="0.2">
      <c r="BI10965" s="147"/>
      <c r="BJ10965" s="147"/>
    </row>
    <row r="10966" spans="61:62" s="92" customFormat="1" x14ac:dyDescent="0.2">
      <c r="BI10966" s="147"/>
      <c r="BJ10966" s="147"/>
    </row>
    <row r="10967" spans="61:62" s="92" customFormat="1" x14ac:dyDescent="0.2">
      <c r="BI10967" s="147"/>
      <c r="BJ10967" s="147"/>
    </row>
    <row r="10968" spans="61:62" s="92" customFormat="1" x14ac:dyDescent="0.2">
      <c r="BI10968" s="147"/>
      <c r="BJ10968" s="147"/>
    </row>
    <row r="10969" spans="61:62" s="92" customFormat="1" x14ac:dyDescent="0.2">
      <c r="BI10969" s="147"/>
      <c r="BJ10969" s="147"/>
    </row>
    <row r="10970" spans="61:62" s="92" customFormat="1" x14ac:dyDescent="0.2">
      <c r="BI10970" s="147"/>
      <c r="BJ10970" s="147"/>
    </row>
    <row r="10971" spans="61:62" s="92" customFormat="1" x14ac:dyDescent="0.2">
      <c r="BI10971" s="147"/>
      <c r="BJ10971" s="147"/>
    </row>
    <row r="10972" spans="61:62" s="92" customFormat="1" x14ac:dyDescent="0.2">
      <c r="BI10972" s="147"/>
      <c r="BJ10972" s="147"/>
    </row>
    <row r="10973" spans="61:62" s="92" customFormat="1" x14ac:dyDescent="0.2">
      <c r="BI10973" s="147"/>
      <c r="BJ10973" s="147"/>
    </row>
    <row r="10974" spans="61:62" s="92" customFormat="1" x14ac:dyDescent="0.2">
      <c r="BI10974" s="147"/>
      <c r="BJ10974" s="147"/>
    </row>
    <row r="10975" spans="61:62" s="92" customFormat="1" x14ac:dyDescent="0.2">
      <c r="BI10975" s="147"/>
      <c r="BJ10975" s="147"/>
    </row>
    <row r="10976" spans="61:62" s="92" customFormat="1" x14ac:dyDescent="0.2">
      <c r="BI10976" s="147"/>
      <c r="BJ10976" s="147"/>
    </row>
    <row r="10977" spans="61:62" s="92" customFormat="1" x14ac:dyDescent="0.2">
      <c r="BI10977" s="147"/>
      <c r="BJ10977" s="147"/>
    </row>
    <row r="10978" spans="61:62" s="92" customFormat="1" x14ac:dyDescent="0.2">
      <c r="BI10978" s="147"/>
      <c r="BJ10978" s="147"/>
    </row>
    <row r="10979" spans="61:62" s="92" customFormat="1" x14ac:dyDescent="0.2">
      <c r="BI10979" s="147"/>
      <c r="BJ10979" s="147"/>
    </row>
    <row r="10980" spans="61:62" s="92" customFormat="1" x14ac:dyDescent="0.2">
      <c r="BI10980" s="147"/>
      <c r="BJ10980" s="147"/>
    </row>
    <row r="10981" spans="61:62" s="92" customFormat="1" x14ac:dyDescent="0.2">
      <c r="BI10981" s="147"/>
      <c r="BJ10981" s="147"/>
    </row>
    <row r="10982" spans="61:62" s="92" customFormat="1" x14ac:dyDescent="0.2">
      <c r="BI10982" s="147"/>
      <c r="BJ10982" s="147"/>
    </row>
    <row r="10983" spans="61:62" s="92" customFormat="1" x14ac:dyDescent="0.2">
      <c r="BI10983" s="147"/>
      <c r="BJ10983" s="147"/>
    </row>
    <row r="10984" spans="61:62" s="92" customFormat="1" x14ac:dyDescent="0.2">
      <c r="BI10984" s="147"/>
      <c r="BJ10984" s="147"/>
    </row>
    <row r="10985" spans="61:62" s="92" customFormat="1" x14ac:dyDescent="0.2">
      <c r="BI10985" s="147"/>
      <c r="BJ10985" s="147"/>
    </row>
    <row r="10986" spans="61:62" s="92" customFormat="1" x14ac:dyDescent="0.2">
      <c r="BI10986" s="147"/>
      <c r="BJ10986" s="147"/>
    </row>
    <row r="10987" spans="61:62" s="92" customFormat="1" x14ac:dyDescent="0.2">
      <c r="BI10987" s="147"/>
      <c r="BJ10987" s="147"/>
    </row>
    <row r="10988" spans="61:62" s="92" customFormat="1" x14ac:dyDescent="0.2">
      <c r="BI10988" s="147"/>
      <c r="BJ10988" s="147"/>
    </row>
    <row r="10989" spans="61:62" s="92" customFormat="1" x14ac:dyDescent="0.2">
      <c r="BI10989" s="147"/>
      <c r="BJ10989" s="147"/>
    </row>
    <row r="10990" spans="61:62" s="92" customFormat="1" x14ac:dyDescent="0.2">
      <c r="BI10990" s="147"/>
      <c r="BJ10990" s="147"/>
    </row>
    <row r="10991" spans="61:62" s="92" customFormat="1" x14ac:dyDescent="0.2">
      <c r="BI10991" s="147"/>
      <c r="BJ10991" s="147"/>
    </row>
    <row r="10992" spans="61:62" s="92" customFormat="1" x14ac:dyDescent="0.2">
      <c r="BI10992" s="147"/>
      <c r="BJ10992" s="147"/>
    </row>
    <row r="10993" spans="61:62" s="92" customFormat="1" x14ac:dyDescent="0.2">
      <c r="BI10993" s="147"/>
      <c r="BJ10993" s="147"/>
    </row>
    <row r="10994" spans="61:62" s="92" customFormat="1" x14ac:dyDescent="0.2">
      <c r="BI10994" s="147"/>
      <c r="BJ10994" s="147"/>
    </row>
    <row r="10995" spans="61:62" s="92" customFormat="1" x14ac:dyDescent="0.2">
      <c r="BI10995" s="147"/>
      <c r="BJ10995" s="147"/>
    </row>
    <row r="10996" spans="61:62" s="92" customFormat="1" x14ac:dyDescent="0.2">
      <c r="BI10996" s="147"/>
      <c r="BJ10996" s="147"/>
    </row>
    <row r="10997" spans="61:62" s="92" customFormat="1" x14ac:dyDescent="0.2">
      <c r="BI10997" s="147"/>
      <c r="BJ10997" s="147"/>
    </row>
    <row r="10998" spans="61:62" s="92" customFormat="1" x14ac:dyDescent="0.2">
      <c r="BI10998" s="147"/>
      <c r="BJ10998" s="147"/>
    </row>
    <row r="10999" spans="61:62" s="92" customFormat="1" x14ac:dyDescent="0.2">
      <c r="BI10999" s="147"/>
      <c r="BJ10999" s="147"/>
    </row>
    <row r="11000" spans="61:62" s="92" customFormat="1" x14ac:dyDescent="0.2">
      <c r="BI11000" s="147"/>
      <c r="BJ11000" s="147"/>
    </row>
    <row r="11001" spans="61:62" s="92" customFormat="1" x14ac:dyDescent="0.2">
      <c r="BI11001" s="147"/>
      <c r="BJ11001" s="147"/>
    </row>
    <row r="11002" spans="61:62" s="92" customFormat="1" x14ac:dyDescent="0.2">
      <c r="BI11002" s="147"/>
      <c r="BJ11002" s="147"/>
    </row>
    <row r="11003" spans="61:62" s="92" customFormat="1" x14ac:dyDescent="0.2">
      <c r="BI11003" s="147"/>
      <c r="BJ11003" s="147"/>
    </row>
    <row r="11004" spans="61:62" s="92" customFormat="1" x14ac:dyDescent="0.2">
      <c r="BI11004" s="147"/>
      <c r="BJ11004" s="147"/>
    </row>
    <row r="11005" spans="61:62" s="92" customFormat="1" x14ac:dyDescent="0.2">
      <c r="BI11005" s="147"/>
      <c r="BJ11005" s="147"/>
    </row>
    <row r="11006" spans="61:62" s="92" customFormat="1" x14ac:dyDescent="0.2">
      <c r="BI11006" s="147"/>
      <c r="BJ11006" s="147"/>
    </row>
    <row r="11007" spans="61:62" s="92" customFormat="1" x14ac:dyDescent="0.2">
      <c r="BI11007" s="147"/>
      <c r="BJ11007" s="147"/>
    </row>
    <row r="11008" spans="61:62" s="92" customFormat="1" x14ac:dyDescent="0.2">
      <c r="BI11008" s="147"/>
      <c r="BJ11008" s="147"/>
    </row>
    <row r="11009" spans="61:62" s="92" customFormat="1" x14ac:dyDescent="0.2">
      <c r="BI11009" s="147"/>
      <c r="BJ11009" s="147"/>
    </row>
    <row r="11010" spans="61:62" s="92" customFormat="1" x14ac:dyDescent="0.2">
      <c r="BI11010" s="147"/>
      <c r="BJ11010" s="147"/>
    </row>
    <row r="11011" spans="61:62" s="92" customFormat="1" x14ac:dyDescent="0.2">
      <c r="BI11011" s="147"/>
      <c r="BJ11011" s="147"/>
    </row>
    <row r="11012" spans="61:62" s="92" customFormat="1" x14ac:dyDescent="0.2">
      <c r="BI11012" s="147"/>
      <c r="BJ11012" s="147"/>
    </row>
    <row r="11013" spans="61:62" s="92" customFormat="1" x14ac:dyDescent="0.2">
      <c r="BI11013" s="147"/>
      <c r="BJ11013" s="147"/>
    </row>
    <row r="11014" spans="61:62" s="92" customFormat="1" x14ac:dyDescent="0.2">
      <c r="BI11014" s="147"/>
      <c r="BJ11014" s="147"/>
    </row>
    <row r="11015" spans="61:62" s="92" customFormat="1" x14ac:dyDescent="0.2">
      <c r="BI11015" s="147"/>
      <c r="BJ11015" s="147"/>
    </row>
    <row r="11016" spans="61:62" s="92" customFormat="1" x14ac:dyDescent="0.2">
      <c r="BI11016" s="147"/>
      <c r="BJ11016" s="147"/>
    </row>
    <row r="11017" spans="61:62" s="92" customFormat="1" x14ac:dyDescent="0.2">
      <c r="BI11017" s="147"/>
      <c r="BJ11017" s="147"/>
    </row>
    <row r="11018" spans="61:62" s="92" customFormat="1" x14ac:dyDescent="0.2">
      <c r="BI11018" s="147"/>
      <c r="BJ11018" s="147"/>
    </row>
    <row r="11019" spans="61:62" s="92" customFormat="1" x14ac:dyDescent="0.2">
      <c r="BI11019" s="147"/>
      <c r="BJ11019" s="147"/>
    </row>
    <row r="11020" spans="61:62" s="92" customFormat="1" x14ac:dyDescent="0.2">
      <c r="BI11020" s="147"/>
      <c r="BJ11020" s="147"/>
    </row>
    <row r="11021" spans="61:62" s="92" customFormat="1" x14ac:dyDescent="0.2">
      <c r="BI11021" s="147"/>
      <c r="BJ11021" s="147"/>
    </row>
    <row r="11022" spans="61:62" s="92" customFormat="1" x14ac:dyDescent="0.2">
      <c r="BI11022" s="147"/>
      <c r="BJ11022" s="147"/>
    </row>
    <row r="11023" spans="61:62" s="92" customFormat="1" x14ac:dyDescent="0.2">
      <c r="BI11023" s="147"/>
      <c r="BJ11023" s="147"/>
    </row>
    <row r="11024" spans="61:62" s="92" customFormat="1" x14ac:dyDescent="0.2">
      <c r="BI11024" s="147"/>
      <c r="BJ11024" s="147"/>
    </row>
    <row r="11025" spans="61:62" s="92" customFormat="1" x14ac:dyDescent="0.2">
      <c r="BI11025" s="147"/>
      <c r="BJ11025" s="147"/>
    </row>
    <row r="11026" spans="61:62" s="92" customFormat="1" x14ac:dyDescent="0.2">
      <c r="BI11026" s="147"/>
      <c r="BJ11026" s="147"/>
    </row>
    <row r="11027" spans="61:62" s="92" customFormat="1" x14ac:dyDescent="0.2">
      <c r="BI11027" s="147"/>
      <c r="BJ11027" s="147"/>
    </row>
    <row r="11028" spans="61:62" s="92" customFormat="1" x14ac:dyDescent="0.2">
      <c r="BI11028" s="147"/>
      <c r="BJ11028" s="147"/>
    </row>
    <row r="11029" spans="61:62" s="92" customFormat="1" x14ac:dyDescent="0.2">
      <c r="BI11029" s="147"/>
      <c r="BJ11029" s="147"/>
    </row>
    <row r="11030" spans="61:62" s="92" customFormat="1" x14ac:dyDescent="0.2">
      <c r="BI11030" s="147"/>
      <c r="BJ11030" s="147"/>
    </row>
    <row r="11031" spans="61:62" s="92" customFormat="1" x14ac:dyDescent="0.2">
      <c r="BI11031" s="147"/>
      <c r="BJ11031" s="147"/>
    </row>
    <row r="11032" spans="61:62" s="92" customFormat="1" x14ac:dyDescent="0.2">
      <c r="BI11032" s="147"/>
      <c r="BJ11032" s="147"/>
    </row>
    <row r="11033" spans="61:62" s="92" customFormat="1" x14ac:dyDescent="0.2">
      <c r="BI11033" s="147"/>
      <c r="BJ11033" s="147"/>
    </row>
    <row r="11034" spans="61:62" s="92" customFormat="1" x14ac:dyDescent="0.2">
      <c r="BI11034" s="147"/>
      <c r="BJ11034" s="147"/>
    </row>
    <row r="11035" spans="61:62" s="92" customFormat="1" x14ac:dyDescent="0.2">
      <c r="BI11035" s="147"/>
      <c r="BJ11035" s="147"/>
    </row>
    <row r="11036" spans="61:62" s="92" customFormat="1" x14ac:dyDescent="0.2">
      <c r="BI11036" s="147"/>
      <c r="BJ11036" s="147"/>
    </row>
    <row r="11037" spans="61:62" s="92" customFormat="1" x14ac:dyDescent="0.2">
      <c r="BI11037" s="147"/>
      <c r="BJ11037" s="147"/>
    </row>
    <row r="11038" spans="61:62" s="92" customFormat="1" x14ac:dyDescent="0.2">
      <c r="BI11038" s="147"/>
      <c r="BJ11038" s="147"/>
    </row>
    <row r="11039" spans="61:62" s="92" customFormat="1" x14ac:dyDescent="0.2">
      <c r="BI11039" s="147"/>
      <c r="BJ11039" s="147"/>
    </row>
    <row r="11040" spans="61:62" s="92" customFormat="1" x14ac:dyDescent="0.2">
      <c r="BI11040" s="147"/>
      <c r="BJ11040" s="147"/>
    </row>
    <row r="11041" spans="61:62" s="92" customFormat="1" x14ac:dyDescent="0.2">
      <c r="BI11041" s="147"/>
      <c r="BJ11041" s="147"/>
    </row>
    <row r="11042" spans="61:62" s="92" customFormat="1" x14ac:dyDescent="0.2">
      <c r="BI11042" s="147"/>
      <c r="BJ11042" s="147"/>
    </row>
    <row r="11043" spans="61:62" s="92" customFormat="1" x14ac:dyDescent="0.2">
      <c r="BI11043" s="147"/>
      <c r="BJ11043" s="147"/>
    </row>
    <row r="11044" spans="61:62" s="92" customFormat="1" x14ac:dyDescent="0.2">
      <c r="BI11044" s="147"/>
      <c r="BJ11044" s="147"/>
    </row>
    <row r="11045" spans="61:62" s="92" customFormat="1" x14ac:dyDescent="0.2">
      <c r="BI11045" s="147"/>
      <c r="BJ11045" s="147"/>
    </row>
    <row r="11046" spans="61:62" s="92" customFormat="1" x14ac:dyDescent="0.2">
      <c r="BI11046" s="147"/>
      <c r="BJ11046" s="147"/>
    </row>
    <row r="11047" spans="61:62" s="92" customFormat="1" x14ac:dyDescent="0.2">
      <c r="BI11047" s="147"/>
      <c r="BJ11047" s="147"/>
    </row>
    <row r="11048" spans="61:62" s="92" customFormat="1" x14ac:dyDescent="0.2">
      <c r="BI11048" s="147"/>
      <c r="BJ11048" s="147"/>
    </row>
    <row r="11049" spans="61:62" s="92" customFormat="1" x14ac:dyDescent="0.2">
      <c r="BI11049" s="147"/>
      <c r="BJ11049" s="147"/>
    </row>
    <row r="11050" spans="61:62" s="92" customFormat="1" x14ac:dyDescent="0.2">
      <c r="BI11050" s="147"/>
      <c r="BJ11050" s="147"/>
    </row>
    <row r="11051" spans="61:62" s="92" customFormat="1" x14ac:dyDescent="0.2">
      <c r="BI11051" s="147"/>
      <c r="BJ11051" s="147"/>
    </row>
    <row r="11052" spans="61:62" s="92" customFormat="1" x14ac:dyDescent="0.2">
      <c r="BI11052" s="147"/>
      <c r="BJ11052" s="147"/>
    </row>
    <row r="11053" spans="61:62" s="92" customFormat="1" x14ac:dyDescent="0.2">
      <c r="BI11053" s="147"/>
      <c r="BJ11053" s="147"/>
    </row>
    <row r="11054" spans="61:62" s="92" customFormat="1" x14ac:dyDescent="0.2">
      <c r="BI11054" s="147"/>
      <c r="BJ11054" s="147"/>
    </row>
    <row r="11055" spans="61:62" s="92" customFormat="1" x14ac:dyDescent="0.2">
      <c r="BI11055" s="147"/>
      <c r="BJ11055" s="147"/>
    </row>
    <row r="11056" spans="61:62" s="92" customFormat="1" x14ac:dyDescent="0.2">
      <c r="BI11056" s="147"/>
      <c r="BJ11056" s="147"/>
    </row>
    <row r="11057" spans="61:62" s="92" customFormat="1" x14ac:dyDescent="0.2">
      <c r="BI11057" s="147"/>
      <c r="BJ11057" s="147"/>
    </row>
    <row r="11058" spans="61:62" s="92" customFormat="1" x14ac:dyDescent="0.2">
      <c r="BI11058" s="147"/>
      <c r="BJ11058" s="147"/>
    </row>
    <row r="11059" spans="61:62" s="92" customFormat="1" x14ac:dyDescent="0.2">
      <c r="BI11059" s="147"/>
      <c r="BJ11059" s="147"/>
    </row>
    <row r="11060" spans="61:62" s="92" customFormat="1" x14ac:dyDescent="0.2">
      <c r="BI11060" s="147"/>
      <c r="BJ11060" s="147"/>
    </row>
    <row r="11061" spans="61:62" s="92" customFormat="1" x14ac:dyDescent="0.2">
      <c r="BI11061" s="147"/>
      <c r="BJ11061" s="147"/>
    </row>
    <row r="11062" spans="61:62" s="92" customFormat="1" x14ac:dyDescent="0.2">
      <c r="BI11062" s="147"/>
      <c r="BJ11062" s="147"/>
    </row>
    <row r="11063" spans="61:62" s="92" customFormat="1" x14ac:dyDescent="0.2">
      <c r="BI11063" s="147"/>
      <c r="BJ11063" s="147"/>
    </row>
    <row r="11064" spans="61:62" s="92" customFormat="1" x14ac:dyDescent="0.2">
      <c r="BI11064" s="147"/>
      <c r="BJ11064" s="147"/>
    </row>
    <row r="11065" spans="61:62" s="92" customFormat="1" x14ac:dyDescent="0.2">
      <c r="BI11065" s="147"/>
      <c r="BJ11065" s="147"/>
    </row>
    <row r="11066" spans="61:62" s="92" customFormat="1" x14ac:dyDescent="0.2">
      <c r="BI11066" s="147"/>
      <c r="BJ11066" s="147"/>
    </row>
    <row r="11067" spans="61:62" s="92" customFormat="1" x14ac:dyDescent="0.2">
      <c r="BI11067" s="147"/>
      <c r="BJ11067" s="147"/>
    </row>
    <row r="11068" spans="61:62" s="92" customFormat="1" x14ac:dyDescent="0.2">
      <c r="BI11068" s="147"/>
      <c r="BJ11068" s="147"/>
    </row>
    <row r="11069" spans="61:62" s="92" customFormat="1" x14ac:dyDescent="0.2">
      <c r="BI11069" s="147"/>
      <c r="BJ11069" s="147"/>
    </row>
    <row r="11070" spans="61:62" s="92" customFormat="1" x14ac:dyDescent="0.2">
      <c r="BI11070" s="147"/>
      <c r="BJ11070" s="147"/>
    </row>
    <row r="11071" spans="61:62" s="92" customFormat="1" x14ac:dyDescent="0.2">
      <c r="BI11071" s="147"/>
      <c r="BJ11071" s="147"/>
    </row>
    <row r="11072" spans="61:62" s="92" customFormat="1" x14ac:dyDescent="0.2">
      <c r="BI11072" s="147"/>
      <c r="BJ11072" s="147"/>
    </row>
    <row r="11073" spans="61:62" s="92" customFormat="1" x14ac:dyDescent="0.2">
      <c r="BI11073" s="147"/>
      <c r="BJ11073" s="147"/>
    </row>
    <row r="11074" spans="61:62" s="92" customFormat="1" x14ac:dyDescent="0.2">
      <c r="BI11074" s="147"/>
      <c r="BJ11074" s="147"/>
    </row>
    <row r="11075" spans="61:62" s="92" customFormat="1" x14ac:dyDescent="0.2">
      <c r="BI11075" s="147"/>
      <c r="BJ11075" s="147"/>
    </row>
    <row r="11076" spans="61:62" s="92" customFormat="1" x14ac:dyDescent="0.2">
      <c r="BI11076" s="147"/>
      <c r="BJ11076" s="147"/>
    </row>
    <row r="11077" spans="61:62" s="92" customFormat="1" x14ac:dyDescent="0.2">
      <c r="BI11077" s="147"/>
      <c r="BJ11077" s="147"/>
    </row>
    <row r="11078" spans="61:62" s="92" customFormat="1" x14ac:dyDescent="0.2">
      <c r="BI11078" s="147"/>
      <c r="BJ11078" s="147"/>
    </row>
    <row r="11079" spans="61:62" s="92" customFormat="1" x14ac:dyDescent="0.2">
      <c r="BI11079" s="147"/>
      <c r="BJ11079" s="147"/>
    </row>
    <row r="11080" spans="61:62" s="92" customFormat="1" x14ac:dyDescent="0.2">
      <c r="BI11080" s="147"/>
      <c r="BJ11080" s="147"/>
    </row>
    <row r="11081" spans="61:62" s="92" customFormat="1" x14ac:dyDescent="0.2">
      <c r="BI11081" s="147"/>
      <c r="BJ11081" s="147"/>
    </row>
    <row r="11082" spans="61:62" s="92" customFormat="1" x14ac:dyDescent="0.2">
      <c r="BI11082" s="147"/>
      <c r="BJ11082" s="147"/>
    </row>
    <row r="11083" spans="61:62" s="92" customFormat="1" x14ac:dyDescent="0.2">
      <c r="BI11083" s="147"/>
      <c r="BJ11083" s="147"/>
    </row>
    <row r="11084" spans="61:62" s="92" customFormat="1" x14ac:dyDescent="0.2">
      <c r="BI11084" s="147"/>
      <c r="BJ11084" s="147"/>
    </row>
    <row r="11085" spans="61:62" s="92" customFormat="1" x14ac:dyDescent="0.2">
      <c r="BI11085" s="147"/>
      <c r="BJ11085" s="147"/>
    </row>
    <row r="11086" spans="61:62" s="92" customFormat="1" x14ac:dyDescent="0.2">
      <c r="BI11086" s="147"/>
      <c r="BJ11086" s="147"/>
    </row>
    <row r="11087" spans="61:62" s="92" customFormat="1" x14ac:dyDescent="0.2">
      <c r="BI11087" s="147"/>
      <c r="BJ11087" s="147"/>
    </row>
    <row r="11088" spans="61:62" s="92" customFormat="1" x14ac:dyDescent="0.2">
      <c r="BI11088" s="147"/>
      <c r="BJ11088" s="147"/>
    </row>
    <row r="11089" spans="61:62" s="92" customFormat="1" x14ac:dyDescent="0.2">
      <c r="BI11089" s="147"/>
      <c r="BJ11089" s="147"/>
    </row>
    <row r="11090" spans="61:62" s="92" customFormat="1" x14ac:dyDescent="0.2">
      <c r="BI11090" s="147"/>
      <c r="BJ11090" s="147"/>
    </row>
    <row r="11091" spans="61:62" s="92" customFormat="1" x14ac:dyDescent="0.2">
      <c r="BI11091" s="147"/>
      <c r="BJ11091" s="147"/>
    </row>
    <row r="11092" spans="61:62" s="92" customFormat="1" x14ac:dyDescent="0.2">
      <c r="BI11092" s="147"/>
      <c r="BJ11092" s="147"/>
    </row>
    <row r="11093" spans="61:62" s="92" customFormat="1" x14ac:dyDescent="0.2">
      <c r="BI11093" s="147"/>
      <c r="BJ11093" s="147"/>
    </row>
    <row r="11094" spans="61:62" s="92" customFormat="1" x14ac:dyDescent="0.2">
      <c r="BI11094" s="147"/>
      <c r="BJ11094" s="147"/>
    </row>
    <row r="11095" spans="61:62" s="92" customFormat="1" x14ac:dyDescent="0.2">
      <c r="BI11095" s="147"/>
      <c r="BJ11095" s="147"/>
    </row>
    <row r="11096" spans="61:62" s="92" customFormat="1" x14ac:dyDescent="0.2">
      <c r="BI11096" s="147"/>
      <c r="BJ11096" s="147"/>
    </row>
    <row r="11097" spans="61:62" s="92" customFormat="1" x14ac:dyDescent="0.2">
      <c r="BI11097" s="147"/>
      <c r="BJ11097" s="147"/>
    </row>
    <row r="11098" spans="61:62" s="92" customFormat="1" x14ac:dyDescent="0.2">
      <c r="BI11098" s="147"/>
      <c r="BJ11098" s="147"/>
    </row>
    <row r="11099" spans="61:62" s="92" customFormat="1" x14ac:dyDescent="0.2">
      <c r="BI11099" s="147"/>
      <c r="BJ11099" s="147"/>
    </row>
    <row r="11100" spans="61:62" s="92" customFormat="1" x14ac:dyDescent="0.2">
      <c r="BI11100" s="147"/>
      <c r="BJ11100" s="147"/>
    </row>
    <row r="11101" spans="61:62" s="92" customFormat="1" x14ac:dyDescent="0.2">
      <c r="BI11101" s="147"/>
      <c r="BJ11101" s="147"/>
    </row>
    <row r="11102" spans="61:62" s="92" customFormat="1" x14ac:dyDescent="0.2">
      <c r="BI11102" s="147"/>
      <c r="BJ11102" s="147"/>
    </row>
    <row r="11103" spans="61:62" s="92" customFormat="1" x14ac:dyDescent="0.2">
      <c r="BI11103" s="147"/>
      <c r="BJ11103" s="147"/>
    </row>
    <row r="11104" spans="61:62" s="92" customFormat="1" x14ac:dyDescent="0.2">
      <c r="BI11104" s="147"/>
      <c r="BJ11104" s="147"/>
    </row>
    <row r="11105" spans="61:62" s="92" customFormat="1" x14ac:dyDescent="0.2">
      <c r="BI11105" s="147"/>
      <c r="BJ11105" s="147"/>
    </row>
    <row r="11106" spans="61:62" s="92" customFormat="1" x14ac:dyDescent="0.2">
      <c r="BI11106" s="147"/>
      <c r="BJ11106" s="147"/>
    </row>
    <row r="11107" spans="61:62" s="92" customFormat="1" x14ac:dyDescent="0.2">
      <c r="BI11107" s="147"/>
      <c r="BJ11107" s="147"/>
    </row>
    <row r="11108" spans="61:62" s="92" customFormat="1" x14ac:dyDescent="0.2">
      <c r="BI11108" s="147"/>
      <c r="BJ11108" s="147"/>
    </row>
    <row r="11109" spans="61:62" s="92" customFormat="1" x14ac:dyDescent="0.2">
      <c r="BI11109" s="147"/>
      <c r="BJ11109" s="147"/>
    </row>
    <row r="11110" spans="61:62" s="92" customFormat="1" x14ac:dyDescent="0.2">
      <c r="BI11110" s="147"/>
      <c r="BJ11110" s="147"/>
    </row>
    <row r="11111" spans="61:62" s="92" customFormat="1" x14ac:dyDescent="0.2">
      <c r="BI11111" s="147"/>
      <c r="BJ11111" s="147"/>
    </row>
    <row r="11112" spans="61:62" s="92" customFormat="1" x14ac:dyDescent="0.2">
      <c r="BI11112" s="147"/>
      <c r="BJ11112" s="147"/>
    </row>
    <row r="11113" spans="61:62" s="92" customFormat="1" x14ac:dyDescent="0.2">
      <c r="BI11113" s="147"/>
      <c r="BJ11113" s="147"/>
    </row>
    <row r="11114" spans="61:62" s="92" customFormat="1" x14ac:dyDescent="0.2">
      <c r="BI11114" s="147"/>
      <c r="BJ11114" s="147"/>
    </row>
    <row r="11115" spans="61:62" s="92" customFormat="1" x14ac:dyDescent="0.2">
      <c r="BI11115" s="147"/>
      <c r="BJ11115" s="147"/>
    </row>
    <row r="11116" spans="61:62" s="92" customFormat="1" x14ac:dyDescent="0.2">
      <c r="BI11116" s="147"/>
      <c r="BJ11116" s="147"/>
    </row>
    <row r="11117" spans="61:62" s="92" customFormat="1" x14ac:dyDescent="0.2">
      <c r="BI11117" s="147"/>
      <c r="BJ11117" s="147"/>
    </row>
    <row r="11118" spans="61:62" s="92" customFormat="1" x14ac:dyDescent="0.2">
      <c r="BI11118" s="147"/>
      <c r="BJ11118" s="147"/>
    </row>
    <row r="11119" spans="61:62" s="92" customFormat="1" x14ac:dyDescent="0.2">
      <c r="BI11119" s="147"/>
      <c r="BJ11119" s="147"/>
    </row>
    <row r="11120" spans="61:62" s="92" customFormat="1" x14ac:dyDescent="0.2">
      <c r="BI11120" s="147"/>
      <c r="BJ11120" s="147"/>
    </row>
    <row r="11121" spans="61:62" s="92" customFormat="1" x14ac:dyDescent="0.2">
      <c r="BI11121" s="147"/>
      <c r="BJ11121" s="147"/>
    </row>
    <row r="11122" spans="61:62" s="92" customFormat="1" x14ac:dyDescent="0.2">
      <c r="BI11122" s="147"/>
      <c r="BJ11122" s="147"/>
    </row>
    <row r="11123" spans="61:62" s="92" customFormat="1" x14ac:dyDescent="0.2">
      <c r="BI11123" s="147"/>
      <c r="BJ11123" s="147"/>
    </row>
    <row r="11124" spans="61:62" s="92" customFormat="1" x14ac:dyDescent="0.2">
      <c r="BI11124" s="147"/>
      <c r="BJ11124" s="147"/>
    </row>
    <row r="11125" spans="61:62" s="92" customFormat="1" x14ac:dyDescent="0.2">
      <c r="BI11125" s="147"/>
      <c r="BJ11125" s="147"/>
    </row>
    <row r="11126" spans="61:62" s="92" customFormat="1" x14ac:dyDescent="0.2">
      <c r="BI11126" s="147"/>
      <c r="BJ11126" s="147"/>
    </row>
    <row r="11127" spans="61:62" s="92" customFormat="1" x14ac:dyDescent="0.2">
      <c r="BI11127" s="147"/>
      <c r="BJ11127" s="147"/>
    </row>
    <row r="11128" spans="61:62" s="92" customFormat="1" x14ac:dyDescent="0.2">
      <c r="BI11128" s="147"/>
      <c r="BJ11128" s="147"/>
    </row>
    <row r="11129" spans="61:62" s="92" customFormat="1" x14ac:dyDescent="0.2">
      <c r="BI11129" s="147"/>
      <c r="BJ11129" s="147"/>
    </row>
    <row r="11130" spans="61:62" s="92" customFormat="1" x14ac:dyDescent="0.2">
      <c r="BI11130" s="147"/>
      <c r="BJ11130" s="147"/>
    </row>
    <row r="11131" spans="61:62" s="92" customFormat="1" x14ac:dyDescent="0.2">
      <c r="BI11131" s="147"/>
      <c r="BJ11131" s="147"/>
    </row>
    <row r="11132" spans="61:62" s="92" customFormat="1" x14ac:dyDescent="0.2">
      <c r="BI11132" s="147"/>
      <c r="BJ11132" s="147"/>
    </row>
    <row r="11133" spans="61:62" s="92" customFormat="1" x14ac:dyDescent="0.2">
      <c r="BI11133" s="147"/>
      <c r="BJ11133" s="147"/>
    </row>
    <row r="11134" spans="61:62" s="92" customFormat="1" x14ac:dyDescent="0.2">
      <c r="BI11134" s="147"/>
      <c r="BJ11134" s="147"/>
    </row>
    <row r="11135" spans="61:62" s="92" customFormat="1" x14ac:dyDescent="0.2">
      <c r="BI11135" s="147"/>
      <c r="BJ11135" s="147"/>
    </row>
    <row r="11136" spans="61:62" s="92" customFormat="1" x14ac:dyDescent="0.2">
      <c r="BI11136" s="147"/>
      <c r="BJ11136" s="147"/>
    </row>
    <row r="11137" spans="61:62" s="92" customFormat="1" x14ac:dyDescent="0.2">
      <c r="BI11137" s="147"/>
      <c r="BJ11137" s="147"/>
    </row>
    <row r="11138" spans="61:62" s="92" customFormat="1" x14ac:dyDescent="0.2">
      <c r="BI11138" s="147"/>
      <c r="BJ11138" s="147"/>
    </row>
    <row r="11139" spans="61:62" s="92" customFormat="1" x14ac:dyDescent="0.2">
      <c r="BI11139" s="147"/>
      <c r="BJ11139" s="147"/>
    </row>
    <row r="11140" spans="61:62" s="92" customFormat="1" x14ac:dyDescent="0.2">
      <c r="BI11140" s="147"/>
      <c r="BJ11140" s="147"/>
    </row>
    <row r="11141" spans="61:62" s="92" customFormat="1" x14ac:dyDescent="0.2">
      <c r="BI11141" s="147"/>
      <c r="BJ11141" s="147"/>
    </row>
    <row r="11142" spans="61:62" s="92" customFormat="1" x14ac:dyDescent="0.2">
      <c r="BI11142" s="147"/>
      <c r="BJ11142" s="147"/>
    </row>
    <row r="11143" spans="61:62" s="92" customFormat="1" x14ac:dyDescent="0.2">
      <c r="BI11143" s="147"/>
      <c r="BJ11143" s="147"/>
    </row>
    <row r="11144" spans="61:62" s="92" customFormat="1" x14ac:dyDescent="0.2">
      <c r="BI11144" s="147"/>
      <c r="BJ11144" s="147"/>
    </row>
    <row r="11145" spans="61:62" s="92" customFormat="1" x14ac:dyDescent="0.2">
      <c r="BI11145" s="147"/>
      <c r="BJ11145" s="147"/>
    </row>
    <row r="11146" spans="61:62" s="92" customFormat="1" x14ac:dyDescent="0.2">
      <c r="BI11146" s="147"/>
      <c r="BJ11146" s="147"/>
    </row>
    <row r="11147" spans="61:62" s="92" customFormat="1" x14ac:dyDescent="0.2">
      <c r="BI11147" s="147"/>
      <c r="BJ11147" s="147"/>
    </row>
    <row r="11148" spans="61:62" s="92" customFormat="1" x14ac:dyDescent="0.2">
      <c r="BI11148" s="147"/>
      <c r="BJ11148" s="147"/>
    </row>
    <row r="11149" spans="61:62" s="92" customFormat="1" x14ac:dyDescent="0.2">
      <c r="BI11149" s="147"/>
      <c r="BJ11149" s="147"/>
    </row>
    <row r="11150" spans="61:62" s="92" customFormat="1" x14ac:dyDescent="0.2">
      <c r="BI11150" s="147"/>
      <c r="BJ11150" s="147"/>
    </row>
    <row r="11151" spans="61:62" s="92" customFormat="1" x14ac:dyDescent="0.2">
      <c r="BI11151" s="147"/>
      <c r="BJ11151" s="147"/>
    </row>
    <row r="11152" spans="61:62" s="92" customFormat="1" x14ac:dyDescent="0.2">
      <c r="BI11152" s="147"/>
      <c r="BJ11152" s="147"/>
    </row>
    <row r="11153" spans="61:62" s="92" customFormat="1" x14ac:dyDescent="0.2">
      <c r="BI11153" s="147"/>
      <c r="BJ11153" s="147"/>
    </row>
    <row r="11154" spans="61:62" s="92" customFormat="1" x14ac:dyDescent="0.2">
      <c r="BI11154" s="147"/>
      <c r="BJ11154" s="147"/>
    </row>
    <row r="11155" spans="61:62" s="92" customFormat="1" x14ac:dyDescent="0.2">
      <c r="BI11155" s="147"/>
      <c r="BJ11155" s="147"/>
    </row>
    <row r="11156" spans="61:62" s="92" customFormat="1" x14ac:dyDescent="0.2">
      <c r="BI11156" s="147"/>
      <c r="BJ11156" s="147"/>
    </row>
    <row r="11157" spans="61:62" s="92" customFormat="1" x14ac:dyDescent="0.2">
      <c r="BI11157" s="147"/>
      <c r="BJ11157" s="147"/>
    </row>
    <row r="11158" spans="61:62" s="92" customFormat="1" x14ac:dyDescent="0.2">
      <c r="BI11158" s="147"/>
      <c r="BJ11158" s="147"/>
    </row>
    <row r="11159" spans="61:62" s="92" customFormat="1" x14ac:dyDescent="0.2">
      <c r="BI11159" s="147"/>
      <c r="BJ11159" s="147"/>
    </row>
    <row r="11160" spans="61:62" s="92" customFormat="1" x14ac:dyDescent="0.2">
      <c r="BI11160" s="147"/>
      <c r="BJ11160" s="147"/>
    </row>
    <row r="11161" spans="61:62" s="92" customFormat="1" x14ac:dyDescent="0.2">
      <c r="BI11161" s="147"/>
      <c r="BJ11161" s="147"/>
    </row>
    <row r="11162" spans="61:62" s="92" customFormat="1" x14ac:dyDescent="0.2">
      <c r="BI11162" s="147"/>
      <c r="BJ11162" s="147"/>
    </row>
    <row r="11163" spans="61:62" s="92" customFormat="1" x14ac:dyDescent="0.2">
      <c r="BI11163" s="147"/>
      <c r="BJ11163" s="147"/>
    </row>
    <row r="11164" spans="61:62" s="92" customFormat="1" x14ac:dyDescent="0.2">
      <c r="BI11164" s="147"/>
      <c r="BJ11164" s="147"/>
    </row>
    <row r="11165" spans="61:62" s="92" customFormat="1" x14ac:dyDescent="0.2">
      <c r="BI11165" s="147"/>
      <c r="BJ11165" s="147"/>
    </row>
    <row r="11166" spans="61:62" s="92" customFormat="1" x14ac:dyDescent="0.2">
      <c r="BI11166" s="147"/>
      <c r="BJ11166" s="147"/>
    </row>
    <row r="11167" spans="61:62" s="92" customFormat="1" x14ac:dyDescent="0.2">
      <c r="BI11167" s="147"/>
      <c r="BJ11167" s="147"/>
    </row>
    <row r="11168" spans="61:62" s="92" customFormat="1" x14ac:dyDescent="0.2">
      <c r="BI11168" s="147"/>
      <c r="BJ11168" s="147"/>
    </row>
    <row r="11169" spans="61:62" s="92" customFormat="1" x14ac:dyDescent="0.2">
      <c r="BI11169" s="147"/>
      <c r="BJ11169" s="147"/>
    </row>
    <row r="11170" spans="61:62" s="92" customFormat="1" x14ac:dyDescent="0.2">
      <c r="BI11170" s="147"/>
      <c r="BJ11170" s="147"/>
    </row>
    <row r="11171" spans="61:62" s="92" customFormat="1" x14ac:dyDescent="0.2">
      <c r="BI11171" s="147"/>
      <c r="BJ11171" s="147"/>
    </row>
    <row r="11172" spans="61:62" s="92" customFormat="1" x14ac:dyDescent="0.2">
      <c r="BI11172" s="147"/>
      <c r="BJ11172" s="147"/>
    </row>
    <row r="11173" spans="61:62" s="92" customFormat="1" x14ac:dyDescent="0.2">
      <c r="BI11173" s="147"/>
      <c r="BJ11173" s="147"/>
    </row>
    <row r="11174" spans="61:62" s="92" customFormat="1" x14ac:dyDescent="0.2">
      <c r="BI11174" s="147"/>
      <c r="BJ11174" s="147"/>
    </row>
    <row r="11175" spans="61:62" s="92" customFormat="1" x14ac:dyDescent="0.2">
      <c r="BI11175" s="147"/>
      <c r="BJ11175" s="147"/>
    </row>
    <row r="11176" spans="61:62" s="92" customFormat="1" x14ac:dyDescent="0.2">
      <c r="BI11176" s="147"/>
      <c r="BJ11176" s="147"/>
    </row>
    <row r="11177" spans="61:62" s="92" customFormat="1" x14ac:dyDescent="0.2">
      <c r="BI11177" s="147"/>
      <c r="BJ11177" s="147"/>
    </row>
    <row r="11178" spans="61:62" s="92" customFormat="1" x14ac:dyDescent="0.2">
      <c r="BI11178" s="147"/>
      <c r="BJ11178" s="147"/>
    </row>
    <row r="11179" spans="61:62" s="92" customFormat="1" x14ac:dyDescent="0.2">
      <c r="BI11179" s="147"/>
      <c r="BJ11179" s="147"/>
    </row>
    <row r="11180" spans="61:62" s="92" customFormat="1" x14ac:dyDescent="0.2">
      <c r="BI11180" s="147"/>
      <c r="BJ11180" s="147"/>
    </row>
    <row r="11181" spans="61:62" s="92" customFormat="1" x14ac:dyDescent="0.2">
      <c r="BI11181" s="147"/>
      <c r="BJ11181" s="147"/>
    </row>
    <row r="11182" spans="61:62" s="92" customFormat="1" x14ac:dyDescent="0.2">
      <c r="BI11182" s="147"/>
      <c r="BJ11182" s="147"/>
    </row>
    <row r="11183" spans="61:62" s="92" customFormat="1" x14ac:dyDescent="0.2">
      <c r="BI11183" s="147"/>
      <c r="BJ11183" s="147"/>
    </row>
    <row r="11184" spans="61:62" s="92" customFormat="1" x14ac:dyDescent="0.2">
      <c r="BI11184" s="147"/>
      <c r="BJ11184" s="147"/>
    </row>
    <row r="11185" spans="61:62" s="92" customFormat="1" x14ac:dyDescent="0.2">
      <c r="BI11185" s="147"/>
      <c r="BJ11185" s="147"/>
    </row>
    <row r="11186" spans="61:62" s="92" customFormat="1" x14ac:dyDescent="0.2">
      <c r="BI11186" s="147"/>
      <c r="BJ11186" s="147"/>
    </row>
    <row r="11187" spans="61:62" s="92" customFormat="1" x14ac:dyDescent="0.2">
      <c r="BI11187" s="147"/>
      <c r="BJ11187" s="147"/>
    </row>
    <row r="11188" spans="61:62" s="92" customFormat="1" x14ac:dyDescent="0.2">
      <c r="BI11188" s="147"/>
      <c r="BJ11188" s="147"/>
    </row>
    <row r="11189" spans="61:62" s="92" customFormat="1" x14ac:dyDescent="0.2">
      <c r="BI11189" s="147"/>
      <c r="BJ11189" s="147"/>
    </row>
    <row r="11190" spans="61:62" s="92" customFormat="1" x14ac:dyDescent="0.2">
      <c r="BI11190" s="147"/>
      <c r="BJ11190" s="147"/>
    </row>
    <row r="11191" spans="61:62" s="92" customFormat="1" x14ac:dyDescent="0.2">
      <c r="BI11191" s="147"/>
      <c r="BJ11191" s="147"/>
    </row>
    <row r="11192" spans="61:62" s="92" customFormat="1" x14ac:dyDescent="0.2">
      <c r="BI11192" s="147"/>
      <c r="BJ11192" s="147"/>
    </row>
    <row r="11193" spans="61:62" s="92" customFormat="1" x14ac:dyDescent="0.2">
      <c r="BI11193" s="147"/>
      <c r="BJ11193" s="147"/>
    </row>
    <row r="11194" spans="61:62" s="92" customFormat="1" x14ac:dyDescent="0.2">
      <c r="BI11194" s="147"/>
      <c r="BJ11194" s="147"/>
    </row>
    <row r="11195" spans="61:62" s="92" customFormat="1" x14ac:dyDescent="0.2">
      <c r="BI11195" s="147"/>
      <c r="BJ11195" s="147"/>
    </row>
    <row r="11196" spans="61:62" s="92" customFormat="1" x14ac:dyDescent="0.2">
      <c r="BI11196" s="147"/>
      <c r="BJ11196" s="147"/>
    </row>
    <row r="11197" spans="61:62" s="92" customFormat="1" x14ac:dyDescent="0.2">
      <c r="BI11197" s="147"/>
      <c r="BJ11197" s="147"/>
    </row>
    <row r="11198" spans="61:62" s="92" customFormat="1" x14ac:dyDescent="0.2">
      <c r="BI11198" s="147"/>
      <c r="BJ11198" s="147"/>
    </row>
    <row r="11199" spans="61:62" s="92" customFormat="1" x14ac:dyDescent="0.2">
      <c r="BI11199" s="147"/>
      <c r="BJ11199" s="147"/>
    </row>
    <row r="11200" spans="61:62" s="92" customFormat="1" x14ac:dyDescent="0.2">
      <c r="BI11200" s="147"/>
      <c r="BJ11200" s="147"/>
    </row>
    <row r="11201" spans="61:62" s="92" customFormat="1" x14ac:dyDescent="0.2">
      <c r="BI11201" s="147"/>
      <c r="BJ11201" s="147"/>
    </row>
    <row r="11202" spans="61:62" s="92" customFormat="1" x14ac:dyDescent="0.2">
      <c r="BI11202" s="147"/>
      <c r="BJ11202" s="147"/>
    </row>
    <row r="11203" spans="61:62" s="92" customFormat="1" x14ac:dyDescent="0.2">
      <c r="BI11203" s="147"/>
      <c r="BJ11203" s="147"/>
    </row>
    <row r="11204" spans="61:62" s="92" customFormat="1" x14ac:dyDescent="0.2">
      <c r="BI11204" s="147"/>
      <c r="BJ11204" s="147"/>
    </row>
    <row r="11205" spans="61:62" s="92" customFormat="1" x14ac:dyDescent="0.2">
      <c r="BI11205" s="147"/>
      <c r="BJ11205" s="147"/>
    </row>
    <row r="11206" spans="61:62" s="92" customFormat="1" x14ac:dyDescent="0.2">
      <c r="BI11206" s="147"/>
      <c r="BJ11206" s="147"/>
    </row>
    <row r="11207" spans="61:62" s="92" customFormat="1" x14ac:dyDescent="0.2">
      <c r="BI11207" s="147"/>
      <c r="BJ11207" s="147"/>
    </row>
    <row r="11208" spans="61:62" s="92" customFormat="1" x14ac:dyDescent="0.2">
      <c r="BI11208" s="147"/>
      <c r="BJ11208" s="147"/>
    </row>
    <row r="11209" spans="61:62" s="92" customFormat="1" x14ac:dyDescent="0.2">
      <c r="BI11209" s="147"/>
      <c r="BJ11209" s="147"/>
    </row>
    <row r="11210" spans="61:62" s="92" customFormat="1" x14ac:dyDescent="0.2">
      <c r="BI11210" s="147"/>
      <c r="BJ11210" s="147"/>
    </row>
    <row r="11211" spans="61:62" s="92" customFormat="1" x14ac:dyDescent="0.2">
      <c r="BI11211" s="147"/>
      <c r="BJ11211" s="147"/>
    </row>
    <row r="11212" spans="61:62" s="92" customFormat="1" x14ac:dyDescent="0.2">
      <c r="BI11212" s="147"/>
      <c r="BJ11212" s="147"/>
    </row>
    <row r="11213" spans="61:62" s="92" customFormat="1" x14ac:dyDescent="0.2">
      <c r="BI11213" s="147"/>
      <c r="BJ11213" s="147"/>
    </row>
    <row r="11214" spans="61:62" s="92" customFormat="1" x14ac:dyDescent="0.2">
      <c r="BI11214" s="147"/>
      <c r="BJ11214" s="147"/>
    </row>
    <row r="11215" spans="61:62" s="92" customFormat="1" x14ac:dyDescent="0.2">
      <c r="BI11215" s="147"/>
      <c r="BJ11215" s="147"/>
    </row>
    <row r="11216" spans="61:62" s="92" customFormat="1" x14ac:dyDescent="0.2">
      <c r="BI11216" s="147"/>
      <c r="BJ11216" s="147"/>
    </row>
    <row r="11217" spans="61:62" s="92" customFormat="1" x14ac:dyDescent="0.2">
      <c r="BI11217" s="147"/>
      <c r="BJ11217" s="147"/>
    </row>
    <row r="11218" spans="61:62" s="92" customFormat="1" x14ac:dyDescent="0.2">
      <c r="BI11218" s="147"/>
      <c r="BJ11218" s="147"/>
    </row>
    <row r="11219" spans="61:62" s="92" customFormat="1" x14ac:dyDescent="0.2">
      <c r="BI11219" s="147"/>
      <c r="BJ11219" s="147"/>
    </row>
    <row r="11220" spans="61:62" s="92" customFormat="1" x14ac:dyDescent="0.2">
      <c r="BI11220" s="147"/>
      <c r="BJ11220" s="147"/>
    </row>
    <row r="11221" spans="61:62" s="92" customFormat="1" x14ac:dyDescent="0.2">
      <c r="BI11221" s="147"/>
      <c r="BJ11221" s="147"/>
    </row>
    <row r="11222" spans="61:62" s="92" customFormat="1" x14ac:dyDescent="0.2">
      <c r="BI11222" s="147"/>
      <c r="BJ11222" s="147"/>
    </row>
    <row r="11223" spans="61:62" s="92" customFormat="1" x14ac:dyDescent="0.2">
      <c r="BI11223" s="147"/>
      <c r="BJ11223" s="147"/>
    </row>
    <row r="11224" spans="61:62" s="92" customFormat="1" x14ac:dyDescent="0.2">
      <c r="BI11224" s="147"/>
      <c r="BJ11224" s="147"/>
    </row>
    <row r="11225" spans="61:62" s="92" customFormat="1" x14ac:dyDescent="0.2">
      <c r="BI11225" s="147"/>
      <c r="BJ11225" s="147"/>
    </row>
    <row r="11226" spans="61:62" s="92" customFormat="1" x14ac:dyDescent="0.2">
      <c r="BI11226" s="147"/>
      <c r="BJ11226" s="147"/>
    </row>
    <row r="11227" spans="61:62" s="92" customFormat="1" x14ac:dyDescent="0.2">
      <c r="BI11227" s="147"/>
      <c r="BJ11227" s="147"/>
    </row>
    <row r="11228" spans="61:62" s="92" customFormat="1" x14ac:dyDescent="0.2">
      <c r="BI11228" s="147"/>
      <c r="BJ11228" s="147"/>
    </row>
    <row r="11229" spans="61:62" s="92" customFormat="1" x14ac:dyDescent="0.2">
      <c r="BI11229" s="147"/>
      <c r="BJ11229" s="147"/>
    </row>
    <row r="11230" spans="61:62" s="92" customFormat="1" x14ac:dyDescent="0.2">
      <c r="BI11230" s="147"/>
      <c r="BJ11230" s="147"/>
    </row>
    <row r="11231" spans="61:62" s="92" customFormat="1" x14ac:dyDescent="0.2">
      <c r="BI11231" s="147"/>
      <c r="BJ11231" s="147"/>
    </row>
    <row r="11232" spans="61:62" s="92" customFormat="1" x14ac:dyDescent="0.2">
      <c r="BI11232" s="147"/>
      <c r="BJ11232" s="147"/>
    </row>
    <row r="11233" spans="61:62" s="92" customFormat="1" x14ac:dyDescent="0.2">
      <c r="BI11233" s="147"/>
      <c r="BJ11233" s="147"/>
    </row>
    <row r="11234" spans="61:62" s="92" customFormat="1" x14ac:dyDescent="0.2">
      <c r="BI11234" s="147"/>
      <c r="BJ11234" s="147"/>
    </row>
    <row r="11235" spans="61:62" s="92" customFormat="1" x14ac:dyDescent="0.2">
      <c r="BI11235" s="147"/>
      <c r="BJ11235" s="147"/>
    </row>
    <row r="11236" spans="61:62" s="92" customFormat="1" x14ac:dyDescent="0.2">
      <c r="BI11236" s="147"/>
      <c r="BJ11236" s="147"/>
    </row>
    <row r="11237" spans="61:62" s="92" customFormat="1" x14ac:dyDescent="0.2">
      <c r="BI11237" s="147"/>
      <c r="BJ11237" s="147"/>
    </row>
    <row r="11238" spans="61:62" s="92" customFormat="1" x14ac:dyDescent="0.2">
      <c r="BI11238" s="147"/>
      <c r="BJ11238" s="147"/>
    </row>
    <row r="11239" spans="61:62" s="92" customFormat="1" x14ac:dyDescent="0.2">
      <c r="BI11239" s="147"/>
      <c r="BJ11239" s="147"/>
    </row>
    <row r="11240" spans="61:62" s="92" customFormat="1" x14ac:dyDescent="0.2">
      <c r="BI11240" s="147"/>
      <c r="BJ11240" s="147"/>
    </row>
    <row r="11241" spans="61:62" s="92" customFormat="1" x14ac:dyDescent="0.2">
      <c r="BI11241" s="147"/>
      <c r="BJ11241" s="147"/>
    </row>
    <row r="11242" spans="61:62" s="92" customFormat="1" x14ac:dyDescent="0.2">
      <c r="BI11242" s="147"/>
      <c r="BJ11242" s="147"/>
    </row>
    <row r="11243" spans="61:62" s="92" customFormat="1" x14ac:dyDescent="0.2">
      <c r="BI11243" s="147"/>
      <c r="BJ11243" s="147"/>
    </row>
    <row r="11244" spans="61:62" s="92" customFormat="1" x14ac:dyDescent="0.2">
      <c r="BI11244" s="147"/>
      <c r="BJ11244" s="147"/>
    </row>
    <row r="11245" spans="61:62" s="92" customFormat="1" x14ac:dyDescent="0.2">
      <c r="BI11245" s="147"/>
      <c r="BJ11245" s="147"/>
    </row>
    <row r="11246" spans="61:62" s="92" customFormat="1" x14ac:dyDescent="0.2">
      <c r="BI11246" s="147"/>
      <c r="BJ11246" s="147"/>
    </row>
    <row r="11247" spans="61:62" s="92" customFormat="1" x14ac:dyDescent="0.2">
      <c r="BI11247" s="147"/>
      <c r="BJ11247" s="147"/>
    </row>
    <row r="11248" spans="61:62" s="92" customFormat="1" x14ac:dyDescent="0.2">
      <c r="BI11248" s="147"/>
      <c r="BJ11248" s="147"/>
    </row>
    <row r="11249" spans="61:62" s="92" customFormat="1" x14ac:dyDescent="0.2">
      <c r="BI11249" s="147"/>
      <c r="BJ11249" s="147"/>
    </row>
    <row r="11250" spans="61:62" s="92" customFormat="1" x14ac:dyDescent="0.2">
      <c r="BI11250" s="147"/>
      <c r="BJ11250" s="147"/>
    </row>
    <row r="11251" spans="61:62" s="92" customFormat="1" x14ac:dyDescent="0.2">
      <c r="BI11251" s="147"/>
      <c r="BJ11251" s="147"/>
    </row>
    <row r="11252" spans="61:62" s="92" customFormat="1" x14ac:dyDescent="0.2">
      <c r="BI11252" s="147"/>
      <c r="BJ11252" s="147"/>
    </row>
    <row r="11253" spans="61:62" s="92" customFormat="1" x14ac:dyDescent="0.2">
      <c r="BI11253" s="147"/>
      <c r="BJ11253" s="147"/>
    </row>
    <row r="11254" spans="61:62" s="92" customFormat="1" x14ac:dyDescent="0.2">
      <c r="BI11254" s="147"/>
      <c r="BJ11254" s="147"/>
    </row>
    <row r="11255" spans="61:62" s="92" customFormat="1" x14ac:dyDescent="0.2">
      <c r="BI11255" s="147"/>
      <c r="BJ11255" s="147"/>
    </row>
    <row r="11256" spans="61:62" s="92" customFormat="1" x14ac:dyDescent="0.2">
      <c r="BI11256" s="147"/>
      <c r="BJ11256" s="147"/>
    </row>
    <row r="11257" spans="61:62" s="92" customFormat="1" x14ac:dyDescent="0.2">
      <c r="BI11257" s="147"/>
      <c r="BJ11257" s="147"/>
    </row>
    <row r="11258" spans="61:62" s="92" customFormat="1" x14ac:dyDescent="0.2">
      <c r="BI11258" s="147"/>
      <c r="BJ11258" s="147"/>
    </row>
    <row r="11259" spans="61:62" s="92" customFormat="1" x14ac:dyDescent="0.2">
      <c r="BI11259" s="147"/>
      <c r="BJ11259" s="147"/>
    </row>
    <row r="11260" spans="61:62" s="92" customFormat="1" x14ac:dyDescent="0.2">
      <c r="BI11260" s="147"/>
      <c r="BJ11260" s="147"/>
    </row>
    <row r="11261" spans="61:62" s="92" customFormat="1" x14ac:dyDescent="0.2">
      <c r="BI11261" s="147"/>
      <c r="BJ11261" s="147"/>
    </row>
    <row r="11262" spans="61:62" s="92" customFormat="1" x14ac:dyDescent="0.2">
      <c r="BI11262" s="147"/>
      <c r="BJ11262" s="147"/>
    </row>
    <row r="11263" spans="61:62" s="92" customFormat="1" x14ac:dyDescent="0.2">
      <c r="BI11263" s="147"/>
      <c r="BJ11263" s="147"/>
    </row>
    <row r="11264" spans="61:62" s="92" customFormat="1" x14ac:dyDescent="0.2">
      <c r="BI11264" s="147"/>
      <c r="BJ11264" s="147"/>
    </row>
    <row r="11265" spans="61:62" s="92" customFormat="1" x14ac:dyDescent="0.2">
      <c r="BI11265" s="147"/>
      <c r="BJ11265" s="147"/>
    </row>
    <row r="11266" spans="61:62" s="92" customFormat="1" x14ac:dyDescent="0.2">
      <c r="BI11266" s="147"/>
      <c r="BJ11266" s="147"/>
    </row>
    <row r="11267" spans="61:62" s="92" customFormat="1" x14ac:dyDescent="0.2">
      <c r="BI11267" s="147"/>
      <c r="BJ11267" s="147"/>
    </row>
    <row r="11268" spans="61:62" s="92" customFormat="1" x14ac:dyDescent="0.2">
      <c r="BI11268" s="147"/>
      <c r="BJ11268" s="147"/>
    </row>
    <row r="11269" spans="61:62" s="92" customFormat="1" x14ac:dyDescent="0.2">
      <c r="BI11269" s="147"/>
      <c r="BJ11269" s="147"/>
    </row>
    <row r="11270" spans="61:62" s="92" customFormat="1" x14ac:dyDescent="0.2">
      <c r="BI11270" s="147"/>
      <c r="BJ11270" s="147"/>
    </row>
    <row r="11271" spans="61:62" s="92" customFormat="1" x14ac:dyDescent="0.2">
      <c r="BI11271" s="147"/>
      <c r="BJ11271" s="147"/>
    </row>
    <row r="11272" spans="61:62" s="92" customFormat="1" x14ac:dyDescent="0.2">
      <c r="BI11272" s="147"/>
      <c r="BJ11272" s="147"/>
    </row>
    <row r="11273" spans="61:62" s="92" customFormat="1" x14ac:dyDescent="0.2">
      <c r="BI11273" s="147"/>
      <c r="BJ11273" s="147"/>
    </row>
    <row r="11274" spans="61:62" s="92" customFormat="1" x14ac:dyDescent="0.2">
      <c r="BI11274" s="147"/>
      <c r="BJ11274" s="147"/>
    </row>
    <row r="11275" spans="61:62" s="92" customFormat="1" x14ac:dyDescent="0.2">
      <c r="BI11275" s="147"/>
      <c r="BJ11275" s="147"/>
    </row>
    <row r="11276" spans="61:62" s="92" customFormat="1" x14ac:dyDescent="0.2">
      <c r="BI11276" s="147"/>
      <c r="BJ11276" s="147"/>
    </row>
    <row r="11277" spans="61:62" s="92" customFormat="1" x14ac:dyDescent="0.2">
      <c r="BI11277" s="147"/>
      <c r="BJ11277" s="147"/>
    </row>
    <row r="11278" spans="61:62" s="92" customFormat="1" x14ac:dyDescent="0.2">
      <c r="BI11278" s="147"/>
      <c r="BJ11278" s="147"/>
    </row>
    <row r="11279" spans="61:62" s="92" customFormat="1" x14ac:dyDescent="0.2">
      <c r="BI11279" s="147"/>
      <c r="BJ11279" s="147"/>
    </row>
    <row r="11280" spans="61:62" s="92" customFormat="1" x14ac:dyDescent="0.2">
      <c r="BI11280" s="147"/>
      <c r="BJ11280" s="147"/>
    </row>
    <row r="11281" spans="61:62" s="92" customFormat="1" x14ac:dyDescent="0.2">
      <c r="BI11281" s="147"/>
      <c r="BJ11281" s="147"/>
    </row>
    <row r="11282" spans="61:62" s="92" customFormat="1" x14ac:dyDescent="0.2">
      <c r="BI11282" s="147"/>
      <c r="BJ11282" s="147"/>
    </row>
    <row r="11283" spans="61:62" s="92" customFormat="1" x14ac:dyDescent="0.2">
      <c r="BI11283" s="147"/>
      <c r="BJ11283" s="147"/>
    </row>
    <row r="11284" spans="61:62" s="92" customFormat="1" x14ac:dyDescent="0.2">
      <c r="BI11284" s="147"/>
      <c r="BJ11284" s="147"/>
    </row>
    <row r="11285" spans="61:62" s="92" customFormat="1" x14ac:dyDescent="0.2">
      <c r="BI11285" s="147"/>
      <c r="BJ11285" s="147"/>
    </row>
    <row r="11286" spans="61:62" s="92" customFormat="1" x14ac:dyDescent="0.2">
      <c r="BI11286" s="147"/>
      <c r="BJ11286" s="147"/>
    </row>
    <row r="11287" spans="61:62" s="92" customFormat="1" x14ac:dyDescent="0.2">
      <c r="BI11287" s="147"/>
      <c r="BJ11287" s="147"/>
    </row>
    <row r="11288" spans="61:62" s="92" customFormat="1" x14ac:dyDescent="0.2">
      <c r="BI11288" s="147"/>
      <c r="BJ11288" s="147"/>
    </row>
    <row r="11289" spans="61:62" s="92" customFormat="1" x14ac:dyDescent="0.2">
      <c r="BI11289" s="147"/>
      <c r="BJ11289" s="147"/>
    </row>
    <row r="11290" spans="61:62" s="92" customFormat="1" x14ac:dyDescent="0.2">
      <c r="BI11290" s="147"/>
      <c r="BJ11290" s="147"/>
    </row>
    <row r="11291" spans="61:62" s="92" customFormat="1" x14ac:dyDescent="0.2">
      <c r="BI11291" s="147"/>
      <c r="BJ11291" s="147"/>
    </row>
    <row r="11292" spans="61:62" s="92" customFormat="1" x14ac:dyDescent="0.2">
      <c r="BI11292" s="147"/>
      <c r="BJ11292" s="147"/>
    </row>
    <row r="11293" spans="61:62" s="92" customFormat="1" x14ac:dyDescent="0.2">
      <c r="BI11293" s="147"/>
      <c r="BJ11293" s="147"/>
    </row>
    <row r="11294" spans="61:62" s="92" customFormat="1" x14ac:dyDescent="0.2">
      <c r="BI11294" s="147"/>
      <c r="BJ11294" s="147"/>
    </row>
    <row r="11295" spans="61:62" s="92" customFormat="1" x14ac:dyDescent="0.2">
      <c r="BI11295" s="147"/>
      <c r="BJ11295" s="147"/>
    </row>
    <row r="11296" spans="61:62" s="92" customFormat="1" x14ac:dyDescent="0.2">
      <c r="BI11296" s="147"/>
      <c r="BJ11296" s="147"/>
    </row>
    <row r="11297" spans="61:62" s="92" customFormat="1" x14ac:dyDescent="0.2">
      <c r="BI11297" s="147"/>
      <c r="BJ11297" s="147"/>
    </row>
    <row r="11298" spans="61:62" s="92" customFormat="1" x14ac:dyDescent="0.2">
      <c r="BI11298" s="147"/>
      <c r="BJ11298" s="147"/>
    </row>
    <row r="11299" spans="61:62" s="92" customFormat="1" x14ac:dyDescent="0.2">
      <c r="BI11299" s="147"/>
      <c r="BJ11299" s="147"/>
    </row>
    <row r="11300" spans="61:62" s="92" customFormat="1" x14ac:dyDescent="0.2">
      <c r="BI11300" s="147"/>
      <c r="BJ11300" s="147"/>
    </row>
    <row r="11301" spans="61:62" s="92" customFormat="1" x14ac:dyDescent="0.2">
      <c r="BI11301" s="147"/>
      <c r="BJ11301" s="147"/>
    </row>
    <row r="11302" spans="61:62" s="92" customFormat="1" x14ac:dyDescent="0.2">
      <c r="BI11302" s="147"/>
      <c r="BJ11302" s="147"/>
    </row>
    <row r="11303" spans="61:62" s="92" customFormat="1" x14ac:dyDescent="0.2">
      <c r="BI11303" s="147"/>
      <c r="BJ11303" s="147"/>
    </row>
    <row r="11304" spans="61:62" s="92" customFormat="1" x14ac:dyDescent="0.2">
      <c r="BI11304" s="147"/>
      <c r="BJ11304" s="147"/>
    </row>
    <row r="11305" spans="61:62" s="92" customFormat="1" x14ac:dyDescent="0.2">
      <c r="BI11305" s="147"/>
      <c r="BJ11305" s="147"/>
    </row>
    <row r="11306" spans="61:62" s="92" customFormat="1" x14ac:dyDescent="0.2">
      <c r="BI11306" s="147"/>
      <c r="BJ11306" s="147"/>
    </row>
    <row r="11307" spans="61:62" s="92" customFormat="1" x14ac:dyDescent="0.2">
      <c r="BI11307" s="147"/>
      <c r="BJ11307" s="147"/>
    </row>
    <row r="11308" spans="61:62" s="92" customFormat="1" x14ac:dyDescent="0.2">
      <c r="BI11308" s="147"/>
      <c r="BJ11308" s="147"/>
    </row>
    <row r="11309" spans="61:62" s="92" customFormat="1" x14ac:dyDescent="0.2">
      <c r="BI11309" s="147"/>
      <c r="BJ11309" s="147"/>
    </row>
    <row r="11310" spans="61:62" s="92" customFormat="1" x14ac:dyDescent="0.2">
      <c r="BI11310" s="147"/>
      <c r="BJ11310" s="147"/>
    </row>
    <row r="11311" spans="61:62" s="92" customFormat="1" x14ac:dyDescent="0.2">
      <c r="BI11311" s="147"/>
      <c r="BJ11311" s="147"/>
    </row>
    <row r="11312" spans="61:62" s="92" customFormat="1" x14ac:dyDescent="0.2">
      <c r="BI11312" s="147"/>
      <c r="BJ11312" s="147"/>
    </row>
    <row r="11313" spans="61:62" s="92" customFormat="1" x14ac:dyDescent="0.2">
      <c r="BI11313" s="147"/>
      <c r="BJ11313" s="147"/>
    </row>
    <row r="11314" spans="61:62" s="92" customFormat="1" x14ac:dyDescent="0.2">
      <c r="BI11314" s="147"/>
      <c r="BJ11314" s="147"/>
    </row>
    <row r="11315" spans="61:62" s="92" customFormat="1" x14ac:dyDescent="0.2">
      <c r="BI11315" s="147"/>
      <c r="BJ11315" s="147"/>
    </row>
    <row r="11316" spans="61:62" s="92" customFormat="1" x14ac:dyDescent="0.2">
      <c r="BI11316" s="147"/>
      <c r="BJ11316" s="147"/>
    </row>
    <row r="11317" spans="61:62" s="92" customFormat="1" x14ac:dyDescent="0.2">
      <c r="BI11317" s="147"/>
      <c r="BJ11317" s="147"/>
    </row>
    <row r="11318" spans="61:62" s="92" customFormat="1" x14ac:dyDescent="0.2">
      <c r="BI11318" s="147"/>
      <c r="BJ11318" s="147"/>
    </row>
    <row r="11319" spans="61:62" s="92" customFormat="1" x14ac:dyDescent="0.2">
      <c r="BI11319" s="147"/>
      <c r="BJ11319" s="147"/>
    </row>
    <row r="11320" spans="61:62" s="92" customFormat="1" x14ac:dyDescent="0.2">
      <c r="BI11320" s="147"/>
      <c r="BJ11320" s="147"/>
    </row>
    <row r="11321" spans="61:62" s="92" customFormat="1" x14ac:dyDescent="0.2">
      <c r="BI11321" s="147"/>
      <c r="BJ11321" s="147"/>
    </row>
    <row r="11322" spans="61:62" s="92" customFormat="1" x14ac:dyDescent="0.2">
      <c r="BI11322" s="147"/>
      <c r="BJ11322" s="147"/>
    </row>
    <row r="11323" spans="61:62" s="92" customFormat="1" x14ac:dyDescent="0.2">
      <c r="BI11323" s="147"/>
      <c r="BJ11323" s="147"/>
    </row>
    <row r="11324" spans="61:62" s="92" customFormat="1" x14ac:dyDescent="0.2">
      <c r="BI11324" s="147"/>
      <c r="BJ11324" s="147"/>
    </row>
    <row r="11325" spans="61:62" s="92" customFormat="1" x14ac:dyDescent="0.2">
      <c r="BI11325" s="147"/>
      <c r="BJ11325" s="147"/>
    </row>
    <row r="11326" spans="61:62" s="92" customFormat="1" x14ac:dyDescent="0.2">
      <c r="BI11326" s="147"/>
      <c r="BJ11326" s="147"/>
    </row>
    <row r="11327" spans="61:62" s="92" customFormat="1" x14ac:dyDescent="0.2">
      <c r="BI11327" s="147"/>
      <c r="BJ11327" s="147"/>
    </row>
    <row r="11328" spans="61:62" s="92" customFormat="1" x14ac:dyDescent="0.2">
      <c r="BI11328" s="147"/>
      <c r="BJ11328" s="147"/>
    </row>
    <row r="11329" spans="61:62" s="92" customFormat="1" x14ac:dyDescent="0.2">
      <c r="BI11329" s="147"/>
      <c r="BJ11329" s="147"/>
    </row>
    <row r="11330" spans="61:62" s="92" customFormat="1" x14ac:dyDescent="0.2">
      <c r="BI11330" s="147"/>
      <c r="BJ11330" s="147"/>
    </row>
    <row r="11331" spans="61:62" s="92" customFormat="1" x14ac:dyDescent="0.2">
      <c r="BI11331" s="147"/>
      <c r="BJ11331" s="147"/>
    </row>
    <row r="11332" spans="61:62" s="92" customFormat="1" x14ac:dyDescent="0.2">
      <c r="BI11332" s="147"/>
      <c r="BJ11332" s="147"/>
    </row>
    <row r="11333" spans="61:62" s="92" customFormat="1" x14ac:dyDescent="0.2">
      <c r="BI11333" s="147"/>
      <c r="BJ11333" s="147"/>
    </row>
    <row r="11334" spans="61:62" s="92" customFormat="1" x14ac:dyDescent="0.2">
      <c r="BI11334" s="147"/>
      <c r="BJ11334" s="147"/>
    </row>
    <row r="11335" spans="61:62" s="92" customFormat="1" x14ac:dyDescent="0.2">
      <c r="BI11335" s="147"/>
      <c r="BJ11335" s="147"/>
    </row>
    <row r="11336" spans="61:62" s="92" customFormat="1" x14ac:dyDescent="0.2">
      <c r="BI11336" s="147"/>
      <c r="BJ11336" s="147"/>
    </row>
    <row r="11337" spans="61:62" s="92" customFormat="1" x14ac:dyDescent="0.2">
      <c r="BI11337" s="147"/>
      <c r="BJ11337" s="147"/>
    </row>
    <row r="11338" spans="61:62" s="92" customFormat="1" x14ac:dyDescent="0.2">
      <c r="BI11338" s="147"/>
      <c r="BJ11338" s="147"/>
    </row>
    <row r="11339" spans="61:62" s="92" customFormat="1" x14ac:dyDescent="0.2">
      <c r="BI11339" s="147"/>
      <c r="BJ11339" s="147"/>
    </row>
    <row r="11340" spans="61:62" s="92" customFormat="1" x14ac:dyDescent="0.2">
      <c r="BI11340" s="147"/>
      <c r="BJ11340" s="147"/>
    </row>
    <row r="11341" spans="61:62" s="92" customFormat="1" x14ac:dyDescent="0.2">
      <c r="BI11341" s="147"/>
      <c r="BJ11341" s="147"/>
    </row>
    <row r="11342" spans="61:62" s="92" customFormat="1" x14ac:dyDescent="0.2">
      <c r="BI11342" s="147"/>
      <c r="BJ11342" s="147"/>
    </row>
    <row r="11343" spans="61:62" s="92" customFormat="1" x14ac:dyDescent="0.2">
      <c r="BI11343" s="147"/>
      <c r="BJ11343" s="147"/>
    </row>
    <row r="11344" spans="61:62" s="92" customFormat="1" x14ac:dyDescent="0.2">
      <c r="BI11344" s="147"/>
      <c r="BJ11344" s="147"/>
    </row>
    <row r="11345" spans="61:62" s="92" customFormat="1" x14ac:dyDescent="0.2">
      <c r="BI11345" s="147"/>
      <c r="BJ11345" s="147"/>
    </row>
    <row r="11346" spans="61:62" s="92" customFormat="1" x14ac:dyDescent="0.2">
      <c r="BI11346" s="147"/>
      <c r="BJ11346" s="147"/>
    </row>
    <row r="11347" spans="61:62" s="92" customFormat="1" x14ac:dyDescent="0.2">
      <c r="BI11347" s="147"/>
      <c r="BJ11347" s="147"/>
    </row>
    <row r="11348" spans="61:62" s="92" customFormat="1" x14ac:dyDescent="0.2">
      <c r="BI11348" s="147"/>
      <c r="BJ11348" s="147"/>
    </row>
    <row r="11349" spans="61:62" s="92" customFormat="1" x14ac:dyDescent="0.2">
      <c r="BI11349" s="147"/>
      <c r="BJ11349" s="147"/>
    </row>
    <row r="11350" spans="61:62" s="92" customFormat="1" x14ac:dyDescent="0.2">
      <c r="BI11350" s="147"/>
      <c r="BJ11350" s="147"/>
    </row>
    <row r="11351" spans="61:62" s="92" customFormat="1" x14ac:dyDescent="0.2">
      <c r="BI11351" s="147"/>
      <c r="BJ11351" s="147"/>
    </row>
    <row r="11352" spans="61:62" s="92" customFormat="1" x14ac:dyDescent="0.2">
      <c r="BI11352" s="147"/>
      <c r="BJ11352" s="147"/>
    </row>
    <row r="11353" spans="61:62" s="92" customFormat="1" x14ac:dyDescent="0.2">
      <c r="BI11353" s="147"/>
      <c r="BJ11353" s="147"/>
    </row>
    <row r="11354" spans="61:62" s="92" customFormat="1" x14ac:dyDescent="0.2">
      <c r="BI11354" s="147"/>
      <c r="BJ11354" s="147"/>
    </row>
    <row r="11355" spans="61:62" s="92" customFormat="1" x14ac:dyDescent="0.2">
      <c r="BI11355" s="147"/>
      <c r="BJ11355" s="147"/>
    </row>
    <row r="11356" spans="61:62" s="92" customFormat="1" x14ac:dyDescent="0.2">
      <c r="BI11356" s="147"/>
      <c r="BJ11356" s="147"/>
    </row>
    <row r="11357" spans="61:62" s="92" customFormat="1" x14ac:dyDescent="0.2">
      <c r="BI11357" s="147"/>
      <c r="BJ11357" s="147"/>
    </row>
    <row r="11358" spans="61:62" s="92" customFormat="1" x14ac:dyDescent="0.2">
      <c r="BI11358" s="147"/>
      <c r="BJ11358" s="147"/>
    </row>
    <row r="11359" spans="61:62" s="92" customFormat="1" x14ac:dyDescent="0.2">
      <c r="BI11359" s="147"/>
      <c r="BJ11359" s="147"/>
    </row>
    <row r="11360" spans="61:62" s="92" customFormat="1" x14ac:dyDescent="0.2">
      <c r="BI11360" s="147"/>
      <c r="BJ11360" s="147"/>
    </row>
    <row r="11361" spans="61:62" s="92" customFormat="1" x14ac:dyDescent="0.2">
      <c r="BI11361" s="147"/>
      <c r="BJ11361" s="147"/>
    </row>
    <row r="11362" spans="61:62" s="92" customFormat="1" x14ac:dyDescent="0.2">
      <c r="BI11362" s="147"/>
      <c r="BJ11362" s="147"/>
    </row>
    <row r="11363" spans="61:62" s="92" customFormat="1" x14ac:dyDescent="0.2">
      <c r="BI11363" s="147"/>
      <c r="BJ11363" s="147"/>
    </row>
    <row r="11364" spans="61:62" s="92" customFormat="1" x14ac:dyDescent="0.2">
      <c r="BI11364" s="147"/>
      <c r="BJ11364" s="147"/>
    </row>
    <row r="11365" spans="61:62" s="92" customFormat="1" x14ac:dyDescent="0.2">
      <c r="BI11365" s="147"/>
      <c r="BJ11365" s="147"/>
    </row>
    <row r="11366" spans="61:62" s="92" customFormat="1" x14ac:dyDescent="0.2">
      <c r="BI11366" s="147"/>
      <c r="BJ11366" s="147"/>
    </row>
    <row r="11367" spans="61:62" s="92" customFormat="1" x14ac:dyDescent="0.2">
      <c r="BI11367" s="147"/>
      <c r="BJ11367" s="147"/>
    </row>
    <row r="11368" spans="61:62" s="92" customFormat="1" x14ac:dyDescent="0.2">
      <c r="BI11368" s="147"/>
      <c r="BJ11368" s="147"/>
    </row>
    <row r="11369" spans="61:62" s="92" customFormat="1" x14ac:dyDescent="0.2">
      <c r="BI11369" s="147"/>
      <c r="BJ11369" s="147"/>
    </row>
    <row r="11370" spans="61:62" s="92" customFormat="1" x14ac:dyDescent="0.2">
      <c r="BI11370" s="147"/>
      <c r="BJ11370" s="147"/>
    </row>
    <row r="11371" spans="61:62" s="92" customFormat="1" x14ac:dyDescent="0.2">
      <c r="BI11371" s="147"/>
      <c r="BJ11371" s="147"/>
    </row>
    <row r="11372" spans="61:62" s="92" customFormat="1" x14ac:dyDescent="0.2">
      <c r="BI11372" s="147"/>
      <c r="BJ11372" s="147"/>
    </row>
    <row r="11373" spans="61:62" s="92" customFormat="1" x14ac:dyDescent="0.2">
      <c r="BI11373" s="147"/>
      <c r="BJ11373" s="147"/>
    </row>
    <row r="11374" spans="61:62" s="92" customFormat="1" x14ac:dyDescent="0.2">
      <c r="BI11374" s="147"/>
      <c r="BJ11374" s="147"/>
    </row>
    <row r="11375" spans="61:62" s="92" customFormat="1" x14ac:dyDescent="0.2">
      <c r="BI11375" s="147"/>
      <c r="BJ11375" s="147"/>
    </row>
    <row r="11376" spans="61:62" s="92" customFormat="1" x14ac:dyDescent="0.2">
      <c r="BI11376" s="147"/>
      <c r="BJ11376" s="147"/>
    </row>
    <row r="11377" spans="61:62" s="92" customFormat="1" x14ac:dyDescent="0.2">
      <c r="BI11377" s="147"/>
      <c r="BJ11377" s="147"/>
    </row>
    <row r="11378" spans="61:62" s="92" customFormat="1" x14ac:dyDescent="0.2">
      <c r="BI11378" s="147"/>
      <c r="BJ11378" s="147"/>
    </row>
    <row r="11379" spans="61:62" s="92" customFormat="1" x14ac:dyDescent="0.2">
      <c r="BI11379" s="147"/>
      <c r="BJ11379" s="147"/>
    </row>
    <row r="11380" spans="61:62" s="92" customFormat="1" x14ac:dyDescent="0.2">
      <c r="BI11380" s="147"/>
      <c r="BJ11380" s="147"/>
    </row>
    <row r="11381" spans="61:62" s="92" customFormat="1" x14ac:dyDescent="0.2">
      <c r="BI11381" s="147"/>
      <c r="BJ11381" s="147"/>
    </row>
    <row r="11382" spans="61:62" s="92" customFormat="1" x14ac:dyDescent="0.2">
      <c r="BI11382" s="147"/>
      <c r="BJ11382" s="147"/>
    </row>
    <row r="11383" spans="61:62" s="92" customFormat="1" x14ac:dyDescent="0.2">
      <c r="BI11383" s="147"/>
      <c r="BJ11383" s="147"/>
    </row>
    <row r="11384" spans="61:62" s="92" customFormat="1" x14ac:dyDescent="0.2">
      <c r="BI11384" s="147"/>
      <c r="BJ11384" s="147"/>
    </row>
    <row r="11385" spans="61:62" s="92" customFormat="1" x14ac:dyDescent="0.2">
      <c r="BI11385" s="147"/>
      <c r="BJ11385" s="147"/>
    </row>
    <row r="11386" spans="61:62" s="92" customFormat="1" x14ac:dyDescent="0.2">
      <c r="BI11386" s="147"/>
      <c r="BJ11386" s="147"/>
    </row>
    <row r="11387" spans="61:62" s="92" customFormat="1" x14ac:dyDescent="0.2">
      <c r="BI11387" s="147"/>
      <c r="BJ11387" s="147"/>
    </row>
    <row r="11388" spans="61:62" s="92" customFormat="1" x14ac:dyDescent="0.2">
      <c r="BI11388" s="147"/>
      <c r="BJ11388" s="147"/>
    </row>
    <row r="11389" spans="61:62" s="92" customFormat="1" x14ac:dyDescent="0.2">
      <c r="BI11389" s="147"/>
      <c r="BJ11389" s="147"/>
    </row>
    <row r="11390" spans="61:62" s="92" customFormat="1" x14ac:dyDescent="0.2">
      <c r="BI11390" s="147"/>
      <c r="BJ11390" s="147"/>
    </row>
    <row r="11391" spans="61:62" s="92" customFormat="1" x14ac:dyDescent="0.2">
      <c r="BI11391" s="147"/>
      <c r="BJ11391" s="147"/>
    </row>
    <row r="11392" spans="61:62" s="92" customFormat="1" x14ac:dyDescent="0.2">
      <c r="BI11392" s="147"/>
      <c r="BJ11392" s="147"/>
    </row>
    <row r="11393" spans="61:62" s="92" customFormat="1" x14ac:dyDescent="0.2">
      <c r="BI11393" s="147"/>
      <c r="BJ11393" s="147"/>
    </row>
    <row r="11394" spans="61:62" s="92" customFormat="1" x14ac:dyDescent="0.2">
      <c r="BI11394" s="147"/>
      <c r="BJ11394" s="147"/>
    </row>
    <row r="11395" spans="61:62" s="92" customFormat="1" x14ac:dyDescent="0.2">
      <c r="BI11395" s="147"/>
      <c r="BJ11395" s="147"/>
    </row>
    <row r="11396" spans="61:62" s="92" customFormat="1" x14ac:dyDescent="0.2">
      <c r="BI11396" s="147"/>
      <c r="BJ11396" s="147"/>
    </row>
    <row r="11397" spans="61:62" s="92" customFormat="1" x14ac:dyDescent="0.2">
      <c r="BI11397" s="147"/>
      <c r="BJ11397" s="147"/>
    </row>
    <row r="11398" spans="61:62" s="92" customFormat="1" x14ac:dyDescent="0.2">
      <c r="BI11398" s="147"/>
      <c r="BJ11398" s="147"/>
    </row>
    <row r="11399" spans="61:62" s="92" customFormat="1" x14ac:dyDescent="0.2">
      <c r="BI11399" s="147"/>
      <c r="BJ11399" s="147"/>
    </row>
    <row r="11400" spans="61:62" s="92" customFormat="1" x14ac:dyDescent="0.2">
      <c r="BI11400" s="147"/>
      <c r="BJ11400" s="147"/>
    </row>
    <row r="11401" spans="61:62" s="92" customFormat="1" x14ac:dyDescent="0.2">
      <c r="BI11401" s="147"/>
      <c r="BJ11401" s="147"/>
    </row>
    <row r="11402" spans="61:62" s="92" customFormat="1" x14ac:dyDescent="0.2">
      <c r="BI11402" s="147"/>
      <c r="BJ11402" s="147"/>
    </row>
    <row r="11403" spans="61:62" s="92" customFormat="1" x14ac:dyDescent="0.2">
      <c r="BI11403" s="147"/>
      <c r="BJ11403" s="147"/>
    </row>
    <row r="11404" spans="61:62" s="92" customFormat="1" x14ac:dyDescent="0.2">
      <c r="BI11404" s="147"/>
      <c r="BJ11404" s="147"/>
    </row>
    <row r="11405" spans="61:62" s="92" customFormat="1" x14ac:dyDescent="0.2">
      <c r="BI11405" s="147"/>
      <c r="BJ11405" s="147"/>
    </row>
    <row r="11406" spans="61:62" s="92" customFormat="1" x14ac:dyDescent="0.2">
      <c r="BI11406" s="147"/>
      <c r="BJ11406" s="147"/>
    </row>
    <row r="11407" spans="61:62" s="92" customFormat="1" x14ac:dyDescent="0.2">
      <c r="BI11407" s="147"/>
      <c r="BJ11407" s="147"/>
    </row>
    <row r="11408" spans="61:62" s="92" customFormat="1" x14ac:dyDescent="0.2">
      <c r="BI11408" s="147"/>
      <c r="BJ11408" s="147"/>
    </row>
    <row r="11409" spans="61:62" s="92" customFormat="1" x14ac:dyDescent="0.2">
      <c r="BI11409" s="147"/>
      <c r="BJ11409" s="147"/>
    </row>
    <row r="11410" spans="61:62" s="92" customFormat="1" x14ac:dyDescent="0.2">
      <c r="BI11410" s="147"/>
      <c r="BJ11410" s="147"/>
    </row>
    <row r="11411" spans="61:62" s="92" customFormat="1" x14ac:dyDescent="0.2">
      <c r="BI11411" s="147"/>
      <c r="BJ11411" s="147"/>
    </row>
    <row r="11412" spans="61:62" s="92" customFormat="1" x14ac:dyDescent="0.2">
      <c r="BI11412" s="147"/>
      <c r="BJ11412" s="147"/>
    </row>
    <row r="11413" spans="61:62" s="92" customFormat="1" x14ac:dyDescent="0.2">
      <c r="BI11413" s="147"/>
      <c r="BJ11413" s="147"/>
    </row>
    <row r="11414" spans="61:62" s="92" customFormat="1" x14ac:dyDescent="0.2">
      <c r="BI11414" s="147"/>
      <c r="BJ11414" s="147"/>
    </row>
    <row r="11415" spans="61:62" s="92" customFormat="1" x14ac:dyDescent="0.2">
      <c r="BI11415" s="147"/>
      <c r="BJ11415" s="147"/>
    </row>
    <row r="11416" spans="61:62" s="92" customFormat="1" x14ac:dyDescent="0.2">
      <c r="BI11416" s="147"/>
      <c r="BJ11416" s="147"/>
    </row>
    <row r="11417" spans="61:62" s="92" customFormat="1" x14ac:dyDescent="0.2">
      <c r="BI11417" s="147"/>
      <c r="BJ11417" s="147"/>
    </row>
    <row r="11418" spans="61:62" s="92" customFormat="1" x14ac:dyDescent="0.2">
      <c r="BI11418" s="147"/>
      <c r="BJ11418" s="147"/>
    </row>
    <row r="11419" spans="61:62" s="92" customFormat="1" x14ac:dyDescent="0.2">
      <c r="BI11419" s="147"/>
      <c r="BJ11419" s="147"/>
    </row>
    <row r="11420" spans="61:62" s="92" customFormat="1" x14ac:dyDescent="0.2">
      <c r="BI11420" s="147"/>
      <c r="BJ11420" s="147"/>
    </row>
    <row r="11421" spans="61:62" s="92" customFormat="1" x14ac:dyDescent="0.2">
      <c r="BI11421" s="147"/>
      <c r="BJ11421" s="147"/>
    </row>
    <row r="11422" spans="61:62" s="92" customFormat="1" x14ac:dyDescent="0.2">
      <c r="BI11422" s="147"/>
      <c r="BJ11422" s="147"/>
    </row>
    <row r="11423" spans="61:62" s="92" customFormat="1" x14ac:dyDescent="0.2">
      <c r="BI11423" s="147"/>
      <c r="BJ11423" s="147"/>
    </row>
    <row r="11424" spans="61:62" s="92" customFormat="1" x14ac:dyDescent="0.2">
      <c r="BI11424" s="147"/>
      <c r="BJ11424" s="147"/>
    </row>
    <row r="11425" spans="61:62" s="92" customFormat="1" x14ac:dyDescent="0.2">
      <c r="BI11425" s="147"/>
      <c r="BJ11425" s="147"/>
    </row>
    <row r="11426" spans="61:62" s="92" customFormat="1" x14ac:dyDescent="0.2">
      <c r="BI11426" s="147"/>
      <c r="BJ11426" s="147"/>
    </row>
    <row r="11427" spans="61:62" s="92" customFormat="1" x14ac:dyDescent="0.2">
      <c r="BI11427" s="147"/>
      <c r="BJ11427" s="147"/>
    </row>
    <row r="11428" spans="61:62" s="92" customFormat="1" x14ac:dyDescent="0.2">
      <c r="BI11428" s="147"/>
      <c r="BJ11428" s="147"/>
    </row>
    <row r="11429" spans="61:62" s="92" customFormat="1" x14ac:dyDescent="0.2">
      <c r="BI11429" s="147"/>
      <c r="BJ11429" s="147"/>
    </row>
    <row r="11430" spans="61:62" s="92" customFormat="1" x14ac:dyDescent="0.2">
      <c r="BI11430" s="147"/>
      <c r="BJ11430" s="147"/>
    </row>
    <row r="11431" spans="61:62" s="92" customFormat="1" x14ac:dyDescent="0.2">
      <c r="BI11431" s="147"/>
      <c r="BJ11431" s="147"/>
    </row>
    <row r="11432" spans="61:62" s="92" customFormat="1" x14ac:dyDescent="0.2">
      <c r="BI11432" s="147"/>
      <c r="BJ11432" s="147"/>
    </row>
    <row r="11433" spans="61:62" s="92" customFormat="1" x14ac:dyDescent="0.2">
      <c r="BI11433" s="147"/>
      <c r="BJ11433" s="147"/>
    </row>
    <row r="11434" spans="61:62" s="92" customFormat="1" x14ac:dyDescent="0.2">
      <c r="BI11434" s="147"/>
      <c r="BJ11434" s="147"/>
    </row>
    <row r="11435" spans="61:62" s="92" customFormat="1" x14ac:dyDescent="0.2">
      <c r="BI11435" s="147"/>
      <c r="BJ11435" s="147"/>
    </row>
    <row r="11436" spans="61:62" s="92" customFormat="1" x14ac:dyDescent="0.2">
      <c r="BI11436" s="147"/>
      <c r="BJ11436" s="147"/>
    </row>
    <row r="11437" spans="61:62" s="92" customFormat="1" x14ac:dyDescent="0.2">
      <c r="BI11437" s="147"/>
      <c r="BJ11437" s="147"/>
    </row>
    <row r="11438" spans="61:62" s="92" customFormat="1" x14ac:dyDescent="0.2">
      <c r="BI11438" s="147"/>
      <c r="BJ11438" s="147"/>
    </row>
    <row r="11439" spans="61:62" s="92" customFormat="1" x14ac:dyDescent="0.2">
      <c r="BI11439" s="147"/>
      <c r="BJ11439" s="147"/>
    </row>
    <row r="11440" spans="61:62" s="92" customFormat="1" x14ac:dyDescent="0.2">
      <c r="BI11440" s="147"/>
      <c r="BJ11440" s="147"/>
    </row>
    <row r="11441" spans="61:62" s="92" customFormat="1" x14ac:dyDescent="0.2">
      <c r="BI11441" s="147"/>
      <c r="BJ11441" s="147"/>
    </row>
    <row r="11442" spans="61:62" s="92" customFormat="1" x14ac:dyDescent="0.2">
      <c r="BI11442" s="147"/>
      <c r="BJ11442" s="147"/>
    </row>
    <row r="11443" spans="61:62" s="92" customFormat="1" x14ac:dyDescent="0.2">
      <c r="BI11443" s="147"/>
      <c r="BJ11443" s="147"/>
    </row>
    <row r="11444" spans="61:62" s="92" customFormat="1" x14ac:dyDescent="0.2">
      <c r="BI11444" s="147"/>
      <c r="BJ11444" s="147"/>
    </row>
    <row r="11445" spans="61:62" s="92" customFormat="1" x14ac:dyDescent="0.2">
      <c r="BI11445" s="147"/>
      <c r="BJ11445" s="147"/>
    </row>
    <row r="11446" spans="61:62" s="92" customFormat="1" x14ac:dyDescent="0.2">
      <c r="BI11446" s="147"/>
      <c r="BJ11446" s="147"/>
    </row>
    <row r="11447" spans="61:62" s="92" customFormat="1" x14ac:dyDescent="0.2">
      <c r="BI11447" s="147"/>
      <c r="BJ11447" s="147"/>
    </row>
    <row r="11448" spans="61:62" s="92" customFormat="1" x14ac:dyDescent="0.2">
      <c r="BI11448" s="147"/>
      <c r="BJ11448" s="147"/>
    </row>
    <row r="11449" spans="61:62" s="92" customFormat="1" x14ac:dyDescent="0.2">
      <c r="BI11449" s="147"/>
      <c r="BJ11449" s="147"/>
    </row>
    <row r="11450" spans="61:62" s="92" customFormat="1" x14ac:dyDescent="0.2">
      <c r="BI11450" s="147"/>
      <c r="BJ11450" s="147"/>
    </row>
    <row r="11451" spans="61:62" s="92" customFormat="1" x14ac:dyDescent="0.2">
      <c r="BI11451" s="147"/>
      <c r="BJ11451" s="147"/>
    </row>
    <row r="11452" spans="61:62" s="92" customFormat="1" x14ac:dyDescent="0.2">
      <c r="BI11452" s="147"/>
      <c r="BJ11452" s="147"/>
    </row>
    <row r="11453" spans="61:62" s="92" customFormat="1" x14ac:dyDescent="0.2">
      <c r="BI11453" s="147"/>
      <c r="BJ11453" s="147"/>
    </row>
    <row r="11454" spans="61:62" s="92" customFormat="1" x14ac:dyDescent="0.2">
      <c r="BI11454" s="147"/>
      <c r="BJ11454" s="147"/>
    </row>
    <row r="11455" spans="61:62" s="92" customFormat="1" x14ac:dyDescent="0.2">
      <c r="BI11455" s="147"/>
      <c r="BJ11455" s="147"/>
    </row>
    <row r="11456" spans="61:62" s="92" customFormat="1" x14ac:dyDescent="0.2">
      <c r="BI11456" s="147"/>
      <c r="BJ11456" s="147"/>
    </row>
    <row r="11457" spans="61:62" s="92" customFormat="1" x14ac:dyDescent="0.2">
      <c r="BI11457" s="147"/>
      <c r="BJ11457" s="147"/>
    </row>
    <row r="11458" spans="61:62" s="92" customFormat="1" x14ac:dyDescent="0.2">
      <c r="BI11458" s="147"/>
      <c r="BJ11458" s="147"/>
    </row>
    <row r="11459" spans="61:62" s="92" customFormat="1" x14ac:dyDescent="0.2">
      <c r="BI11459" s="147"/>
      <c r="BJ11459" s="147"/>
    </row>
    <row r="11460" spans="61:62" s="92" customFormat="1" x14ac:dyDescent="0.2">
      <c r="BI11460" s="147"/>
      <c r="BJ11460" s="147"/>
    </row>
    <row r="11461" spans="61:62" s="92" customFormat="1" x14ac:dyDescent="0.2">
      <c r="BI11461" s="147"/>
      <c r="BJ11461" s="147"/>
    </row>
    <row r="11462" spans="61:62" s="92" customFormat="1" x14ac:dyDescent="0.2">
      <c r="BI11462" s="147"/>
      <c r="BJ11462" s="147"/>
    </row>
    <row r="11463" spans="61:62" s="92" customFormat="1" x14ac:dyDescent="0.2">
      <c r="BI11463" s="147"/>
      <c r="BJ11463" s="147"/>
    </row>
    <row r="11464" spans="61:62" s="92" customFormat="1" x14ac:dyDescent="0.2">
      <c r="BI11464" s="147"/>
      <c r="BJ11464" s="147"/>
    </row>
    <row r="11465" spans="61:62" s="92" customFormat="1" x14ac:dyDescent="0.2">
      <c r="BI11465" s="147"/>
      <c r="BJ11465" s="147"/>
    </row>
    <row r="11466" spans="61:62" s="92" customFormat="1" x14ac:dyDescent="0.2">
      <c r="BI11466" s="147"/>
      <c r="BJ11466" s="147"/>
    </row>
    <row r="11467" spans="61:62" s="92" customFormat="1" x14ac:dyDescent="0.2">
      <c r="BI11467" s="147"/>
      <c r="BJ11467" s="147"/>
    </row>
    <row r="11468" spans="61:62" s="92" customFormat="1" x14ac:dyDescent="0.2">
      <c r="BI11468" s="147"/>
      <c r="BJ11468" s="147"/>
    </row>
    <row r="11469" spans="61:62" s="92" customFormat="1" x14ac:dyDescent="0.2">
      <c r="BI11469" s="147"/>
      <c r="BJ11469" s="147"/>
    </row>
    <row r="11470" spans="61:62" s="92" customFormat="1" x14ac:dyDescent="0.2">
      <c r="BI11470" s="147"/>
      <c r="BJ11470" s="147"/>
    </row>
    <row r="11471" spans="61:62" s="92" customFormat="1" x14ac:dyDescent="0.2">
      <c r="BI11471" s="147"/>
      <c r="BJ11471" s="147"/>
    </row>
    <row r="11472" spans="61:62" s="92" customFormat="1" x14ac:dyDescent="0.2">
      <c r="BI11472" s="147"/>
      <c r="BJ11472" s="147"/>
    </row>
    <row r="11473" spans="61:62" s="92" customFormat="1" x14ac:dyDescent="0.2">
      <c r="BI11473" s="147"/>
      <c r="BJ11473" s="147"/>
    </row>
    <row r="11474" spans="61:62" s="92" customFormat="1" x14ac:dyDescent="0.2">
      <c r="BI11474" s="147"/>
      <c r="BJ11474" s="147"/>
    </row>
    <row r="11475" spans="61:62" s="92" customFormat="1" x14ac:dyDescent="0.2">
      <c r="BI11475" s="147"/>
      <c r="BJ11475" s="147"/>
    </row>
    <row r="11476" spans="61:62" s="92" customFormat="1" x14ac:dyDescent="0.2">
      <c r="BI11476" s="147"/>
      <c r="BJ11476" s="147"/>
    </row>
    <row r="11477" spans="61:62" s="92" customFormat="1" x14ac:dyDescent="0.2">
      <c r="BI11477" s="147"/>
      <c r="BJ11477" s="147"/>
    </row>
    <row r="11478" spans="61:62" s="92" customFormat="1" x14ac:dyDescent="0.2">
      <c r="BI11478" s="147"/>
      <c r="BJ11478" s="147"/>
    </row>
    <row r="11479" spans="61:62" s="92" customFormat="1" x14ac:dyDescent="0.2">
      <c r="BI11479" s="147"/>
      <c r="BJ11479" s="147"/>
    </row>
    <row r="11480" spans="61:62" s="92" customFormat="1" x14ac:dyDescent="0.2">
      <c r="BI11480" s="147"/>
      <c r="BJ11480" s="147"/>
    </row>
    <row r="11481" spans="61:62" s="92" customFormat="1" x14ac:dyDescent="0.2">
      <c r="BI11481" s="147"/>
      <c r="BJ11481" s="147"/>
    </row>
    <row r="11482" spans="61:62" s="92" customFormat="1" x14ac:dyDescent="0.2">
      <c r="BI11482" s="147"/>
      <c r="BJ11482" s="147"/>
    </row>
    <row r="11483" spans="61:62" s="92" customFormat="1" x14ac:dyDescent="0.2">
      <c r="BI11483" s="147"/>
      <c r="BJ11483" s="147"/>
    </row>
    <row r="11484" spans="61:62" s="92" customFormat="1" x14ac:dyDescent="0.2">
      <c r="BI11484" s="147"/>
      <c r="BJ11484" s="147"/>
    </row>
    <row r="11485" spans="61:62" s="92" customFormat="1" x14ac:dyDescent="0.2">
      <c r="BI11485" s="147"/>
      <c r="BJ11485" s="147"/>
    </row>
    <row r="11486" spans="61:62" s="92" customFormat="1" x14ac:dyDescent="0.2">
      <c r="BI11486" s="147"/>
      <c r="BJ11486" s="147"/>
    </row>
    <row r="11487" spans="61:62" s="92" customFormat="1" x14ac:dyDescent="0.2">
      <c r="BI11487" s="147"/>
      <c r="BJ11487" s="147"/>
    </row>
    <row r="11488" spans="61:62" s="92" customFormat="1" x14ac:dyDescent="0.2">
      <c r="BI11488" s="147"/>
      <c r="BJ11488" s="147"/>
    </row>
    <row r="11489" spans="61:62" s="92" customFormat="1" x14ac:dyDescent="0.2">
      <c r="BI11489" s="147"/>
      <c r="BJ11489" s="147"/>
    </row>
    <row r="11490" spans="61:62" s="92" customFormat="1" x14ac:dyDescent="0.2">
      <c r="BI11490" s="147"/>
      <c r="BJ11490" s="147"/>
    </row>
    <row r="11491" spans="61:62" s="92" customFormat="1" x14ac:dyDescent="0.2">
      <c r="BI11491" s="147"/>
      <c r="BJ11491" s="147"/>
    </row>
    <row r="11492" spans="61:62" s="92" customFormat="1" x14ac:dyDescent="0.2">
      <c r="BI11492" s="147"/>
      <c r="BJ11492" s="147"/>
    </row>
    <row r="11493" spans="61:62" s="92" customFormat="1" x14ac:dyDescent="0.2">
      <c r="BI11493" s="147"/>
      <c r="BJ11493" s="147"/>
    </row>
    <row r="11494" spans="61:62" s="92" customFormat="1" x14ac:dyDescent="0.2">
      <c r="BI11494" s="147"/>
      <c r="BJ11494" s="147"/>
    </row>
    <row r="11495" spans="61:62" s="92" customFormat="1" x14ac:dyDescent="0.2">
      <c r="BI11495" s="147"/>
      <c r="BJ11495" s="147"/>
    </row>
    <row r="11496" spans="61:62" s="92" customFormat="1" x14ac:dyDescent="0.2">
      <c r="BI11496" s="147"/>
      <c r="BJ11496" s="147"/>
    </row>
    <row r="11497" spans="61:62" s="92" customFormat="1" x14ac:dyDescent="0.2">
      <c r="BI11497" s="147"/>
      <c r="BJ11497" s="147"/>
    </row>
    <row r="11498" spans="61:62" s="92" customFormat="1" x14ac:dyDescent="0.2">
      <c r="BI11498" s="147"/>
      <c r="BJ11498" s="147"/>
    </row>
    <row r="11499" spans="61:62" s="92" customFormat="1" x14ac:dyDescent="0.2">
      <c r="BI11499" s="147"/>
      <c r="BJ11499" s="147"/>
    </row>
    <row r="11500" spans="61:62" s="92" customFormat="1" x14ac:dyDescent="0.2">
      <c r="BI11500" s="147"/>
      <c r="BJ11500" s="147"/>
    </row>
    <row r="11501" spans="61:62" s="92" customFormat="1" x14ac:dyDescent="0.2">
      <c r="BI11501" s="147"/>
      <c r="BJ11501" s="147"/>
    </row>
    <row r="11502" spans="61:62" s="92" customFormat="1" x14ac:dyDescent="0.2">
      <c r="BI11502" s="147"/>
      <c r="BJ11502" s="147"/>
    </row>
    <row r="11503" spans="61:62" s="92" customFormat="1" x14ac:dyDescent="0.2">
      <c r="BI11503" s="147"/>
      <c r="BJ11503" s="147"/>
    </row>
    <row r="11504" spans="61:62" s="92" customFormat="1" x14ac:dyDescent="0.2">
      <c r="BI11504" s="147"/>
      <c r="BJ11504" s="147"/>
    </row>
    <row r="11505" spans="61:62" s="92" customFormat="1" x14ac:dyDescent="0.2">
      <c r="BI11505" s="147"/>
      <c r="BJ11505" s="147"/>
    </row>
    <row r="11506" spans="61:62" s="92" customFormat="1" x14ac:dyDescent="0.2">
      <c r="BI11506" s="147"/>
      <c r="BJ11506" s="147"/>
    </row>
    <row r="11507" spans="61:62" s="92" customFormat="1" x14ac:dyDescent="0.2">
      <c r="BI11507" s="147"/>
      <c r="BJ11507" s="147"/>
    </row>
    <row r="11508" spans="61:62" s="92" customFormat="1" x14ac:dyDescent="0.2">
      <c r="BI11508" s="147"/>
      <c r="BJ11508" s="147"/>
    </row>
    <row r="11509" spans="61:62" s="92" customFormat="1" x14ac:dyDescent="0.2">
      <c r="BI11509" s="147"/>
      <c r="BJ11509" s="147"/>
    </row>
    <row r="11510" spans="61:62" s="92" customFormat="1" x14ac:dyDescent="0.2">
      <c r="BI11510" s="147"/>
      <c r="BJ11510" s="147"/>
    </row>
    <row r="11511" spans="61:62" s="92" customFormat="1" x14ac:dyDescent="0.2">
      <c r="BI11511" s="147"/>
      <c r="BJ11511" s="147"/>
    </row>
    <row r="11512" spans="61:62" s="92" customFormat="1" x14ac:dyDescent="0.2">
      <c r="BI11512" s="147"/>
      <c r="BJ11512" s="147"/>
    </row>
    <row r="11513" spans="61:62" s="92" customFormat="1" x14ac:dyDescent="0.2">
      <c r="BI11513" s="147"/>
      <c r="BJ11513" s="147"/>
    </row>
    <row r="11514" spans="61:62" s="92" customFormat="1" x14ac:dyDescent="0.2">
      <c r="BI11514" s="147"/>
      <c r="BJ11514" s="147"/>
    </row>
    <row r="11515" spans="61:62" s="92" customFormat="1" x14ac:dyDescent="0.2">
      <c r="BI11515" s="147"/>
      <c r="BJ11515" s="147"/>
    </row>
    <row r="11516" spans="61:62" s="92" customFormat="1" x14ac:dyDescent="0.2">
      <c r="BI11516" s="147"/>
      <c r="BJ11516" s="147"/>
    </row>
    <row r="11517" spans="61:62" s="92" customFormat="1" x14ac:dyDescent="0.2">
      <c r="BI11517" s="147"/>
      <c r="BJ11517" s="147"/>
    </row>
    <row r="11518" spans="61:62" s="92" customFormat="1" x14ac:dyDescent="0.2">
      <c r="BI11518" s="147"/>
      <c r="BJ11518" s="147"/>
    </row>
    <row r="11519" spans="61:62" s="92" customFormat="1" x14ac:dyDescent="0.2">
      <c r="BI11519" s="147"/>
      <c r="BJ11519" s="147"/>
    </row>
    <row r="11520" spans="61:62" s="92" customFormat="1" x14ac:dyDescent="0.2">
      <c r="BI11520" s="147"/>
      <c r="BJ11520" s="147"/>
    </row>
    <row r="11521" spans="61:62" s="92" customFormat="1" x14ac:dyDescent="0.2">
      <c r="BI11521" s="147"/>
      <c r="BJ11521" s="147"/>
    </row>
    <row r="11522" spans="61:62" s="92" customFormat="1" x14ac:dyDescent="0.2">
      <c r="BI11522" s="147"/>
      <c r="BJ11522" s="147"/>
    </row>
    <row r="11523" spans="61:62" s="92" customFormat="1" x14ac:dyDescent="0.2">
      <c r="BI11523" s="147"/>
      <c r="BJ11523" s="147"/>
    </row>
    <row r="11524" spans="61:62" s="92" customFormat="1" x14ac:dyDescent="0.2">
      <c r="BI11524" s="147"/>
      <c r="BJ11524" s="147"/>
    </row>
    <row r="11525" spans="61:62" s="92" customFormat="1" x14ac:dyDescent="0.2">
      <c r="BI11525" s="147"/>
      <c r="BJ11525" s="147"/>
    </row>
    <row r="11526" spans="61:62" s="92" customFormat="1" x14ac:dyDescent="0.2">
      <c r="BI11526" s="147"/>
      <c r="BJ11526" s="147"/>
    </row>
    <row r="11527" spans="61:62" s="92" customFormat="1" x14ac:dyDescent="0.2">
      <c r="BI11527" s="147"/>
      <c r="BJ11527" s="147"/>
    </row>
    <row r="11528" spans="61:62" s="92" customFormat="1" x14ac:dyDescent="0.2">
      <c r="BI11528" s="147"/>
      <c r="BJ11528" s="147"/>
    </row>
    <row r="11529" spans="61:62" s="92" customFormat="1" x14ac:dyDescent="0.2">
      <c r="BI11529" s="147"/>
      <c r="BJ11529" s="147"/>
    </row>
    <row r="11530" spans="61:62" s="92" customFormat="1" x14ac:dyDescent="0.2">
      <c r="BI11530" s="147"/>
      <c r="BJ11530" s="147"/>
    </row>
    <row r="11531" spans="61:62" s="92" customFormat="1" x14ac:dyDescent="0.2">
      <c r="BI11531" s="147"/>
      <c r="BJ11531" s="147"/>
    </row>
    <row r="11532" spans="61:62" s="92" customFormat="1" x14ac:dyDescent="0.2">
      <c r="BI11532" s="147"/>
      <c r="BJ11532" s="147"/>
    </row>
    <row r="11533" spans="61:62" s="92" customFormat="1" x14ac:dyDescent="0.2">
      <c r="BI11533" s="147"/>
      <c r="BJ11533" s="147"/>
    </row>
    <row r="11534" spans="61:62" s="92" customFormat="1" x14ac:dyDescent="0.2">
      <c r="BI11534" s="147"/>
      <c r="BJ11534" s="147"/>
    </row>
    <row r="11535" spans="61:62" s="92" customFormat="1" x14ac:dyDescent="0.2">
      <c r="BI11535" s="147"/>
      <c r="BJ11535" s="147"/>
    </row>
    <row r="11536" spans="61:62" s="92" customFormat="1" x14ac:dyDescent="0.2">
      <c r="BI11536" s="147"/>
      <c r="BJ11536" s="147"/>
    </row>
    <row r="11537" spans="61:62" s="92" customFormat="1" x14ac:dyDescent="0.2">
      <c r="BI11537" s="147"/>
      <c r="BJ11537" s="147"/>
    </row>
    <row r="11538" spans="61:62" s="92" customFormat="1" x14ac:dyDescent="0.2">
      <c r="BI11538" s="147"/>
      <c r="BJ11538" s="147"/>
    </row>
    <row r="11539" spans="61:62" s="92" customFormat="1" x14ac:dyDescent="0.2">
      <c r="BI11539" s="147"/>
      <c r="BJ11539" s="147"/>
    </row>
    <row r="11540" spans="61:62" s="92" customFormat="1" x14ac:dyDescent="0.2">
      <c r="BI11540" s="147"/>
      <c r="BJ11540" s="147"/>
    </row>
    <row r="11541" spans="61:62" s="92" customFormat="1" x14ac:dyDescent="0.2">
      <c r="BI11541" s="147"/>
      <c r="BJ11541" s="147"/>
    </row>
    <row r="11542" spans="61:62" s="92" customFormat="1" x14ac:dyDescent="0.2">
      <c r="BI11542" s="147"/>
      <c r="BJ11542" s="147"/>
    </row>
    <row r="11543" spans="61:62" s="92" customFormat="1" x14ac:dyDescent="0.2">
      <c r="BI11543" s="147"/>
      <c r="BJ11543" s="147"/>
    </row>
    <row r="11544" spans="61:62" s="92" customFormat="1" x14ac:dyDescent="0.2">
      <c r="BI11544" s="147"/>
      <c r="BJ11544" s="147"/>
    </row>
    <row r="11545" spans="61:62" s="92" customFormat="1" x14ac:dyDescent="0.2">
      <c r="BI11545" s="147"/>
      <c r="BJ11545" s="147"/>
    </row>
    <row r="11546" spans="61:62" s="92" customFormat="1" x14ac:dyDescent="0.2">
      <c r="BI11546" s="147"/>
      <c r="BJ11546" s="147"/>
    </row>
    <row r="11547" spans="61:62" s="92" customFormat="1" x14ac:dyDescent="0.2">
      <c r="BI11547" s="147"/>
      <c r="BJ11547" s="147"/>
    </row>
    <row r="11548" spans="61:62" s="92" customFormat="1" x14ac:dyDescent="0.2">
      <c r="BI11548" s="147"/>
      <c r="BJ11548" s="147"/>
    </row>
    <row r="11549" spans="61:62" s="92" customFormat="1" x14ac:dyDescent="0.2">
      <c r="BI11549" s="147"/>
      <c r="BJ11549" s="147"/>
    </row>
    <row r="11550" spans="61:62" s="92" customFormat="1" x14ac:dyDescent="0.2">
      <c r="BI11550" s="147"/>
      <c r="BJ11550" s="147"/>
    </row>
    <row r="11551" spans="61:62" s="92" customFormat="1" x14ac:dyDescent="0.2">
      <c r="BI11551" s="147"/>
      <c r="BJ11551" s="147"/>
    </row>
    <row r="11552" spans="61:62" s="92" customFormat="1" x14ac:dyDescent="0.2">
      <c r="BI11552" s="147"/>
      <c r="BJ11552" s="147"/>
    </row>
    <row r="11553" spans="61:62" s="92" customFormat="1" x14ac:dyDescent="0.2">
      <c r="BI11553" s="147"/>
      <c r="BJ11553" s="147"/>
    </row>
    <row r="11554" spans="61:62" s="92" customFormat="1" x14ac:dyDescent="0.2">
      <c r="BI11554" s="147"/>
      <c r="BJ11554" s="147"/>
    </row>
    <row r="11555" spans="61:62" s="92" customFormat="1" x14ac:dyDescent="0.2">
      <c r="BI11555" s="147"/>
      <c r="BJ11555" s="147"/>
    </row>
    <row r="11556" spans="61:62" s="92" customFormat="1" x14ac:dyDescent="0.2">
      <c r="BI11556" s="147"/>
      <c r="BJ11556" s="147"/>
    </row>
    <row r="11557" spans="61:62" s="92" customFormat="1" x14ac:dyDescent="0.2">
      <c r="BI11557" s="147"/>
      <c r="BJ11557" s="147"/>
    </row>
    <row r="11558" spans="61:62" s="92" customFormat="1" x14ac:dyDescent="0.2">
      <c r="BI11558" s="147"/>
      <c r="BJ11558" s="147"/>
    </row>
    <row r="11559" spans="61:62" s="92" customFormat="1" x14ac:dyDescent="0.2">
      <c r="BI11559" s="147"/>
      <c r="BJ11559" s="147"/>
    </row>
    <row r="11560" spans="61:62" s="92" customFormat="1" x14ac:dyDescent="0.2">
      <c r="BI11560" s="147"/>
      <c r="BJ11560" s="147"/>
    </row>
    <row r="11561" spans="61:62" s="92" customFormat="1" x14ac:dyDescent="0.2">
      <c r="BI11561" s="147"/>
      <c r="BJ11561" s="147"/>
    </row>
    <row r="11562" spans="61:62" s="92" customFormat="1" x14ac:dyDescent="0.2">
      <c r="BI11562" s="147"/>
      <c r="BJ11562" s="147"/>
    </row>
    <row r="11563" spans="61:62" s="92" customFormat="1" x14ac:dyDescent="0.2">
      <c r="BI11563" s="147"/>
      <c r="BJ11563" s="147"/>
    </row>
    <row r="11564" spans="61:62" s="92" customFormat="1" x14ac:dyDescent="0.2">
      <c r="BI11564" s="147"/>
      <c r="BJ11564" s="147"/>
    </row>
    <row r="11565" spans="61:62" s="92" customFormat="1" x14ac:dyDescent="0.2">
      <c r="BI11565" s="147"/>
      <c r="BJ11565" s="147"/>
    </row>
    <row r="11566" spans="61:62" s="92" customFormat="1" x14ac:dyDescent="0.2">
      <c r="BI11566" s="147"/>
      <c r="BJ11566" s="147"/>
    </row>
    <row r="11567" spans="61:62" s="92" customFormat="1" x14ac:dyDescent="0.2">
      <c r="BI11567" s="147"/>
      <c r="BJ11567" s="147"/>
    </row>
    <row r="11568" spans="61:62" s="92" customFormat="1" x14ac:dyDescent="0.2">
      <c r="BI11568" s="147"/>
      <c r="BJ11568" s="147"/>
    </row>
    <row r="11569" spans="61:62" s="92" customFormat="1" x14ac:dyDescent="0.2">
      <c r="BI11569" s="147"/>
      <c r="BJ11569" s="147"/>
    </row>
    <row r="11570" spans="61:62" s="92" customFormat="1" x14ac:dyDescent="0.2">
      <c r="BI11570" s="147"/>
      <c r="BJ11570" s="147"/>
    </row>
    <row r="11571" spans="61:62" s="92" customFormat="1" x14ac:dyDescent="0.2">
      <c r="BI11571" s="147"/>
      <c r="BJ11571" s="147"/>
    </row>
    <row r="11572" spans="61:62" s="92" customFormat="1" x14ac:dyDescent="0.2">
      <c r="BI11572" s="147"/>
      <c r="BJ11572" s="147"/>
    </row>
    <row r="11573" spans="61:62" s="92" customFormat="1" x14ac:dyDescent="0.2">
      <c r="BI11573" s="147"/>
      <c r="BJ11573" s="147"/>
    </row>
    <row r="11574" spans="61:62" s="92" customFormat="1" x14ac:dyDescent="0.2">
      <c r="BI11574" s="147"/>
      <c r="BJ11574" s="147"/>
    </row>
    <row r="11575" spans="61:62" s="92" customFormat="1" x14ac:dyDescent="0.2">
      <c r="BI11575" s="147"/>
      <c r="BJ11575" s="147"/>
    </row>
    <row r="11576" spans="61:62" s="92" customFormat="1" x14ac:dyDescent="0.2">
      <c r="BI11576" s="147"/>
      <c r="BJ11576" s="147"/>
    </row>
    <row r="11577" spans="61:62" s="92" customFormat="1" x14ac:dyDescent="0.2">
      <c r="BI11577" s="147"/>
      <c r="BJ11577" s="147"/>
    </row>
    <row r="11578" spans="61:62" s="92" customFormat="1" x14ac:dyDescent="0.2">
      <c r="BI11578" s="147"/>
      <c r="BJ11578" s="147"/>
    </row>
    <row r="11579" spans="61:62" s="92" customFormat="1" x14ac:dyDescent="0.2">
      <c r="BI11579" s="147"/>
      <c r="BJ11579" s="147"/>
    </row>
    <row r="11580" spans="61:62" s="92" customFormat="1" x14ac:dyDescent="0.2">
      <c r="BI11580" s="147"/>
      <c r="BJ11580" s="147"/>
    </row>
    <row r="11581" spans="61:62" s="92" customFormat="1" x14ac:dyDescent="0.2">
      <c r="BI11581" s="147"/>
      <c r="BJ11581" s="147"/>
    </row>
    <row r="11582" spans="61:62" s="92" customFormat="1" x14ac:dyDescent="0.2">
      <c r="BI11582" s="147"/>
      <c r="BJ11582" s="147"/>
    </row>
    <row r="11583" spans="61:62" s="92" customFormat="1" x14ac:dyDescent="0.2">
      <c r="BI11583" s="147"/>
      <c r="BJ11583" s="147"/>
    </row>
    <row r="11584" spans="61:62" s="92" customFormat="1" x14ac:dyDescent="0.2">
      <c r="BI11584" s="147"/>
      <c r="BJ11584" s="147"/>
    </row>
    <row r="11585" spans="61:62" s="92" customFormat="1" x14ac:dyDescent="0.2">
      <c r="BI11585" s="147"/>
      <c r="BJ11585" s="147"/>
    </row>
    <row r="11586" spans="61:62" s="92" customFormat="1" x14ac:dyDescent="0.2">
      <c r="BI11586" s="147"/>
      <c r="BJ11586" s="147"/>
    </row>
    <row r="11587" spans="61:62" s="92" customFormat="1" x14ac:dyDescent="0.2">
      <c r="BI11587" s="147"/>
      <c r="BJ11587" s="147"/>
    </row>
    <row r="11588" spans="61:62" s="92" customFormat="1" x14ac:dyDescent="0.2">
      <c r="BI11588" s="147"/>
      <c r="BJ11588" s="147"/>
    </row>
    <row r="11589" spans="61:62" s="92" customFormat="1" x14ac:dyDescent="0.2">
      <c r="BI11589" s="147"/>
      <c r="BJ11589" s="147"/>
    </row>
    <row r="11590" spans="61:62" s="92" customFormat="1" x14ac:dyDescent="0.2">
      <c r="BI11590" s="147"/>
      <c r="BJ11590" s="147"/>
    </row>
    <row r="11591" spans="61:62" s="92" customFormat="1" x14ac:dyDescent="0.2">
      <c r="BI11591" s="147"/>
      <c r="BJ11591" s="147"/>
    </row>
    <row r="11592" spans="61:62" s="92" customFormat="1" x14ac:dyDescent="0.2">
      <c r="BI11592" s="147"/>
      <c r="BJ11592" s="147"/>
    </row>
    <row r="11593" spans="61:62" s="92" customFormat="1" x14ac:dyDescent="0.2">
      <c r="BI11593" s="147"/>
      <c r="BJ11593" s="147"/>
    </row>
    <row r="11594" spans="61:62" s="92" customFormat="1" x14ac:dyDescent="0.2">
      <c r="BI11594" s="147"/>
      <c r="BJ11594" s="147"/>
    </row>
    <row r="11595" spans="61:62" s="92" customFormat="1" x14ac:dyDescent="0.2">
      <c r="BI11595" s="147"/>
      <c r="BJ11595" s="147"/>
    </row>
    <row r="11596" spans="61:62" s="92" customFormat="1" x14ac:dyDescent="0.2">
      <c r="BI11596" s="147"/>
      <c r="BJ11596" s="147"/>
    </row>
    <row r="11597" spans="61:62" s="92" customFormat="1" x14ac:dyDescent="0.2">
      <c r="BI11597" s="147"/>
      <c r="BJ11597" s="147"/>
    </row>
    <row r="11598" spans="61:62" s="92" customFormat="1" x14ac:dyDescent="0.2">
      <c r="BI11598" s="147"/>
      <c r="BJ11598" s="147"/>
    </row>
    <row r="11599" spans="61:62" s="92" customFormat="1" x14ac:dyDescent="0.2">
      <c r="BI11599" s="147"/>
      <c r="BJ11599" s="147"/>
    </row>
    <row r="11600" spans="61:62" s="92" customFormat="1" x14ac:dyDescent="0.2">
      <c r="BI11600" s="147"/>
      <c r="BJ11600" s="147"/>
    </row>
    <row r="11601" spans="61:62" s="92" customFormat="1" x14ac:dyDescent="0.2">
      <c r="BI11601" s="147"/>
      <c r="BJ11601" s="147"/>
    </row>
    <row r="11602" spans="61:62" s="92" customFormat="1" x14ac:dyDescent="0.2">
      <c r="BI11602" s="147"/>
      <c r="BJ11602" s="147"/>
    </row>
    <row r="11603" spans="61:62" s="92" customFormat="1" x14ac:dyDescent="0.2">
      <c r="BI11603" s="147"/>
      <c r="BJ11603" s="147"/>
    </row>
    <row r="11604" spans="61:62" s="92" customFormat="1" x14ac:dyDescent="0.2">
      <c r="BI11604" s="147"/>
      <c r="BJ11604" s="147"/>
    </row>
    <row r="11605" spans="61:62" s="92" customFormat="1" x14ac:dyDescent="0.2">
      <c r="BI11605" s="147"/>
      <c r="BJ11605" s="147"/>
    </row>
    <row r="11606" spans="61:62" s="92" customFormat="1" x14ac:dyDescent="0.2">
      <c r="BI11606" s="147"/>
      <c r="BJ11606" s="147"/>
    </row>
    <row r="11607" spans="61:62" s="92" customFormat="1" x14ac:dyDescent="0.2">
      <c r="BI11607" s="147"/>
      <c r="BJ11607" s="147"/>
    </row>
    <row r="11608" spans="61:62" s="92" customFormat="1" x14ac:dyDescent="0.2">
      <c r="BI11608" s="147"/>
      <c r="BJ11608" s="147"/>
    </row>
    <row r="11609" spans="61:62" s="92" customFormat="1" x14ac:dyDescent="0.2">
      <c r="BI11609" s="147"/>
      <c r="BJ11609" s="147"/>
    </row>
    <row r="11610" spans="61:62" s="92" customFormat="1" x14ac:dyDescent="0.2">
      <c r="BI11610" s="147"/>
      <c r="BJ11610" s="147"/>
    </row>
    <row r="11611" spans="61:62" s="92" customFormat="1" x14ac:dyDescent="0.2">
      <c r="BI11611" s="147"/>
      <c r="BJ11611" s="147"/>
    </row>
    <row r="11612" spans="61:62" s="92" customFormat="1" x14ac:dyDescent="0.2">
      <c r="BI11612" s="147"/>
      <c r="BJ11612" s="147"/>
    </row>
    <row r="11613" spans="61:62" s="92" customFormat="1" x14ac:dyDescent="0.2">
      <c r="BI11613" s="147"/>
      <c r="BJ11613" s="147"/>
    </row>
    <row r="11614" spans="61:62" s="92" customFormat="1" x14ac:dyDescent="0.2">
      <c r="BI11614" s="147"/>
      <c r="BJ11614" s="147"/>
    </row>
    <row r="11615" spans="61:62" s="92" customFormat="1" x14ac:dyDescent="0.2">
      <c r="BI11615" s="147"/>
      <c r="BJ11615" s="147"/>
    </row>
    <row r="11616" spans="61:62" s="92" customFormat="1" x14ac:dyDescent="0.2">
      <c r="BI11616" s="147"/>
      <c r="BJ11616" s="147"/>
    </row>
    <row r="11617" spans="61:62" s="92" customFormat="1" x14ac:dyDescent="0.2">
      <c r="BI11617" s="147"/>
      <c r="BJ11617" s="147"/>
    </row>
    <row r="11618" spans="61:62" s="92" customFormat="1" x14ac:dyDescent="0.2">
      <c r="BI11618" s="147"/>
      <c r="BJ11618" s="147"/>
    </row>
    <row r="11619" spans="61:62" s="92" customFormat="1" x14ac:dyDescent="0.2">
      <c r="BI11619" s="147"/>
      <c r="BJ11619" s="147"/>
    </row>
    <row r="11620" spans="61:62" s="92" customFormat="1" x14ac:dyDescent="0.2">
      <c r="BI11620" s="147"/>
      <c r="BJ11620" s="147"/>
    </row>
    <row r="11621" spans="61:62" s="92" customFormat="1" x14ac:dyDescent="0.2">
      <c r="BI11621" s="147"/>
      <c r="BJ11621" s="147"/>
    </row>
    <row r="11622" spans="61:62" s="92" customFormat="1" x14ac:dyDescent="0.2">
      <c r="BI11622" s="147"/>
      <c r="BJ11622" s="147"/>
    </row>
    <row r="11623" spans="61:62" s="92" customFormat="1" x14ac:dyDescent="0.2">
      <c r="BI11623" s="147"/>
      <c r="BJ11623" s="147"/>
    </row>
    <row r="11624" spans="61:62" s="92" customFormat="1" x14ac:dyDescent="0.2">
      <c r="BI11624" s="147"/>
      <c r="BJ11624" s="147"/>
    </row>
    <row r="11625" spans="61:62" s="92" customFormat="1" x14ac:dyDescent="0.2">
      <c r="BI11625" s="147"/>
      <c r="BJ11625" s="147"/>
    </row>
    <row r="11626" spans="61:62" s="92" customFormat="1" x14ac:dyDescent="0.2">
      <c r="BI11626" s="147"/>
      <c r="BJ11626" s="147"/>
    </row>
    <row r="11627" spans="61:62" s="92" customFormat="1" x14ac:dyDescent="0.2">
      <c r="BI11627" s="147"/>
      <c r="BJ11627" s="147"/>
    </row>
    <row r="11628" spans="61:62" s="92" customFormat="1" x14ac:dyDescent="0.2">
      <c r="BI11628" s="147"/>
      <c r="BJ11628" s="147"/>
    </row>
    <row r="11629" spans="61:62" s="92" customFormat="1" x14ac:dyDescent="0.2">
      <c r="BI11629" s="147"/>
      <c r="BJ11629" s="147"/>
    </row>
    <row r="11630" spans="61:62" s="92" customFormat="1" x14ac:dyDescent="0.2">
      <c r="BI11630" s="147"/>
      <c r="BJ11630" s="147"/>
    </row>
    <row r="11631" spans="61:62" s="92" customFormat="1" x14ac:dyDescent="0.2">
      <c r="BI11631" s="147"/>
      <c r="BJ11631" s="147"/>
    </row>
    <row r="11632" spans="61:62" s="92" customFormat="1" x14ac:dyDescent="0.2">
      <c r="BI11632" s="147"/>
      <c r="BJ11632" s="147"/>
    </row>
    <row r="11633" spans="61:62" s="92" customFormat="1" x14ac:dyDescent="0.2">
      <c r="BI11633" s="147"/>
      <c r="BJ11633" s="147"/>
    </row>
    <row r="11634" spans="61:62" s="92" customFormat="1" x14ac:dyDescent="0.2">
      <c r="BI11634" s="147"/>
      <c r="BJ11634" s="147"/>
    </row>
    <row r="11635" spans="61:62" s="92" customFormat="1" x14ac:dyDescent="0.2">
      <c r="BI11635" s="147"/>
      <c r="BJ11635" s="147"/>
    </row>
    <row r="11636" spans="61:62" s="92" customFormat="1" x14ac:dyDescent="0.2">
      <c r="BI11636" s="147"/>
      <c r="BJ11636" s="147"/>
    </row>
    <row r="11637" spans="61:62" s="92" customFormat="1" x14ac:dyDescent="0.2">
      <c r="BI11637" s="147"/>
      <c r="BJ11637" s="147"/>
    </row>
    <row r="11638" spans="61:62" s="92" customFormat="1" x14ac:dyDescent="0.2">
      <c r="BI11638" s="147"/>
      <c r="BJ11638" s="147"/>
    </row>
    <row r="11639" spans="61:62" s="92" customFormat="1" x14ac:dyDescent="0.2">
      <c r="BI11639" s="147"/>
      <c r="BJ11639" s="147"/>
    </row>
    <row r="11640" spans="61:62" s="92" customFormat="1" x14ac:dyDescent="0.2">
      <c r="BI11640" s="147"/>
      <c r="BJ11640" s="147"/>
    </row>
    <row r="11641" spans="61:62" s="92" customFormat="1" x14ac:dyDescent="0.2">
      <c r="BI11641" s="147"/>
      <c r="BJ11641" s="147"/>
    </row>
    <row r="11642" spans="61:62" s="92" customFormat="1" x14ac:dyDescent="0.2">
      <c r="BI11642" s="147"/>
      <c r="BJ11642" s="147"/>
    </row>
    <row r="11643" spans="61:62" s="92" customFormat="1" x14ac:dyDescent="0.2">
      <c r="BI11643" s="147"/>
      <c r="BJ11643" s="147"/>
    </row>
    <row r="11644" spans="61:62" s="92" customFormat="1" x14ac:dyDescent="0.2">
      <c r="BI11644" s="147"/>
      <c r="BJ11644" s="147"/>
    </row>
    <row r="11645" spans="61:62" s="92" customFormat="1" x14ac:dyDescent="0.2">
      <c r="BI11645" s="147"/>
      <c r="BJ11645" s="147"/>
    </row>
    <row r="11646" spans="61:62" s="92" customFormat="1" x14ac:dyDescent="0.2">
      <c r="BI11646" s="147"/>
      <c r="BJ11646" s="147"/>
    </row>
    <row r="11647" spans="61:62" s="92" customFormat="1" x14ac:dyDescent="0.2">
      <c r="BI11647" s="147"/>
      <c r="BJ11647" s="147"/>
    </row>
    <row r="11648" spans="61:62" s="92" customFormat="1" x14ac:dyDescent="0.2">
      <c r="BI11648" s="147"/>
      <c r="BJ11648" s="147"/>
    </row>
    <row r="11649" spans="61:62" s="92" customFormat="1" x14ac:dyDescent="0.2">
      <c r="BI11649" s="147"/>
      <c r="BJ11649" s="147"/>
    </row>
    <row r="11650" spans="61:62" s="92" customFormat="1" x14ac:dyDescent="0.2">
      <c r="BI11650" s="147"/>
      <c r="BJ11650" s="147"/>
    </row>
    <row r="11651" spans="61:62" s="92" customFormat="1" x14ac:dyDescent="0.2">
      <c r="BI11651" s="147"/>
      <c r="BJ11651" s="147"/>
    </row>
    <row r="11652" spans="61:62" s="92" customFormat="1" x14ac:dyDescent="0.2">
      <c r="BI11652" s="147"/>
      <c r="BJ11652" s="147"/>
    </row>
    <row r="11653" spans="61:62" s="92" customFormat="1" x14ac:dyDescent="0.2">
      <c r="BI11653" s="147"/>
      <c r="BJ11653" s="147"/>
    </row>
    <row r="11654" spans="61:62" s="92" customFormat="1" x14ac:dyDescent="0.2">
      <c r="BI11654" s="147"/>
      <c r="BJ11654" s="147"/>
    </row>
    <row r="11655" spans="61:62" s="92" customFormat="1" x14ac:dyDescent="0.2">
      <c r="BI11655" s="147"/>
      <c r="BJ11655" s="147"/>
    </row>
    <row r="11656" spans="61:62" s="92" customFormat="1" x14ac:dyDescent="0.2">
      <c r="BI11656" s="147"/>
      <c r="BJ11656" s="147"/>
    </row>
    <row r="11657" spans="61:62" s="92" customFormat="1" x14ac:dyDescent="0.2">
      <c r="BI11657" s="147"/>
      <c r="BJ11657" s="147"/>
    </row>
    <row r="11658" spans="61:62" s="92" customFormat="1" x14ac:dyDescent="0.2">
      <c r="BI11658" s="147"/>
      <c r="BJ11658" s="147"/>
    </row>
    <row r="11659" spans="61:62" s="92" customFormat="1" x14ac:dyDescent="0.2">
      <c r="BI11659" s="147"/>
      <c r="BJ11659" s="147"/>
    </row>
    <row r="11660" spans="61:62" s="92" customFormat="1" x14ac:dyDescent="0.2">
      <c r="BI11660" s="147"/>
      <c r="BJ11660" s="147"/>
    </row>
    <row r="11661" spans="61:62" s="92" customFormat="1" x14ac:dyDescent="0.2">
      <c r="BI11661" s="147"/>
      <c r="BJ11661" s="147"/>
    </row>
    <row r="11662" spans="61:62" s="92" customFormat="1" x14ac:dyDescent="0.2">
      <c r="BI11662" s="147"/>
      <c r="BJ11662" s="147"/>
    </row>
    <row r="11663" spans="61:62" s="92" customFormat="1" x14ac:dyDescent="0.2">
      <c r="BI11663" s="147"/>
      <c r="BJ11663" s="147"/>
    </row>
    <row r="11664" spans="61:62" s="92" customFormat="1" x14ac:dyDescent="0.2">
      <c r="BI11664" s="147"/>
      <c r="BJ11664" s="147"/>
    </row>
    <row r="11665" spans="61:62" s="92" customFormat="1" x14ac:dyDescent="0.2">
      <c r="BI11665" s="147"/>
      <c r="BJ11665" s="147"/>
    </row>
    <row r="11666" spans="61:62" s="92" customFormat="1" x14ac:dyDescent="0.2">
      <c r="BI11666" s="147"/>
      <c r="BJ11666" s="147"/>
    </row>
    <row r="11667" spans="61:62" s="92" customFormat="1" x14ac:dyDescent="0.2">
      <c r="BI11667" s="147"/>
      <c r="BJ11667" s="147"/>
    </row>
    <row r="11668" spans="61:62" s="92" customFormat="1" x14ac:dyDescent="0.2">
      <c r="BI11668" s="147"/>
      <c r="BJ11668" s="147"/>
    </row>
    <row r="11669" spans="61:62" s="92" customFormat="1" x14ac:dyDescent="0.2">
      <c r="BI11669" s="147"/>
      <c r="BJ11669" s="147"/>
    </row>
    <row r="11670" spans="61:62" s="92" customFormat="1" x14ac:dyDescent="0.2">
      <c r="BI11670" s="147"/>
      <c r="BJ11670" s="147"/>
    </row>
    <row r="11671" spans="61:62" s="92" customFormat="1" x14ac:dyDescent="0.2">
      <c r="BI11671" s="147"/>
      <c r="BJ11671" s="147"/>
    </row>
    <row r="11672" spans="61:62" s="92" customFormat="1" x14ac:dyDescent="0.2">
      <c r="BI11672" s="147"/>
      <c r="BJ11672" s="147"/>
    </row>
    <row r="11673" spans="61:62" s="92" customFormat="1" x14ac:dyDescent="0.2">
      <c r="BI11673" s="147"/>
      <c r="BJ11673" s="147"/>
    </row>
    <row r="11674" spans="61:62" s="92" customFormat="1" x14ac:dyDescent="0.2">
      <c r="BI11674" s="147"/>
      <c r="BJ11674" s="147"/>
    </row>
    <row r="11675" spans="61:62" s="92" customFormat="1" x14ac:dyDescent="0.2">
      <c r="BI11675" s="147"/>
      <c r="BJ11675" s="147"/>
    </row>
    <row r="11676" spans="61:62" s="92" customFormat="1" x14ac:dyDescent="0.2">
      <c r="BI11676" s="147"/>
      <c r="BJ11676" s="147"/>
    </row>
    <row r="11677" spans="61:62" s="92" customFormat="1" x14ac:dyDescent="0.2">
      <c r="BI11677" s="147"/>
      <c r="BJ11677" s="147"/>
    </row>
    <row r="11678" spans="61:62" s="92" customFormat="1" x14ac:dyDescent="0.2">
      <c r="BI11678" s="147"/>
      <c r="BJ11678" s="147"/>
    </row>
    <row r="11679" spans="61:62" s="92" customFormat="1" x14ac:dyDescent="0.2">
      <c r="BI11679" s="147"/>
      <c r="BJ11679" s="147"/>
    </row>
    <row r="11680" spans="61:62" s="92" customFormat="1" x14ac:dyDescent="0.2">
      <c r="BI11680" s="147"/>
      <c r="BJ11680" s="147"/>
    </row>
    <row r="11681" spans="61:62" s="92" customFormat="1" x14ac:dyDescent="0.2">
      <c r="BI11681" s="147"/>
      <c r="BJ11681" s="147"/>
    </row>
    <row r="11682" spans="61:62" s="92" customFormat="1" x14ac:dyDescent="0.2">
      <c r="BI11682" s="147"/>
      <c r="BJ11682" s="147"/>
    </row>
    <row r="11683" spans="61:62" s="92" customFormat="1" x14ac:dyDescent="0.2">
      <c r="BI11683" s="147"/>
      <c r="BJ11683" s="147"/>
    </row>
    <row r="11684" spans="61:62" s="92" customFormat="1" x14ac:dyDescent="0.2">
      <c r="BI11684" s="147"/>
      <c r="BJ11684" s="147"/>
    </row>
    <row r="11685" spans="61:62" s="92" customFormat="1" x14ac:dyDescent="0.2">
      <c r="BI11685" s="147"/>
      <c r="BJ11685" s="147"/>
    </row>
    <row r="11686" spans="61:62" s="92" customFormat="1" x14ac:dyDescent="0.2">
      <c r="BI11686" s="147"/>
      <c r="BJ11686" s="147"/>
    </row>
    <row r="11687" spans="61:62" s="92" customFormat="1" x14ac:dyDescent="0.2">
      <c r="BI11687" s="147"/>
      <c r="BJ11687" s="147"/>
    </row>
    <row r="11688" spans="61:62" s="92" customFormat="1" x14ac:dyDescent="0.2">
      <c r="BI11688" s="147"/>
      <c r="BJ11688" s="147"/>
    </row>
    <row r="11689" spans="61:62" s="92" customFormat="1" x14ac:dyDescent="0.2">
      <c r="BI11689" s="147"/>
      <c r="BJ11689" s="147"/>
    </row>
    <row r="11690" spans="61:62" s="92" customFormat="1" x14ac:dyDescent="0.2">
      <c r="BI11690" s="147"/>
      <c r="BJ11690" s="147"/>
    </row>
    <row r="11691" spans="61:62" s="92" customFormat="1" x14ac:dyDescent="0.2">
      <c r="BI11691" s="147"/>
      <c r="BJ11691" s="147"/>
    </row>
    <row r="11692" spans="61:62" s="92" customFormat="1" x14ac:dyDescent="0.2">
      <c r="BI11692" s="147"/>
      <c r="BJ11692" s="147"/>
    </row>
    <row r="11693" spans="61:62" s="92" customFormat="1" x14ac:dyDescent="0.2">
      <c r="BI11693" s="147"/>
      <c r="BJ11693" s="147"/>
    </row>
    <row r="11694" spans="61:62" s="92" customFormat="1" x14ac:dyDescent="0.2">
      <c r="BI11694" s="147"/>
      <c r="BJ11694" s="147"/>
    </row>
    <row r="11695" spans="61:62" s="92" customFormat="1" x14ac:dyDescent="0.2">
      <c r="BI11695" s="147"/>
      <c r="BJ11695" s="147"/>
    </row>
    <row r="11696" spans="61:62" s="92" customFormat="1" x14ac:dyDescent="0.2">
      <c r="BI11696" s="147"/>
      <c r="BJ11696" s="147"/>
    </row>
    <row r="11697" spans="61:62" s="92" customFormat="1" x14ac:dyDescent="0.2">
      <c r="BI11697" s="147"/>
      <c r="BJ11697" s="147"/>
    </row>
    <row r="11698" spans="61:62" s="92" customFormat="1" x14ac:dyDescent="0.2">
      <c r="BI11698" s="147"/>
      <c r="BJ11698" s="147"/>
    </row>
    <row r="11699" spans="61:62" s="92" customFormat="1" x14ac:dyDescent="0.2">
      <c r="BI11699" s="147"/>
      <c r="BJ11699" s="147"/>
    </row>
    <row r="11700" spans="61:62" s="92" customFormat="1" x14ac:dyDescent="0.2">
      <c r="BI11700" s="147"/>
      <c r="BJ11700" s="147"/>
    </row>
    <row r="11701" spans="61:62" s="92" customFormat="1" x14ac:dyDescent="0.2">
      <c r="BI11701" s="147"/>
      <c r="BJ11701" s="147"/>
    </row>
    <row r="11702" spans="61:62" s="92" customFormat="1" x14ac:dyDescent="0.2">
      <c r="BI11702" s="147"/>
      <c r="BJ11702" s="147"/>
    </row>
    <row r="11703" spans="61:62" s="92" customFormat="1" x14ac:dyDescent="0.2">
      <c r="BI11703" s="147"/>
      <c r="BJ11703" s="147"/>
    </row>
    <row r="11704" spans="61:62" s="92" customFormat="1" x14ac:dyDescent="0.2">
      <c r="BI11704" s="147"/>
      <c r="BJ11704" s="147"/>
    </row>
    <row r="11705" spans="61:62" s="92" customFormat="1" x14ac:dyDescent="0.2">
      <c r="BI11705" s="147"/>
      <c r="BJ11705" s="147"/>
    </row>
    <row r="11706" spans="61:62" s="92" customFormat="1" x14ac:dyDescent="0.2">
      <c r="BI11706" s="147"/>
      <c r="BJ11706" s="147"/>
    </row>
    <row r="11707" spans="61:62" s="92" customFormat="1" x14ac:dyDescent="0.2">
      <c r="BI11707" s="147"/>
      <c r="BJ11707" s="147"/>
    </row>
    <row r="11708" spans="61:62" s="92" customFormat="1" x14ac:dyDescent="0.2">
      <c r="BI11708" s="147"/>
      <c r="BJ11708" s="147"/>
    </row>
    <row r="11709" spans="61:62" s="92" customFormat="1" x14ac:dyDescent="0.2">
      <c r="BI11709" s="147"/>
      <c r="BJ11709" s="147"/>
    </row>
    <row r="11710" spans="61:62" s="92" customFormat="1" x14ac:dyDescent="0.2">
      <c r="BI11710" s="147"/>
      <c r="BJ11710" s="147"/>
    </row>
    <row r="11711" spans="61:62" s="92" customFormat="1" x14ac:dyDescent="0.2">
      <c r="BI11711" s="147"/>
      <c r="BJ11711" s="147"/>
    </row>
    <row r="11712" spans="61:62" s="92" customFormat="1" x14ac:dyDescent="0.2">
      <c r="BI11712" s="147"/>
      <c r="BJ11712" s="147"/>
    </row>
    <row r="11713" spans="61:62" s="92" customFormat="1" x14ac:dyDescent="0.2">
      <c r="BI11713" s="147"/>
      <c r="BJ11713" s="147"/>
    </row>
    <row r="11714" spans="61:62" s="92" customFormat="1" x14ac:dyDescent="0.2">
      <c r="BI11714" s="147"/>
      <c r="BJ11714" s="147"/>
    </row>
    <row r="11715" spans="61:62" s="92" customFormat="1" x14ac:dyDescent="0.2">
      <c r="BI11715" s="147"/>
      <c r="BJ11715" s="147"/>
    </row>
    <row r="11716" spans="61:62" s="92" customFormat="1" x14ac:dyDescent="0.2">
      <c r="BI11716" s="147"/>
      <c r="BJ11716" s="147"/>
    </row>
    <row r="11717" spans="61:62" s="92" customFormat="1" x14ac:dyDescent="0.2">
      <c r="BI11717" s="147"/>
      <c r="BJ11717" s="147"/>
    </row>
    <row r="11718" spans="61:62" s="92" customFormat="1" x14ac:dyDescent="0.2">
      <c r="BI11718" s="147"/>
      <c r="BJ11718" s="147"/>
    </row>
    <row r="11719" spans="61:62" s="92" customFormat="1" x14ac:dyDescent="0.2">
      <c r="BI11719" s="147"/>
      <c r="BJ11719" s="147"/>
    </row>
    <row r="11720" spans="61:62" s="92" customFormat="1" x14ac:dyDescent="0.2">
      <c r="BI11720" s="147"/>
      <c r="BJ11720" s="147"/>
    </row>
    <row r="11721" spans="61:62" s="92" customFormat="1" x14ac:dyDescent="0.2">
      <c r="BI11721" s="147"/>
      <c r="BJ11721" s="147"/>
    </row>
    <row r="11722" spans="61:62" s="92" customFormat="1" x14ac:dyDescent="0.2">
      <c r="BI11722" s="147"/>
      <c r="BJ11722" s="147"/>
    </row>
    <row r="11723" spans="61:62" s="92" customFormat="1" x14ac:dyDescent="0.2">
      <c r="BI11723" s="147"/>
      <c r="BJ11723" s="147"/>
    </row>
    <row r="11724" spans="61:62" s="92" customFormat="1" x14ac:dyDescent="0.2">
      <c r="BI11724" s="147"/>
      <c r="BJ11724" s="147"/>
    </row>
    <row r="11725" spans="61:62" s="92" customFormat="1" x14ac:dyDescent="0.2">
      <c r="BI11725" s="147"/>
      <c r="BJ11725" s="147"/>
    </row>
    <row r="11726" spans="61:62" s="92" customFormat="1" x14ac:dyDescent="0.2">
      <c r="BI11726" s="147"/>
      <c r="BJ11726" s="147"/>
    </row>
    <row r="11727" spans="61:62" s="92" customFormat="1" x14ac:dyDescent="0.2">
      <c r="BI11727" s="147"/>
      <c r="BJ11727" s="147"/>
    </row>
    <row r="11728" spans="61:62" s="92" customFormat="1" x14ac:dyDescent="0.2">
      <c r="BI11728" s="147"/>
      <c r="BJ11728" s="147"/>
    </row>
    <row r="11729" spans="61:62" s="92" customFormat="1" x14ac:dyDescent="0.2">
      <c r="BI11729" s="147"/>
      <c r="BJ11729" s="147"/>
    </row>
    <row r="11730" spans="61:62" s="92" customFormat="1" x14ac:dyDescent="0.2">
      <c r="BI11730" s="147"/>
      <c r="BJ11730" s="147"/>
    </row>
    <row r="11731" spans="61:62" s="92" customFormat="1" x14ac:dyDescent="0.2">
      <c r="BI11731" s="147"/>
      <c r="BJ11731" s="147"/>
    </row>
    <row r="11732" spans="61:62" s="92" customFormat="1" x14ac:dyDescent="0.2">
      <c r="BI11732" s="147"/>
      <c r="BJ11732" s="147"/>
    </row>
    <row r="11733" spans="61:62" s="92" customFormat="1" x14ac:dyDescent="0.2">
      <c r="BI11733" s="147"/>
      <c r="BJ11733" s="147"/>
    </row>
    <row r="11734" spans="61:62" s="92" customFormat="1" x14ac:dyDescent="0.2">
      <c r="BI11734" s="147"/>
      <c r="BJ11734" s="147"/>
    </row>
    <row r="11735" spans="61:62" s="92" customFormat="1" x14ac:dyDescent="0.2">
      <c r="BI11735" s="147"/>
      <c r="BJ11735" s="147"/>
    </row>
    <row r="11736" spans="61:62" s="92" customFormat="1" x14ac:dyDescent="0.2">
      <c r="BI11736" s="147"/>
      <c r="BJ11736" s="147"/>
    </row>
    <row r="11737" spans="61:62" s="92" customFormat="1" x14ac:dyDescent="0.2">
      <c r="BI11737" s="147"/>
      <c r="BJ11737" s="147"/>
    </row>
    <row r="11738" spans="61:62" s="92" customFormat="1" x14ac:dyDescent="0.2">
      <c r="BI11738" s="147"/>
      <c r="BJ11738" s="147"/>
    </row>
    <row r="11739" spans="61:62" s="92" customFormat="1" x14ac:dyDescent="0.2">
      <c r="BI11739" s="147"/>
      <c r="BJ11739" s="147"/>
    </row>
    <row r="11740" spans="61:62" s="92" customFormat="1" x14ac:dyDescent="0.2">
      <c r="BI11740" s="147"/>
      <c r="BJ11740" s="147"/>
    </row>
    <row r="11741" spans="61:62" s="92" customFormat="1" x14ac:dyDescent="0.2">
      <c r="BI11741" s="147"/>
      <c r="BJ11741" s="147"/>
    </row>
    <row r="11742" spans="61:62" s="92" customFormat="1" x14ac:dyDescent="0.2">
      <c r="BI11742" s="147"/>
      <c r="BJ11742" s="147"/>
    </row>
    <row r="11743" spans="61:62" s="92" customFormat="1" x14ac:dyDescent="0.2">
      <c r="BI11743" s="147"/>
      <c r="BJ11743" s="147"/>
    </row>
    <row r="11744" spans="61:62" s="92" customFormat="1" x14ac:dyDescent="0.2">
      <c r="BI11744" s="147"/>
      <c r="BJ11744" s="147"/>
    </row>
    <row r="11745" spans="61:62" s="92" customFormat="1" x14ac:dyDescent="0.2">
      <c r="BI11745" s="147"/>
      <c r="BJ11745" s="147"/>
    </row>
    <row r="11746" spans="61:62" s="92" customFormat="1" x14ac:dyDescent="0.2">
      <c r="BI11746" s="147"/>
      <c r="BJ11746" s="147"/>
    </row>
    <row r="11747" spans="61:62" s="92" customFormat="1" x14ac:dyDescent="0.2">
      <c r="BI11747" s="147"/>
      <c r="BJ11747" s="147"/>
    </row>
    <row r="11748" spans="61:62" s="92" customFormat="1" x14ac:dyDescent="0.2">
      <c r="BI11748" s="147"/>
      <c r="BJ11748" s="147"/>
    </row>
    <row r="11749" spans="61:62" s="92" customFormat="1" x14ac:dyDescent="0.2">
      <c r="BI11749" s="147"/>
      <c r="BJ11749" s="147"/>
    </row>
    <row r="11750" spans="61:62" s="92" customFormat="1" x14ac:dyDescent="0.2">
      <c r="BI11750" s="147"/>
      <c r="BJ11750" s="147"/>
    </row>
    <row r="11751" spans="61:62" s="92" customFormat="1" x14ac:dyDescent="0.2">
      <c r="BI11751" s="147"/>
      <c r="BJ11751" s="147"/>
    </row>
    <row r="11752" spans="61:62" s="92" customFormat="1" x14ac:dyDescent="0.2">
      <c r="BI11752" s="147"/>
      <c r="BJ11752" s="147"/>
    </row>
    <row r="11753" spans="61:62" s="92" customFormat="1" x14ac:dyDescent="0.2">
      <c r="BI11753" s="147"/>
      <c r="BJ11753" s="147"/>
    </row>
    <row r="11754" spans="61:62" s="92" customFormat="1" x14ac:dyDescent="0.2">
      <c r="BI11754" s="147"/>
      <c r="BJ11754" s="147"/>
    </row>
    <row r="11755" spans="61:62" s="92" customFormat="1" x14ac:dyDescent="0.2">
      <c r="BI11755" s="147"/>
      <c r="BJ11755" s="147"/>
    </row>
    <row r="11756" spans="61:62" s="92" customFormat="1" x14ac:dyDescent="0.2">
      <c r="BI11756" s="147"/>
      <c r="BJ11756" s="147"/>
    </row>
    <row r="11757" spans="61:62" s="92" customFormat="1" x14ac:dyDescent="0.2">
      <c r="BI11757" s="147"/>
      <c r="BJ11757" s="147"/>
    </row>
    <row r="11758" spans="61:62" s="92" customFormat="1" x14ac:dyDescent="0.2">
      <c r="BI11758" s="147"/>
      <c r="BJ11758" s="147"/>
    </row>
    <row r="11759" spans="61:62" s="92" customFormat="1" x14ac:dyDescent="0.2">
      <c r="BI11759" s="147"/>
      <c r="BJ11759" s="147"/>
    </row>
    <row r="11760" spans="61:62" s="92" customFormat="1" x14ac:dyDescent="0.2">
      <c r="BI11760" s="147"/>
      <c r="BJ11760" s="147"/>
    </row>
    <row r="11761" spans="61:62" s="92" customFormat="1" x14ac:dyDescent="0.2">
      <c r="BI11761" s="147"/>
      <c r="BJ11761" s="147"/>
    </row>
    <row r="11762" spans="61:62" s="92" customFormat="1" x14ac:dyDescent="0.2">
      <c r="BI11762" s="147"/>
      <c r="BJ11762" s="147"/>
    </row>
    <row r="11763" spans="61:62" s="92" customFormat="1" x14ac:dyDescent="0.2">
      <c r="BI11763" s="147"/>
      <c r="BJ11763" s="147"/>
    </row>
    <row r="11764" spans="61:62" s="92" customFormat="1" x14ac:dyDescent="0.2">
      <c r="BI11764" s="147"/>
      <c r="BJ11764" s="147"/>
    </row>
    <row r="11765" spans="61:62" s="92" customFormat="1" x14ac:dyDescent="0.2">
      <c r="BI11765" s="147"/>
      <c r="BJ11765" s="147"/>
    </row>
    <row r="11766" spans="61:62" s="92" customFormat="1" x14ac:dyDescent="0.2">
      <c r="BI11766" s="147"/>
      <c r="BJ11766" s="147"/>
    </row>
    <row r="11767" spans="61:62" s="92" customFormat="1" x14ac:dyDescent="0.2">
      <c r="BI11767" s="147"/>
      <c r="BJ11767" s="147"/>
    </row>
    <row r="11768" spans="61:62" s="92" customFormat="1" x14ac:dyDescent="0.2">
      <c r="BI11768" s="147"/>
      <c r="BJ11768" s="147"/>
    </row>
    <row r="11769" spans="61:62" s="92" customFormat="1" x14ac:dyDescent="0.2">
      <c r="BI11769" s="147"/>
      <c r="BJ11769" s="147"/>
    </row>
    <row r="11770" spans="61:62" s="92" customFormat="1" x14ac:dyDescent="0.2">
      <c r="BI11770" s="147"/>
      <c r="BJ11770" s="147"/>
    </row>
    <row r="11771" spans="61:62" s="92" customFormat="1" x14ac:dyDescent="0.2">
      <c r="BI11771" s="147"/>
      <c r="BJ11771" s="147"/>
    </row>
    <row r="11772" spans="61:62" s="92" customFormat="1" x14ac:dyDescent="0.2">
      <c r="BI11772" s="147"/>
      <c r="BJ11772" s="147"/>
    </row>
    <row r="11773" spans="61:62" s="92" customFormat="1" x14ac:dyDescent="0.2">
      <c r="BI11773" s="147"/>
      <c r="BJ11773" s="147"/>
    </row>
    <row r="11774" spans="61:62" s="92" customFormat="1" x14ac:dyDescent="0.2">
      <c r="BI11774" s="147"/>
      <c r="BJ11774" s="147"/>
    </row>
    <row r="11775" spans="61:62" s="92" customFormat="1" x14ac:dyDescent="0.2">
      <c r="BI11775" s="147"/>
      <c r="BJ11775" s="147"/>
    </row>
    <row r="11776" spans="61:62" s="92" customFormat="1" x14ac:dyDescent="0.2">
      <c r="BI11776" s="147"/>
      <c r="BJ11776" s="147"/>
    </row>
    <row r="11777" spans="61:62" s="92" customFormat="1" x14ac:dyDescent="0.2">
      <c r="BI11777" s="147"/>
      <c r="BJ11777" s="147"/>
    </row>
    <row r="11778" spans="61:62" s="92" customFormat="1" x14ac:dyDescent="0.2">
      <c r="BI11778" s="147"/>
      <c r="BJ11778" s="147"/>
    </row>
    <row r="11779" spans="61:62" s="92" customFormat="1" x14ac:dyDescent="0.2">
      <c r="BI11779" s="147"/>
      <c r="BJ11779" s="147"/>
    </row>
    <row r="11780" spans="61:62" s="92" customFormat="1" x14ac:dyDescent="0.2">
      <c r="BI11780" s="147"/>
      <c r="BJ11780" s="147"/>
    </row>
    <row r="11781" spans="61:62" s="92" customFormat="1" x14ac:dyDescent="0.2">
      <c r="BI11781" s="147"/>
      <c r="BJ11781" s="147"/>
    </row>
    <row r="11782" spans="61:62" s="92" customFormat="1" x14ac:dyDescent="0.2">
      <c r="BI11782" s="147"/>
      <c r="BJ11782" s="147"/>
    </row>
    <row r="11783" spans="61:62" s="92" customFormat="1" x14ac:dyDescent="0.2">
      <c r="BI11783" s="147"/>
      <c r="BJ11783" s="147"/>
    </row>
    <row r="11784" spans="61:62" s="92" customFormat="1" x14ac:dyDescent="0.2">
      <c r="BI11784" s="147"/>
      <c r="BJ11784" s="147"/>
    </row>
    <row r="11785" spans="61:62" s="92" customFormat="1" x14ac:dyDescent="0.2">
      <c r="BI11785" s="147"/>
      <c r="BJ11785" s="147"/>
    </row>
    <row r="11786" spans="61:62" s="92" customFormat="1" x14ac:dyDescent="0.2">
      <c r="BI11786" s="147"/>
      <c r="BJ11786" s="147"/>
    </row>
    <row r="11787" spans="61:62" s="92" customFormat="1" x14ac:dyDescent="0.2">
      <c r="BI11787" s="147"/>
      <c r="BJ11787" s="147"/>
    </row>
    <row r="11788" spans="61:62" s="92" customFormat="1" x14ac:dyDescent="0.2">
      <c r="BI11788" s="147"/>
      <c r="BJ11788" s="147"/>
    </row>
    <row r="11789" spans="61:62" s="92" customFormat="1" x14ac:dyDescent="0.2">
      <c r="BI11789" s="147"/>
      <c r="BJ11789" s="147"/>
    </row>
    <row r="11790" spans="61:62" s="92" customFormat="1" x14ac:dyDescent="0.2">
      <c r="BI11790" s="147"/>
      <c r="BJ11790" s="147"/>
    </row>
    <row r="11791" spans="61:62" s="92" customFormat="1" x14ac:dyDescent="0.2">
      <c r="BI11791" s="147"/>
      <c r="BJ11791" s="147"/>
    </row>
    <row r="11792" spans="61:62" s="92" customFormat="1" x14ac:dyDescent="0.2">
      <c r="BI11792" s="147"/>
      <c r="BJ11792" s="147"/>
    </row>
    <row r="11793" spans="61:62" s="92" customFormat="1" x14ac:dyDescent="0.2">
      <c r="BI11793" s="147"/>
      <c r="BJ11793" s="147"/>
    </row>
    <row r="11794" spans="61:62" s="92" customFormat="1" x14ac:dyDescent="0.2">
      <c r="BI11794" s="147"/>
      <c r="BJ11794" s="147"/>
    </row>
    <row r="11795" spans="61:62" s="92" customFormat="1" x14ac:dyDescent="0.2">
      <c r="BI11795" s="147"/>
      <c r="BJ11795" s="147"/>
    </row>
    <row r="11796" spans="61:62" s="92" customFormat="1" x14ac:dyDescent="0.2">
      <c r="BI11796" s="147"/>
      <c r="BJ11796" s="147"/>
    </row>
    <row r="11797" spans="61:62" s="92" customFormat="1" x14ac:dyDescent="0.2">
      <c r="BI11797" s="147"/>
      <c r="BJ11797" s="147"/>
    </row>
    <row r="11798" spans="61:62" s="92" customFormat="1" x14ac:dyDescent="0.2">
      <c r="BI11798" s="147"/>
      <c r="BJ11798" s="147"/>
    </row>
    <row r="11799" spans="61:62" s="92" customFormat="1" x14ac:dyDescent="0.2">
      <c r="BI11799" s="147"/>
      <c r="BJ11799" s="147"/>
    </row>
    <row r="11800" spans="61:62" s="92" customFormat="1" x14ac:dyDescent="0.2">
      <c r="BI11800" s="147"/>
      <c r="BJ11800" s="147"/>
    </row>
    <row r="11801" spans="61:62" s="92" customFormat="1" x14ac:dyDescent="0.2">
      <c r="BI11801" s="147"/>
      <c r="BJ11801" s="147"/>
    </row>
    <row r="11802" spans="61:62" s="92" customFormat="1" x14ac:dyDescent="0.2">
      <c r="BI11802" s="147"/>
      <c r="BJ11802" s="147"/>
    </row>
    <row r="11803" spans="61:62" s="92" customFormat="1" x14ac:dyDescent="0.2">
      <c r="BI11803" s="147"/>
      <c r="BJ11803" s="147"/>
    </row>
    <row r="11804" spans="61:62" s="92" customFormat="1" x14ac:dyDescent="0.2">
      <c r="BI11804" s="147"/>
      <c r="BJ11804" s="147"/>
    </row>
    <row r="11805" spans="61:62" s="92" customFormat="1" x14ac:dyDescent="0.2">
      <c r="BI11805" s="147"/>
      <c r="BJ11805" s="147"/>
    </row>
    <row r="11806" spans="61:62" s="92" customFormat="1" x14ac:dyDescent="0.2">
      <c r="BI11806" s="147"/>
      <c r="BJ11806" s="147"/>
    </row>
    <row r="11807" spans="61:62" s="92" customFormat="1" x14ac:dyDescent="0.2">
      <c r="BI11807" s="147"/>
      <c r="BJ11807" s="147"/>
    </row>
    <row r="11808" spans="61:62" s="92" customFormat="1" x14ac:dyDescent="0.2">
      <c r="BI11808" s="147"/>
      <c r="BJ11808" s="147"/>
    </row>
    <row r="11809" spans="61:62" s="92" customFormat="1" x14ac:dyDescent="0.2">
      <c r="BI11809" s="147"/>
      <c r="BJ11809" s="147"/>
    </row>
    <row r="11810" spans="61:62" s="92" customFormat="1" x14ac:dyDescent="0.2">
      <c r="BI11810" s="147"/>
      <c r="BJ11810" s="147"/>
    </row>
    <row r="11811" spans="61:62" s="92" customFormat="1" x14ac:dyDescent="0.2">
      <c r="BI11811" s="147"/>
      <c r="BJ11811" s="147"/>
    </row>
    <row r="11812" spans="61:62" s="92" customFormat="1" x14ac:dyDescent="0.2">
      <c r="BI11812" s="147"/>
      <c r="BJ11812" s="147"/>
    </row>
    <row r="11813" spans="61:62" s="92" customFormat="1" x14ac:dyDescent="0.2">
      <c r="BI11813" s="147"/>
      <c r="BJ11813" s="147"/>
    </row>
    <row r="11814" spans="61:62" s="92" customFormat="1" x14ac:dyDescent="0.2">
      <c r="BI11814" s="147"/>
      <c r="BJ11814" s="147"/>
    </row>
    <row r="11815" spans="61:62" s="92" customFormat="1" x14ac:dyDescent="0.2">
      <c r="BI11815" s="147"/>
      <c r="BJ11815" s="147"/>
    </row>
    <row r="11816" spans="61:62" s="92" customFormat="1" x14ac:dyDescent="0.2">
      <c r="BI11816" s="147"/>
      <c r="BJ11816" s="147"/>
    </row>
    <row r="11817" spans="61:62" s="92" customFormat="1" x14ac:dyDescent="0.2">
      <c r="BI11817" s="147"/>
      <c r="BJ11817" s="147"/>
    </row>
    <row r="11818" spans="61:62" s="92" customFormat="1" x14ac:dyDescent="0.2">
      <c r="BI11818" s="147"/>
      <c r="BJ11818" s="147"/>
    </row>
    <row r="11819" spans="61:62" s="92" customFormat="1" x14ac:dyDescent="0.2">
      <c r="BI11819" s="147"/>
      <c r="BJ11819" s="147"/>
    </row>
    <row r="11820" spans="61:62" s="92" customFormat="1" x14ac:dyDescent="0.2">
      <c r="BI11820" s="147"/>
      <c r="BJ11820" s="147"/>
    </row>
    <row r="11821" spans="61:62" s="92" customFormat="1" x14ac:dyDescent="0.2">
      <c r="BI11821" s="147"/>
      <c r="BJ11821" s="147"/>
    </row>
    <row r="11822" spans="61:62" s="92" customFormat="1" x14ac:dyDescent="0.2">
      <c r="BI11822" s="147"/>
      <c r="BJ11822" s="147"/>
    </row>
    <row r="11823" spans="61:62" s="92" customFormat="1" x14ac:dyDescent="0.2">
      <c r="BI11823" s="147"/>
      <c r="BJ11823" s="147"/>
    </row>
    <row r="11824" spans="61:62" s="92" customFormat="1" x14ac:dyDescent="0.2">
      <c r="BI11824" s="147"/>
      <c r="BJ11824" s="147"/>
    </row>
    <row r="11825" spans="61:62" s="92" customFormat="1" x14ac:dyDescent="0.2">
      <c r="BI11825" s="147"/>
      <c r="BJ11825" s="147"/>
    </row>
    <row r="11826" spans="61:62" s="92" customFormat="1" x14ac:dyDescent="0.2">
      <c r="BI11826" s="147"/>
      <c r="BJ11826" s="147"/>
    </row>
    <row r="11827" spans="61:62" s="92" customFormat="1" x14ac:dyDescent="0.2">
      <c r="BI11827" s="147"/>
      <c r="BJ11827" s="147"/>
    </row>
    <row r="11828" spans="61:62" s="92" customFormat="1" x14ac:dyDescent="0.2">
      <c r="BI11828" s="147"/>
      <c r="BJ11828" s="147"/>
    </row>
    <row r="11829" spans="61:62" s="92" customFormat="1" x14ac:dyDescent="0.2">
      <c r="BI11829" s="147"/>
      <c r="BJ11829" s="147"/>
    </row>
    <row r="11830" spans="61:62" s="92" customFormat="1" x14ac:dyDescent="0.2">
      <c r="BI11830" s="147"/>
      <c r="BJ11830" s="147"/>
    </row>
    <row r="11831" spans="61:62" s="92" customFormat="1" x14ac:dyDescent="0.2">
      <c r="BI11831" s="147"/>
      <c r="BJ11831" s="147"/>
    </row>
    <row r="11832" spans="61:62" s="92" customFormat="1" x14ac:dyDescent="0.2">
      <c r="BI11832" s="147"/>
      <c r="BJ11832" s="147"/>
    </row>
    <row r="11833" spans="61:62" s="92" customFormat="1" x14ac:dyDescent="0.2">
      <c r="BI11833" s="147"/>
      <c r="BJ11833" s="147"/>
    </row>
    <row r="11834" spans="61:62" s="92" customFormat="1" x14ac:dyDescent="0.2">
      <c r="BI11834" s="147"/>
      <c r="BJ11834" s="147"/>
    </row>
    <row r="11835" spans="61:62" s="92" customFormat="1" x14ac:dyDescent="0.2">
      <c r="BI11835" s="147"/>
      <c r="BJ11835" s="147"/>
    </row>
    <row r="11836" spans="61:62" s="92" customFormat="1" x14ac:dyDescent="0.2">
      <c r="BI11836" s="147"/>
      <c r="BJ11836" s="147"/>
    </row>
    <row r="11837" spans="61:62" s="92" customFormat="1" x14ac:dyDescent="0.2">
      <c r="BI11837" s="147"/>
      <c r="BJ11837" s="147"/>
    </row>
    <row r="11838" spans="61:62" s="92" customFormat="1" x14ac:dyDescent="0.2">
      <c r="BI11838" s="147"/>
      <c r="BJ11838" s="147"/>
    </row>
    <row r="11839" spans="61:62" s="92" customFormat="1" x14ac:dyDescent="0.2">
      <c r="BI11839" s="147"/>
      <c r="BJ11839" s="147"/>
    </row>
    <row r="11840" spans="61:62" s="92" customFormat="1" x14ac:dyDescent="0.2">
      <c r="BI11840" s="147"/>
      <c r="BJ11840" s="147"/>
    </row>
    <row r="11841" spans="61:62" s="92" customFormat="1" x14ac:dyDescent="0.2">
      <c r="BI11841" s="147"/>
      <c r="BJ11841" s="147"/>
    </row>
    <row r="11842" spans="61:62" s="92" customFormat="1" x14ac:dyDescent="0.2">
      <c r="BI11842" s="147"/>
      <c r="BJ11842" s="147"/>
    </row>
    <row r="11843" spans="61:62" s="92" customFormat="1" x14ac:dyDescent="0.2">
      <c r="BI11843" s="147"/>
      <c r="BJ11843" s="147"/>
    </row>
    <row r="11844" spans="61:62" s="92" customFormat="1" x14ac:dyDescent="0.2">
      <c r="BI11844" s="147"/>
      <c r="BJ11844" s="147"/>
    </row>
    <row r="11845" spans="61:62" s="92" customFormat="1" x14ac:dyDescent="0.2">
      <c r="BI11845" s="147"/>
      <c r="BJ11845" s="147"/>
    </row>
    <row r="11846" spans="61:62" s="92" customFormat="1" x14ac:dyDescent="0.2">
      <c r="BI11846" s="147"/>
      <c r="BJ11846" s="147"/>
    </row>
    <row r="11847" spans="61:62" s="92" customFormat="1" x14ac:dyDescent="0.2">
      <c r="BI11847" s="147"/>
      <c r="BJ11847" s="147"/>
    </row>
    <row r="11848" spans="61:62" s="92" customFormat="1" x14ac:dyDescent="0.2">
      <c r="BI11848" s="147"/>
      <c r="BJ11848" s="147"/>
    </row>
    <row r="11849" spans="61:62" s="92" customFormat="1" x14ac:dyDescent="0.2">
      <c r="BI11849" s="147"/>
      <c r="BJ11849" s="147"/>
    </row>
    <row r="11850" spans="61:62" s="92" customFormat="1" x14ac:dyDescent="0.2">
      <c r="BI11850" s="147"/>
      <c r="BJ11850" s="147"/>
    </row>
    <row r="11851" spans="61:62" s="92" customFormat="1" x14ac:dyDescent="0.2">
      <c r="BI11851" s="147"/>
      <c r="BJ11851" s="147"/>
    </row>
    <row r="11852" spans="61:62" s="92" customFormat="1" x14ac:dyDescent="0.2">
      <c r="BI11852" s="147"/>
      <c r="BJ11852" s="147"/>
    </row>
    <row r="11853" spans="61:62" s="92" customFormat="1" x14ac:dyDescent="0.2">
      <c r="BI11853" s="147"/>
      <c r="BJ11853" s="147"/>
    </row>
    <row r="11854" spans="61:62" s="92" customFormat="1" x14ac:dyDescent="0.2">
      <c r="BI11854" s="147"/>
      <c r="BJ11854" s="147"/>
    </row>
    <row r="11855" spans="61:62" s="92" customFormat="1" x14ac:dyDescent="0.2">
      <c r="BI11855" s="147"/>
      <c r="BJ11855" s="147"/>
    </row>
    <row r="11856" spans="61:62" s="92" customFormat="1" x14ac:dyDescent="0.2">
      <c r="BI11856" s="147"/>
      <c r="BJ11856" s="147"/>
    </row>
    <row r="11857" spans="61:62" s="92" customFormat="1" x14ac:dyDescent="0.2">
      <c r="BI11857" s="147"/>
      <c r="BJ11857" s="147"/>
    </row>
    <row r="11858" spans="61:62" s="92" customFormat="1" x14ac:dyDescent="0.2">
      <c r="BI11858" s="147"/>
      <c r="BJ11858" s="147"/>
    </row>
    <row r="11859" spans="61:62" s="92" customFormat="1" x14ac:dyDescent="0.2">
      <c r="BI11859" s="147"/>
      <c r="BJ11859" s="147"/>
    </row>
    <row r="11860" spans="61:62" s="92" customFormat="1" x14ac:dyDescent="0.2">
      <c r="BI11860" s="147"/>
      <c r="BJ11860" s="147"/>
    </row>
    <row r="11861" spans="61:62" s="92" customFormat="1" x14ac:dyDescent="0.2">
      <c r="BI11861" s="147"/>
      <c r="BJ11861" s="147"/>
    </row>
    <row r="11862" spans="61:62" s="92" customFormat="1" x14ac:dyDescent="0.2">
      <c r="BI11862" s="147"/>
      <c r="BJ11862" s="147"/>
    </row>
    <row r="11863" spans="61:62" s="92" customFormat="1" x14ac:dyDescent="0.2">
      <c r="BI11863" s="147"/>
      <c r="BJ11863" s="147"/>
    </row>
    <row r="11864" spans="61:62" s="92" customFormat="1" x14ac:dyDescent="0.2">
      <c r="BI11864" s="147"/>
      <c r="BJ11864" s="147"/>
    </row>
    <row r="11865" spans="61:62" s="92" customFormat="1" x14ac:dyDescent="0.2">
      <c r="BI11865" s="147"/>
      <c r="BJ11865" s="147"/>
    </row>
    <row r="11866" spans="61:62" s="92" customFormat="1" x14ac:dyDescent="0.2">
      <c r="BI11866" s="147"/>
      <c r="BJ11866" s="147"/>
    </row>
    <row r="11867" spans="61:62" s="92" customFormat="1" x14ac:dyDescent="0.2">
      <c r="BI11867" s="147"/>
      <c r="BJ11867" s="147"/>
    </row>
    <row r="11868" spans="61:62" s="92" customFormat="1" x14ac:dyDescent="0.2">
      <c r="BI11868" s="147"/>
      <c r="BJ11868" s="147"/>
    </row>
    <row r="11869" spans="61:62" s="92" customFormat="1" x14ac:dyDescent="0.2">
      <c r="BI11869" s="147"/>
      <c r="BJ11869" s="147"/>
    </row>
    <row r="11870" spans="61:62" s="92" customFormat="1" x14ac:dyDescent="0.2">
      <c r="BI11870" s="147"/>
      <c r="BJ11870" s="147"/>
    </row>
    <row r="11871" spans="61:62" s="92" customFormat="1" x14ac:dyDescent="0.2">
      <c r="BI11871" s="147"/>
      <c r="BJ11871" s="147"/>
    </row>
    <row r="11872" spans="61:62" s="92" customFormat="1" x14ac:dyDescent="0.2">
      <c r="BI11872" s="147"/>
      <c r="BJ11872" s="147"/>
    </row>
    <row r="11873" spans="61:62" s="92" customFormat="1" x14ac:dyDescent="0.2">
      <c r="BI11873" s="147"/>
      <c r="BJ11873" s="147"/>
    </row>
    <row r="11874" spans="61:62" s="92" customFormat="1" x14ac:dyDescent="0.2">
      <c r="BI11874" s="147"/>
      <c r="BJ11874" s="147"/>
    </row>
    <row r="11875" spans="61:62" s="92" customFormat="1" x14ac:dyDescent="0.2">
      <c r="BI11875" s="147"/>
      <c r="BJ11875" s="147"/>
    </row>
    <row r="11876" spans="61:62" s="92" customFormat="1" x14ac:dyDescent="0.2">
      <c r="BI11876" s="147"/>
      <c r="BJ11876" s="147"/>
    </row>
    <row r="11877" spans="61:62" s="92" customFormat="1" x14ac:dyDescent="0.2">
      <c r="BI11877" s="147"/>
      <c r="BJ11877" s="147"/>
    </row>
    <row r="11878" spans="61:62" s="92" customFormat="1" x14ac:dyDescent="0.2">
      <c r="BI11878" s="147"/>
      <c r="BJ11878" s="147"/>
    </row>
    <row r="11879" spans="61:62" s="92" customFormat="1" x14ac:dyDescent="0.2">
      <c r="BI11879" s="147"/>
      <c r="BJ11879" s="147"/>
    </row>
    <row r="11880" spans="61:62" s="92" customFormat="1" x14ac:dyDescent="0.2">
      <c r="BI11880" s="147"/>
      <c r="BJ11880" s="147"/>
    </row>
    <row r="11881" spans="61:62" s="92" customFormat="1" x14ac:dyDescent="0.2">
      <c r="BI11881" s="147"/>
      <c r="BJ11881" s="147"/>
    </row>
    <row r="11882" spans="61:62" s="92" customFormat="1" x14ac:dyDescent="0.2">
      <c r="BI11882" s="147"/>
      <c r="BJ11882" s="147"/>
    </row>
    <row r="11883" spans="61:62" s="92" customFormat="1" x14ac:dyDescent="0.2">
      <c r="BI11883" s="147"/>
      <c r="BJ11883" s="147"/>
    </row>
    <row r="11884" spans="61:62" s="92" customFormat="1" x14ac:dyDescent="0.2">
      <c r="BI11884" s="147"/>
      <c r="BJ11884" s="147"/>
    </row>
    <row r="11885" spans="61:62" s="92" customFormat="1" x14ac:dyDescent="0.2">
      <c r="BI11885" s="147"/>
      <c r="BJ11885" s="147"/>
    </row>
    <row r="11886" spans="61:62" s="92" customFormat="1" x14ac:dyDescent="0.2">
      <c r="BI11886" s="147"/>
      <c r="BJ11886" s="147"/>
    </row>
    <row r="11887" spans="61:62" s="92" customFormat="1" x14ac:dyDescent="0.2">
      <c r="BI11887" s="147"/>
      <c r="BJ11887" s="147"/>
    </row>
    <row r="11888" spans="61:62" s="92" customFormat="1" x14ac:dyDescent="0.2">
      <c r="BI11888" s="147"/>
      <c r="BJ11888" s="147"/>
    </row>
    <row r="11889" spans="61:62" s="92" customFormat="1" x14ac:dyDescent="0.2">
      <c r="BI11889" s="147"/>
      <c r="BJ11889" s="147"/>
    </row>
    <row r="11890" spans="61:62" s="92" customFormat="1" x14ac:dyDescent="0.2">
      <c r="BI11890" s="147"/>
      <c r="BJ11890" s="147"/>
    </row>
    <row r="11891" spans="61:62" s="92" customFormat="1" x14ac:dyDescent="0.2">
      <c r="BI11891" s="147"/>
      <c r="BJ11891" s="147"/>
    </row>
    <row r="11892" spans="61:62" s="92" customFormat="1" x14ac:dyDescent="0.2">
      <c r="BI11892" s="147"/>
      <c r="BJ11892" s="147"/>
    </row>
    <row r="11893" spans="61:62" s="92" customFormat="1" x14ac:dyDescent="0.2">
      <c r="BI11893" s="147"/>
      <c r="BJ11893" s="147"/>
    </row>
    <row r="11894" spans="61:62" s="92" customFormat="1" x14ac:dyDescent="0.2">
      <c r="BI11894" s="147"/>
      <c r="BJ11894" s="147"/>
    </row>
    <row r="11895" spans="61:62" s="92" customFormat="1" x14ac:dyDescent="0.2">
      <c r="BI11895" s="147"/>
      <c r="BJ11895" s="147"/>
    </row>
    <row r="11896" spans="61:62" s="92" customFormat="1" x14ac:dyDescent="0.2">
      <c r="BI11896" s="147"/>
      <c r="BJ11896" s="147"/>
    </row>
    <row r="11897" spans="61:62" s="92" customFormat="1" x14ac:dyDescent="0.2">
      <c r="BI11897" s="147"/>
      <c r="BJ11897" s="147"/>
    </row>
    <row r="11898" spans="61:62" s="92" customFormat="1" x14ac:dyDescent="0.2">
      <c r="BI11898" s="147"/>
      <c r="BJ11898" s="147"/>
    </row>
    <row r="11899" spans="61:62" s="92" customFormat="1" x14ac:dyDescent="0.2">
      <c r="BI11899" s="147"/>
      <c r="BJ11899" s="147"/>
    </row>
    <row r="11900" spans="61:62" s="92" customFormat="1" x14ac:dyDescent="0.2">
      <c r="BI11900" s="147"/>
      <c r="BJ11900" s="147"/>
    </row>
    <row r="11901" spans="61:62" s="92" customFormat="1" x14ac:dyDescent="0.2">
      <c r="BI11901" s="147"/>
      <c r="BJ11901" s="147"/>
    </row>
    <row r="11902" spans="61:62" s="92" customFormat="1" x14ac:dyDescent="0.2">
      <c r="BI11902" s="147"/>
      <c r="BJ11902" s="147"/>
    </row>
    <row r="11903" spans="61:62" s="92" customFormat="1" x14ac:dyDescent="0.2">
      <c r="BI11903" s="147"/>
      <c r="BJ11903" s="147"/>
    </row>
    <row r="11904" spans="61:62" s="92" customFormat="1" x14ac:dyDescent="0.2">
      <c r="BI11904" s="147"/>
      <c r="BJ11904" s="147"/>
    </row>
    <row r="11905" spans="61:62" s="92" customFormat="1" x14ac:dyDescent="0.2">
      <c r="BI11905" s="147"/>
      <c r="BJ11905" s="147"/>
    </row>
    <row r="11906" spans="61:62" s="92" customFormat="1" x14ac:dyDescent="0.2">
      <c r="BI11906" s="147"/>
      <c r="BJ11906" s="147"/>
    </row>
    <row r="11907" spans="61:62" s="92" customFormat="1" x14ac:dyDescent="0.2">
      <c r="BI11907" s="147"/>
      <c r="BJ11907" s="147"/>
    </row>
    <row r="11908" spans="61:62" s="92" customFormat="1" x14ac:dyDescent="0.2">
      <c r="BI11908" s="147"/>
      <c r="BJ11908" s="147"/>
    </row>
    <row r="11909" spans="61:62" s="92" customFormat="1" x14ac:dyDescent="0.2">
      <c r="BI11909" s="147"/>
      <c r="BJ11909" s="147"/>
    </row>
    <row r="11910" spans="61:62" s="92" customFormat="1" x14ac:dyDescent="0.2">
      <c r="BI11910" s="147"/>
      <c r="BJ11910" s="147"/>
    </row>
    <row r="11911" spans="61:62" s="92" customFormat="1" x14ac:dyDescent="0.2">
      <c r="BI11911" s="147"/>
      <c r="BJ11911" s="147"/>
    </row>
    <row r="11912" spans="61:62" s="92" customFormat="1" x14ac:dyDescent="0.2">
      <c r="BI11912" s="147"/>
      <c r="BJ11912" s="147"/>
    </row>
    <row r="11913" spans="61:62" s="92" customFormat="1" x14ac:dyDescent="0.2">
      <c r="BI11913" s="147"/>
      <c r="BJ11913" s="147"/>
    </row>
    <row r="11914" spans="61:62" s="92" customFormat="1" x14ac:dyDescent="0.2">
      <c r="BI11914" s="147"/>
      <c r="BJ11914" s="147"/>
    </row>
    <row r="11915" spans="61:62" s="92" customFormat="1" x14ac:dyDescent="0.2">
      <c r="BI11915" s="147"/>
      <c r="BJ11915" s="147"/>
    </row>
    <row r="11916" spans="61:62" s="92" customFormat="1" x14ac:dyDescent="0.2">
      <c r="BI11916" s="147"/>
      <c r="BJ11916" s="147"/>
    </row>
    <row r="11917" spans="61:62" s="92" customFormat="1" x14ac:dyDescent="0.2">
      <c r="BI11917" s="147"/>
      <c r="BJ11917" s="147"/>
    </row>
    <row r="11918" spans="61:62" s="92" customFormat="1" x14ac:dyDescent="0.2">
      <c r="BI11918" s="147"/>
      <c r="BJ11918" s="147"/>
    </row>
    <row r="11919" spans="61:62" s="92" customFormat="1" x14ac:dyDescent="0.2">
      <c r="BI11919" s="147"/>
      <c r="BJ11919" s="147"/>
    </row>
    <row r="11920" spans="61:62" s="92" customFormat="1" x14ac:dyDescent="0.2">
      <c r="BI11920" s="147"/>
      <c r="BJ11920" s="147"/>
    </row>
    <row r="11921" spans="61:62" s="92" customFormat="1" x14ac:dyDescent="0.2">
      <c r="BI11921" s="147"/>
      <c r="BJ11921" s="147"/>
    </row>
    <row r="11922" spans="61:62" s="92" customFormat="1" x14ac:dyDescent="0.2">
      <c r="BI11922" s="147"/>
      <c r="BJ11922" s="147"/>
    </row>
    <row r="11923" spans="61:62" s="92" customFormat="1" x14ac:dyDescent="0.2">
      <c r="BI11923" s="147"/>
      <c r="BJ11923" s="147"/>
    </row>
    <row r="11924" spans="61:62" s="92" customFormat="1" x14ac:dyDescent="0.2">
      <c r="BI11924" s="147"/>
      <c r="BJ11924" s="147"/>
    </row>
    <row r="11925" spans="61:62" s="92" customFormat="1" x14ac:dyDescent="0.2">
      <c r="BI11925" s="147"/>
      <c r="BJ11925" s="147"/>
    </row>
    <row r="11926" spans="61:62" s="92" customFormat="1" x14ac:dyDescent="0.2">
      <c r="BI11926" s="147"/>
      <c r="BJ11926" s="147"/>
    </row>
    <row r="11927" spans="61:62" s="92" customFormat="1" x14ac:dyDescent="0.2">
      <c r="BI11927" s="147"/>
      <c r="BJ11927" s="147"/>
    </row>
    <row r="11928" spans="61:62" s="92" customFormat="1" x14ac:dyDescent="0.2">
      <c r="BI11928" s="147"/>
      <c r="BJ11928" s="147"/>
    </row>
    <row r="11929" spans="61:62" s="92" customFormat="1" x14ac:dyDescent="0.2">
      <c r="BI11929" s="147"/>
      <c r="BJ11929" s="147"/>
    </row>
    <row r="11930" spans="61:62" s="92" customFormat="1" x14ac:dyDescent="0.2">
      <c r="BI11930" s="147"/>
      <c r="BJ11930" s="147"/>
    </row>
    <row r="11931" spans="61:62" s="92" customFormat="1" x14ac:dyDescent="0.2">
      <c r="BI11931" s="147"/>
      <c r="BJ11931" s="147"/>
    </row>
    <row r="11932" spans="61:62" s="92" customFormat="1" x14ac:dyDescent="0.2">
      <c r="BI11932" s="147"/>
      <c r="BJ11932" s="147"/>
    </row>
    <row r="11933" spans="61:62" s="92" customFormat="1" x14ac:dyDescent="0.2">
      <c r="BI11933" s="147"/>
      <c r="BJ11933" s="147"/>
    </row>
    <row r="11934" spans="61:62" s="92" customFormat="1" x14ac:dyDescent="0.2">
      <c r="BI11934" s="147"/>
      <c r="BJ11934" s="147"/>
    </row>
    <row r="11935" spans="61:62" s="92" customFormat="1" x14ac:dyDescent="0.2">
      <c r="BI11935" s="147"/>
      <c r="BJ11935" s="147"/>
    </row>
    <row r="11936" spans="61:62" s="92" customFormat="1" x14ac:dyDescent="0.2">
      <c r="BI11936" s="147"/>
      <c r="BJ11936" s="147"/>
    </row>
    <row r="11937" spans="61:62" s="92" customFormat="1" x14ac:dyDescent="0.2">
      <c r="BI11937" s="147"/>
      <c r="BJ11937" s="147"/>
    </row>
    <row r="11938" spans="61:62" s="92" customFormat="1" x14ac:dyDescent="0.2">
      <c r="BI11938" s="147"/>
      <c r="BJ11938" s="147"/>
    </row>
    <row r="11939" spans="61:62" s="92" customFormat="1" x14ac:dyDescent="0.2">
      <c r="BI11939" s="147"/>
      <c r="BJ11939" s="147"/>
    </row>
    <row r="11940" spans="61:62" s="92" customFormat="1" x14ac:dyDescent="0.2">
      <c r="BI11940" s="147"/>
      <c r="BJ11940" s="147"/>
    </row>
    <row r="11941" spans="61:62" s="92" customFormat="1" x14ac:dyDescent="0.2">
      <c r="BI11941" s="147"/>
      <c r="BJ11941" s="147"/>
    </row>
    <row r="11942" spans="61:62" s="92" customFormat="1" x14ac:dyDescent="0.2">
      <c r="BI11942" s="147"/>
      <c r="BJ11942" s="147"/>
    </row>
    <row r="11943" spans="61:62" s="92" customFormat="1" x14ac:dyDescent="0.2">
      <c r="BI11943" s="147"/>
      <c r="BJ11943" s="147"/>
    </row>
    <row r="11944" spans="61:62" s="92" customFormat="1" x14ac:dyDescent="0.2">
      <c r="BI11944" s="147"/>
      <c r="BJ11944" s="147"/>
    </row>
    <row r="11945" spans="61:62" s="92" customFormat="1" x14ac:dyDescent="0.2">
      <c r="BI11945" s="147"/>
      <c r="BJ11945" s="147"/>
    </row>
    <row r="11946" spans="61:62" s="92" customFormat="1" x14ac:dyDescent="0.2">
      <c r="BI11946" s="147"/>
      <c r="BJ11946" s="147"/>
    </row>
    <row r="11947" spans="61:62" s="92" customFormat="1" x14ac:dyDescent="0.2">
      <c r="BI11947" s="147"/>
      <c r="BJ11947" s="147"/>
    </row>
    <row r="11948" spans="61:62" s="92" customFormat="1" x14ac:dyDescent="0.2">
      <c r="BI11948" s="147"/>
      <c r="BJ11948" s="147"/>
    </row>
    <row r="11949" spans="61:62" s="92" customFormat="1" x14ac:dyDescent="0.2">
      <c r="BI11949" s="147"/>
      <c r="BJ11949" s="147"/>
    </row>
    <row r="11950" spans="61:62" s="92" customFormat="1" x14ac:dyDescent="0.2">
      <c r="BI11950" s="147"/>
      <c r="BJ11950" s="147"/>
    </row>
    <row r="11951" spans="61:62" s="92" customFormat="1" x14ac:dyDescent="0.2">
      <c r="BI11951" s="147"/>
      <c r="BJ11951" s="147"/>
    </row>
    <row r="11952" spans="61:62" s="92" customFormat="1" x14ac:dyDescent="0.2">
      <c r="BI11952" s="147"/>
      <c r="BJ11952" s="147"/>
    </row>
    <row r="11953" spans="61:62" s="92" customFormat="1" x14ac:dyDescent="0.2">
      <c r="BI11953" s="147"/>
      <c r="BJ11953" s="147"/>
    </row>
    <row r="11954" spans="61:62" s="92" customFormat="1" x14ac:dyDescent="0.2">
      <c r="BI11954" s="147"/>
      <c r="BJ11954" s="147"/>
    </row>
    <row r="11955" spans="61:62" s="92" customFormat="1" x14ac:dyDescent="0.2">
      <c r="BI11955" s="147"/>
      <c r="BJ11955" s="147"/>
    </row>
    <row r="11956" spans="61:62" s="92" customFormat="1" x14ac:dyDescent="0.2">
      <c r="BI11956" s="147"/>
      <c r="BJ11956" s="147"/>
    </row>
    <row r="11957" spans="61:62" s="92" customFormat="1" x14ac:dyDescent="0.2">
      <c r="BI11957" s="147"/>
      <c r="BJ11957" s="147"/>
    </row>
    <row r="11958" spans="61:62" s="92" customFormat="1" x14ac:dyDescent="0.2">
      <c r="BI11958" s="147"/>
      <c r="BJ11958" s="147"/>
    </row>
    <row r="11959" spans="61:62" s="92" customFormat="1" x14ac:dyDescent="0.2">
      <c r="BI11959" s="147"/>
      <c r="BJ11959" s="147"/>
    </row>
    <row r="11960" spans="61:62" s="92" customFormat="1" x14ac:dyDescent="0.2">
      <c r="BI11960" s="147"/>
      <c r="BJ11960" s="147"/>
    </row>
    <row r="11961" spans="61:62" s="92" customFormat="1" x14ac:dyDescent="0.2">
      <c r="BI11961" s="147"/>
      <c r="BJ11961" s="147"/>
    </row>
    <row r="11962" spans="61:62" s="92" customFormat="1" x14ac:dyDescent="0.2">
      <c r="BI11962" s="147"/>
      <c r="BJ11962" s="147"/>
    </row>
    <row r="11963" spans="61:62" s="92" customFormat="1" x14ac:dyDescent="0.2">
      <c r="BI11963" s="147"/>
      <c r="BJ11963" s="147"/>
    </row>
    <row r="11964" spans="61:62" s="92" customFormat="1" x14ac:dyDescent="0.2">
      <c r="BI11964" s="147"/>
      <c r="BJ11964" s="147"/>
    </row>
    <row r="11965" spans="61:62" s="92" customFormat="1" x14ac:dyDescent="0.2">
      <c r="BI11965" s="147"/>
      <c r="BJ11965" s="147"/>
    </row>
    <row r="11966" spans="61:62" s="92" customFormat="1" x14ac:dyDescent="0.2">
      <c r="BI11966" s="147"/>
      <c r="BJ11966" s="147"/>
    </row>
    <row r="11967" spans="61:62" s="92" customFormat="1" x14ac:dyDescent="0.2">
      <c r="BI11967" s="147"/>
      <c r="BJ11967" s="147"/>
    </row>
    <row r="11968" spans="61:62" s="92" customFormat="1" x14ac:dyDescent="0.2">
      <c r="BI11968" s="147"/>
      <c r="BJ11968" s="147"/>
    </row>
    <row r="11969" spans="61:62" s="92" customFormat="1" x14ac:dyDescent="0.2">
      <c r="BI11969" s="147"/>
      <c r="BJ11969" s="147"/>
    </row>
    <row r="11970" spans="61:62" s="92" customFormat="1" x14ac:dyDescent="0.2">
      <c r="BI11970" s="147"/>
      <c r="BJ11970" s="147"/>
    </row>
    <row r="11971" spans="61:62" s="92" customFormat="1" x14ac:dyDescent="0.2">
      <c r="BI11971" s="147"/>
      <c r="BJ11971" s="147"/>
    </row>
    <row r="11972" spans="61:62" s="92" customFormat="1" x14ac:dyDescent="0.2">
      <c r="BI11972" s="147"/>
      <c r="BJ11972" s="147"/>
    </row>
    <row r="11973" spans="61:62" s="92" customFormat="1" x14ac:dyDescent="0.2">
      <c r="BI11973" s="147"/>
      <c r="BJ11973" s="147"/>
    </row>
    <row r="11974" spans="61:62" s="92" customFormat="1" x14ac:dyDescent="0.2">
      <c r="BI11974" s="147"/>
      <c r="BJ11974" s="147"/>
    </row>
    <row r="11975" spans="61:62" s="92" customFormat="1" x14ac:dyDescent="0.2">
      <c r="BI11975" s="147"/>
      <c r="BJ11975" s="147"/>
    </row>
    <row r="11976" spans="61:62" s="92" customFormat="1" x14ac:dyDescent="0.2">
      <c r="BI11976" s="147"/>
      <c r="BJ11976" s="147"/>
    </row>
    <row r="11977" spans="61:62" s="92" customFormat="1" x14ac:dyDescent="0.2">
      <c r="BI11977" s="147"/>
      <c r="BJ11977" s="147"/>
    </row>
    <row r="11978" spans="61:62" s="92" customFormat="1" x14ac:dyDescent="0.2">
      <c r="BI11978" s="147"/>
      <c r="BJ11978" s="147"/>
    </row>
    <row r="11979" spans="61:62" s="92" customFormat="1" x14ac:dyDescent="0.2">
      <c r="BI11979" s="147"/>
      <c r="BJ11979" s="147"/>
    </row>
    <row r="11980" spans="61:62" s="92" customFormat="1" x14ac:dyDescent="0.2">
      <c r="BI11980" s="147"/>
      <c r="BJ11980" s="147"/>
    </row>
    <row r="11981" spans="61:62" s="92" customFormat="1" x14ac:dyDescent="0.2">
      <c r="BI11981" s="147"/>
      <c r="BJ11981" s="147"/>
    </row>
    <row r="11982" spans="61:62" s="92" customFormat="1" x14ac:dyDescent="0.2">
      <c r="BI11982" s="147"/>
      <c r="BJ11982" s="147"/>
    </row>
    <row r="11983" spans="61:62" s="92" customFormat="1" x14ac:dyDescent="0.2">
      <c r="BI11983" s="147"/>
      <c r="BJ11983" s="147"/>
    </row>
    <row r="11984" spans="61:62" s="92" customFormat="1" x14ac:dyDescent="0.2">
      <c r="BI11984" s="147"/>
      <c r="BJ11984" s="147"/>
    </row>
    <row r="11985" spans="61:62" s="92" customFormat="1" x14ac:dyDescent="0.2">
      <c r="BI11985" s="147"/>
      <c r="BJ11985" s="147"/>
    </row>
    <row r="11986" spans="61:62" s="92" customFormat="1" x14ac:dyDescent="0.2">
      <c r="BI11986" s="147"/>
      <c r="BJ11986" s="147"/>
    </row>
    <row r="11987" spans="61:62" s="92" customFormat="1" x14ac:dyDescent="0.2">
      <c r="BI11987" s="147"/>
      <c r="BJ11987" s="147"/>
    </row>
    <row r="11988" spans="61:62" s="92" customFormat="1" x14ac:dyDescent="0.2">
      <c r="BI11988" s="147"/>
      <c r="BJ11988" s="147"/>
    </row>
    <row r="11989" spans="61:62" s="92" customFormat="1" x14ac:dyDescent="0.2">
      <c r="BI11989" s="147"/>
      <c r="BJ11989" s="147"/>
    </row>
    <row r="11990" spans="61:62" s="92" customFormat="1" x14ac:dyDescent="0.2">
      <c r="BI11990" s="147"/>
      <c r="BJ11990" s="147"/>
    </row>
    <row r="11991" spans="61:62" s="92" customFormat="1" x14ac:dyDescent="0.2">
      <c r="BI11991" s="147"/>
      <c r="BJ11991" s="147"/>
    </row>
    <row r="11992" spans="61:62" s="92" customFormat="1" x14ac:dyDescent="0.2">
      <c r="BI11992" s="147"/>
      <c r="BJ11992" s="147"/>
    </row>
    <row r="11993" spans="61:62" s="92" customFormat="1" x14ac:dyDescent="0.2">
      <c r="BI11993" s="147"/>
      <c r="BJ11993" s="147"/>
    </row>
    <row r="11994" spans="61:62" s="92" customFormat="1" x14ac:dyDescent="0.2">
      <c r="BI11994" s="147"/>
      <c r="BJ11994" s="147"/>
    </row>
    <row r="11995" spans="61:62" s="92" customFormat="1" x14ac:dyDescent="0.2">
      <c r="BI11995" s="147"/>
      <c r="BJ11995" s="147"/>
    </row>
    <row r="11996" spans="61:62" s="92" customFormat="1" x14ac:dyDescent="0.2">
      <c r="BI11996" s="147"/>
      <c r="BJ11996" s="147"/>
    </row>
    <row r="11997" spans="61:62" s="92" customFormat="1" x14ac:dyDescent="0.2">
      <c r="BI11997" s="147"/>
      <c r="BJ11997" s="147"/>
    </row>
    <row r="11998" spans="61:62" s="92" customFormat="1" x14ac:dyDescent="0.2">
      <c r="BI11998" s="147"/>
      <c r="BJ11998" s="147"/>
    </row>
    <row r="11999" spans="61:62" s="92" customFormat="1" x14ac:dyDescent="0.2">
      <c r="BI11999" s="147"/>
      <c r="BJ11999" s="147"/>
    </row>
    <row r="12000" spans="61:62" s="92" customFormat="1" x14ac:dyDescent="0.2">
      <c r="BI12000" s="147"/>
      <c r="BJ12000" s="147"/>
    </row>
    <row r="12001" spans="61:62" s="92" customFormat="1" x14ac:dyDescent="0.2">
      <c r="BI12001" s="147"/>
      <c r="BJ12001" s="147"/>
    </row>
    <row r="12002" spans="61:62" s="92" customFormat="1" x14ac:dyDescent="0.2">
      <c r="BI12002" s="147"/>
      <c r="BJ12002" s="147"/>
    </row>
    <row r="12003" spans="61:62" s="92" customFormat="1" x14ac:dyDescent="0.2">
      <c r="BI12003" s="147"/>
      <c r="BJ12003" s="147"/>
    </row>
    <row r="12004" spans="61:62" s="92" customFormat="1" x14ac:dyDescent="0.2">
      <c r="BI12004" s="147"/>
      <c r="BJ12004" s="147"/>
    </row>
    <row r="12005" spans="61:62" s="92" customFormat="1" x14ac:dyDescent="0.2">
      <c r="BI12005" s="147"/>
      <c r="BJ12005" s="147"/>
    </row>
    <row r="12006" spans="61:62" s="92" customFormat="1" x14ac:dyDescent="0.2">
      <c r="BI12006" s="147"/>
      <c r="BJ12006" s="147"/>
    </row>
    <row r="12007" spans="61:62" s="92" customFormat="1" x14ac:dyDescent="0.2">
      <c r="BI12007" s="147"/>
      <c r="BJ12007" s="147"/>
    </row>
    <row r="12008" spans="61:62" s="92" customFormat="1" x14ac:dyDescent="0.2">
      <c r="BI12008" s="147"/>
      <c r="BJ12008" s="147"/>
    </row>
    <row r="12009" spans="61:62" s="92" customFormat="1" x14ac:dyDescent="0.2">
      <c r="BI12009" s="147"/>
      <c r="BJ12009" s="147"/>
    </row>
    <row r="12010" spans="61:62" s="92" customFormat="1" x14ac:dyDescent="0.2">
      <c r="BI12010" s="147"/>
      <c r="BJ12010" s="147"/>
    </row>
    <row r="12011" spans="61:62" s="92" customFormat="1" x14ac:dyDescent="0.2">
      <c r="BI12011" s="147"/>
      <c r="BJ12011" s="147"/>
    </row>
    <row r="12012" spans="61:62" s="92" customFormat="1" x14ac:dyDescent="0.2">
      <c r="BI12012" s="147"/>
      <c r="BJ12012" s="147"/>
    </row>
    <row r="12013" spans="61:62" s="92" customFormat="1" x14ac:dyDescent="0.2">
      <c r="BI12013" s="147"/>
      <c r="BJ12013" s="147"/>
    </row>
    <row r="12014" spans="61:62" s="92" customFormat="1" x14ac:dyDescent="0.2">
      <c r="BI12014" s="147"/>
      <c r="BJ12014" s="147"/>
    </row>
    <row r="12015" spans="61:62" s="92" customFormat="1" x14ac:dyDescent="0.2">
      <c r="BI12015" s="147"/>
      <c r="BJ12015" s="147"/>
    </row>
    <row r="12016" spans="61:62" s="92" customFormat="1" x14ac:dyDescent="0.2">
      <c r="BI12016" s="147"/>
      <c r="BJ12016" s="147"/>
    </row>
    <row r="12017" spans="61:62" s="92" customFormat="1" x14ac:dyDescent="0.2">
      <c r="BI12017" s="147"/>
      <c r="BJ12017" s="147"/>
    </row>
    <row r="12018" spans="61:62" s="92" customFormat="1" x14ac:dyDescent="0.2">
      <c r="BI12018" s="147"/>
      <c r="BJ12018" s="147"/>
    </row>
    <row r="12019" spans="61:62" s="92" customFormat="1" x14ac:dyDescent="0.2">
      <c r="BI12019" s="147"/>
      <c r="BJ12019" s="147"/>
    </row>
    <row r="12020" spans="61:62" s="92" customFormat="1" x14ac:dyDescent="0.2">
      <c r="BI12020" s="147"/>
      <c r="BJ12020" s="147"/>
    </row>
    <row r="12021" spans="61:62" s="92" customFormat="1" x14ac:dyDescent="0.2">
      <c r="BI12021" s="147"/>
      <c r="BJ12021" s="147"/>
    </row>
    <row r="12022" spans="61:62" s="92" customFormat="1" x14ac:dyDescent="0.2">
      <c r="BI12022" s="147"/>
      <c r="BJ12022" s="147"/>
    </row>
    <row r="12023" spans="61:62" s="92" customFormat="1" x14ac:dyDescent="0.2">
      <c r="BI12023" s="147"/>
      <c r="BJ12023" s="147"/>
    </row>
    <row r="12024" spans="61:62" s="92" customFormat="1" x14ac:dyDescent="0.2">
      <c r="BI12024" s="147"/>
      <c r="BJ12024" s="147"/>
    </row>
    <row r="12025" spans="61:62" s="92" customFormat="1" x14ac:dyDescent="0.2">
      <c r="BI12025" s="147"/>
      <c r="BJ12025" s="147"/>
    </row>
    <row r="12026" spans="61:62" s="92" customFormat="1" x14ac:dyDescent="0.2">
      <c r="BI12026" s="147"/>
      <c r="BJ12026" s="147"/>
    </row>
    <row r="12027" spans="61:62" s="92" customFormat="1" x14ac:dyDescent="0.2">
      <c r="BI12027" s="147"/>
      <c r="BJ12027" s="147"/>
    </row>
    <row r="12028" spans="61:62" s="92" customFormat="1" x14ac:dyDescent="0.2">
      <c r="BI12028" s="147"/>
      <c r="BJ12028" s="147"/>
    </row>
    <row r="12029" spans="61:62" s="92" customFormat="1" x14ac:dyDescent="0.2">
      <c r="BI12029" s="147"/>
      <c r="BJ12029" s="147"/>
    </row>
    <row r="12030" spans="61:62" s="92" customFormat="1" x14ac:dyDescent="0.2">
      <c r="BI12030" s="147"/>
      <c r="BJ12030" s="147"/>
    </row>
    <row r="12031" spans="61:62" s="92" customFormat="1" x14ac:dyDescent="0.2">
      <c r="BI12031" s="147"/>
      <c r="BJ12031" s="147"/>
    </row>
    <row r="12032" spans="61:62" s="92" customFormat="1" x14ac:dyDescent="0.2">
      <c r="BI12032" s="147"/>
      <c r="BJ12032" s="147"/>
    </row>
    <row r="12033" spans="61:62" s="92" customFormat="1" x14ac:dyDescent="0.2">
      <c r="BI12033" s="147"/>
      <c r="BJ12033" s="147"/>
    </row>
    <row r="12034" spans="61:62" s="92" customFormat="1" x14ac:dyDescent="0.2">
      <c r="BI12034" s="147"/>
      <c r="BJ12034" s="147"/>
    </row>
    <row r="12035" spans="61:62" s="92" customFormat="1" x14ac:dyDescent="0.2">
      <c r="BI12035" s="147"/>
      <c r="BJ12035" s="147"/>
    </row>
    <row r="12036" spans="61:62" s="92" customFormat="1" x14ac:dyDescent="0.2">
      <c r="BI12036" s="147"/>
      <c r="BJ12036" s="147"/>
    </row>
    <row r="12037" spans="61:62" s="92" customFormat="1" x14ac:dyDescent="0.2">
      <c r="BI12037" s="147"/>
      <c r="BJ12037" s="147"/>
    </row>
    <row r="12038" spans="61:62" s="92" customFormat="1" x14ac:dyDescent="0.2">
      <c r="BI12038" s="147"/>
      <c r="BJ12038" s="147"/>
    </row>
    <row r="12039" spans="61:62" s="92" customFormat="1" x14ac:dyDescent="0.2">
      <c r="BI12039" s="147"/>
      <c r="BJ12039" s="147"/>
    </row>
    <row r="12040" spans="61:62" s="92" customFormat="1" x14ac:dyDescent="0.2">
      <c r="BI12040" s="147"/>
      <c r="BJ12040" s="147"/>
    </row>
    <row r="12041" spans="61:62" s="92" customFormat="1" x14ac:dyDescent="0.2">
      <c r="BI12041" s="147"/>
      <c r="BJ12041" s="147"/>
    </row>
    <row r="12042" spans="61:62" s="92" customFormat="1" x14ac:dyDescent="0.2">
      <c r="BI12042" s="147"/>
      <c r="BJ12042" s="147"/>
    </row>
    <row r="12043" spans="61:62" s="92" customFormat="1" x14ac:dyDescent="0.2">
      <c r="BI12043" s="147"/>
      <c r="BJ12043" s="147"/>
    </row>
    <row r="12044" spans="61:62" s="92" customFormat="1" x14ac:dyDescent="0.2">
      <c r="BI12044" s="147"/>
      <c r="BJ12044" s="147"/>
    </row>
    <row r="12045" spans="61:62" s="92" customFormat="1" x14ac:dyDescent="0.2">
      <c r="BI12045" s="147"/>
      <c r="BJ12045" s="147"/>
    </row>
    <row r="12046" spans="61:62" s="92" customFormat="1" x14ac:dyDescent="0.2">
      <c r="BI12046" s="147"/>
      <c r="BJ12046" s="147"/>
    </row>
    <row r="12047" spans="61:62" s="92" customFormat="1" x14ac:dyDescent="0.2">
      <c r="BI12047" s="147"/>
      <c r="BJ12047" s="147"/>
    </row>
    <row r="12048" spans="61:62" s="92" customFormat="1" x14ac:dyDescent="0.2">
      <c r="BI12048" s="147"/>
      <c r="BJ12048" s="147"/>
    </row>
    <row r="12049" spans="61:62" s="92" customFormat="1" x14ac:dyDescent="0.2">
      <c r="BI12049" s="147"/>
      <c r="BJ12049" s="147"/>
    </row>
    <row r="12050" spans="61:62" s="92" customFormat="1" x14ac:dyDescent="0.2">
      <c r="BI12050" s="147"/>
      <c r="BJ12050" s="147"/>
    </row>
    <row r="12051" spans="61:62" s="92" customFormat="1" x14ac:dyDescent="0.2">
      <c r="BI12051" s="147"/>
      <c r="BJ12051" s="147"/>
    </row>
    <row r="12052" spans="61:62" s="92" customFormat="1" x14ac:dyDescent="0.2">
      <c r="BI12052" s="147"/>
      <c r="BJ12052" s="147"/>
    </row>
    <row r="12053" spans="61:62" s="92" customFormat="1" x14ac:dyDescent="0.2">
      <c r="BI12053" s="147"/>
      <c r="BJ12053" s="147"/>
    </row>
    <row r="12054" spans="61:62" s="92" customFormat="1" x14ac:dyDescent="0.2">
      <c r="BI12054" s="147"/>
      <c r="BJ12054" s="147"/>
    </row>
    <row r="12055" spans="61:62" s="92" customFormat="1" x14ac:dyDescent="0.2">
      <c r="BI12055" s="147"/>
      <c r="BJ12055" s="147"/>
    </row>
    <row r="12056" spans="61:62" s="92" customFormat="1" x14ac:dyDescent="0.2">
      <c r="BI12056" s="147"/>
      <c r="BJ12056" s="147"/>
    </row>
    <row r="12057" spans="61:62" s="92" customFormat="1" x14ac:dyDescent="0.2">
      <c r="BI12057" s="147"/>
      <c r="BJ12057" s="147"/>
    </row>
    <row r="12058" spans="61:62" s="92" customFormat="1" x14ac:dyDescent="0.2">
      <c r="BI12058" s="147"/>
      <c r="BJ12058" s="147"/>
    </row>
    <row r="12059" spans="61:62" s="92" customFormat="1" x14ac:dyDescent="0.2">
      <c r="BI12059" s="147"/>
      <c r="BJ12059" s="147"/>
    </row>
    <row r="12060" spans="61:62" s="92" customFormat="1" x14ac:dyDescent="0.2">
      <c r="BI12060" s="147"/>
      <c r="BJ12060" s="147"/>
    </row>
    <row r="12061" spans="61:62" s="92" customFormat="1" x14ac:dyDescent="0.2">
      <c r="BI12061" s="147"/>
      <c r="BJ12061" s="147"/>
    </row>
    <row r="12062" spans="61:62" s="92" customFormat="1" x14ac:dyDescent="0.2">
      <c r="BI12062" s="147"/>
      <c r="BJ12062" s="147"/>
    </row>
    <row r="12063" spans="61:62" s="92" customFormat="1" x14ac:dyDescent="0.2">
      <c r="BI12063" s="147"/>
      <c r="BJ12063" s="147"/>
    </row>
    <row r="12064" spans="61:62" s="92" customFormat="1" x14ac:dyDescent="0.2">
      <c r="BI12064" s="147"/>
      <c r="BJ12064" s="147"/>
    </row>
    <row r="12065" spans="61:62" s="92" customFormat="1" x14ac:dyDescent="0.2">
      <c r="BI12065" s="147"/>
      <c r="BJ12065" s="147"/>
    </row>
    <row r="12066" spans="61:62" s="92" customFormat="1" x14ac:dyDescent="0.2">
      <c r="BI12066" s="147"/>
      <c r="BJ12066" s="147"/>
    </row>
    <row r="12067" spans="61:62" s="92" customFormat="1" x14ac:dyDescent="0.2">
      <c r="BI12067" s="147"/>
      <c r="BJ12067" s="147"/>
    </row>
    <row r="12068" spans="61:62" s="92" customFormat="1" x14ac:dyDescent="0.2">
      <c r="BI12068" s="147"/>
      <c r="BJ12068" s="147"/>
    </row>
    <row r="12069" spans="61:62" s="92" customFormat="1" x14ac:dyDescent="0.2">
      <c r="BI12069" s="147"/>
      <c r="BJ12069" s="147"/>
    </row>
    <row r="12070" spans="61:62" s="92" customFormat="1" x14ac:dyDescent="0.2">
      <c r="BI12070" s="147"/>
      <c r="BJ12070" s="147"/>
    </row>
    <row r="12071" spans="61:62" s="92" customFormat="1" x14ac:dyDescent="0.2">
      <c r="BI12071" s="147"/>
      <c r="BJ12071" s="147"/>
    </row>
    <row r="12072" spans="61:62" s="92" customFormat="1" x14ac:dyDescent="0.2">
      <c r="BI12072" s="147"/>
      <c r="BJ12072" s="147"/>
    </row>
    <row r="12073" spans="61:62" s="92" customFormat="1" x14ac:dyDescent="0.2">
      <c r="BI12073" s="147"/>
      <c r="BJ12073" s="147"/>
    </row>
    <row r="12074" spans="61:62" s="92" customFormat="1" x14ac:dyDescent="0.2">
      <c r="BI12074" s="147"/>
      <c r="BJ12074" s="147"/>
    </row>
    <row r="12075" spans="61:62" s="92" customFormat="1" x14ac:dyDescent="0.2">
      <c r="BI12075" s="147"/>
      <c r="BJ12075" s="147"/>
    </row>
    <row r="12076" spans="61:62" s="92" customFormat="1" x14ac:dyDescent="0.2">
      <c r="BI12076" s="147"/>
      <c r="BJ12076" s="147"/>
    </row>
    <row r="12077" spans="61:62" s="92" customFormat="1" x14ac:dyDescent="0.2">
      <c r="BI12077" s="147"/>
      <c r="BJ12077" s="147"/>
    </row>
    <row r="12078" spans="61:62" s="92" customFormat="1" x14ac:dyDescent="0.2">
      <c r="BI12078" s="147"/>
      <c r="BJ12078" s="147"/>
    </row>
    <row r="12079" spans="61:62" s="92" customFormat="1" x14ac:dyDescent="0.2">
      <c r="BI12079" s="147"/>
      <c r="BJ12079" s="147"/>
    </row>
    <row r="12080" spans="61:62" s="92" customFormat="1" x14ac:dyDescent="0.2">
      <c r="BI12080" s="147"/>
      <c r="BJ12080" s="147"/>
    </row>
    <row r="12081" spans="61:62" s="92" customFormat="1" x14ac:dyDescent="0.2">
      <c r="BI12081" s="147"/>
      <c r="BJ12081" s="147"/>
    </row>
    <row r="12082" spans="61:62" s="92" customFormat="1" x14ac:dyDescent="0.2">
      <c r="BI12082" s="147"/>
      <c r="BJ12082" s="147"/>
    </row>
    <row r="12083" spans="61:62" s="92" customFormat="1" x14ac:dyDescent="0.2">
      <c r="BI12083" s="147"/>
      <c r="BJ12083" s="147"/>
    </row>
    <row r="12084" spans="61:62" s="92" customFormat="1" x14ac:dyDescent="0.2">
      <c r="BI12084" s="147"/>
      <c r="BJ12084" s="147"/>
    </row>
    <row r="12085" spans="61:62" s="92" customFormat="1" x14ac:dyDescent="0.2">
      <c r="BI12085" s="147"/>
      <c r="BJ12085" s="147"/>
    </row>
    <row r="12086" spans="61:62" s="92" customFormat="1" x14ac:dyDescent="0.2">
      <c r="BI12086" s="147"/>
      <c r="BJ12086" s="147"/>
    </row>
    <row r="12087" spans="61:62" s="92" customFormat="1" x14ac:dyDescent="0.2">
      <c r="BI12087" s="147"/>
      <c r="BJ12087" s="147"/>
    </row>
    <row r="12088" spans="61:62" s="92" customFormat="1" x14ac:dyDescent="0.2">
      <c r="BI12088" s="147"/>
      <c r="BJ12088" s="147"/>
    </row>
    <row r="12089" spans="61:62" s="92" customFormat="1" x14ac:dyDescent="0.2">
      <c r="BI12089" s="147"/>
      <c r="BJ12089" s="147"/>
    </row>
    <row r="12090" spans="61:62" s="92" customFormat="1" x14ac:dyDescent="0.2">
      <c r="BI12090" s="147"/>
      <c r="BJ12090" s="147"/>
    </row>
    <row r="12091" spans="61:62" s="92" customFormat="1" x14ac:dyDescent="0.2">
      <c r="BI12091" s="147"/>
      <c r="BJ12091" s="147"/>
    </row>
    <row r="12092" spans="61:62" s="92" customFormat="1" x14ac:dyDescent="0.2">
      <c r="BI12092" s="147"/>
      <c r="BJ12092" s="147"/>
    </row>
    <row r="12093" spans="61:62" s="92" customFormat="1" x14ac:dyDescent="0.2">
      <c r="BI12093" s="147"/>
      <c r="BJ12093" s="147"/>
    </row>
    <row r="12094" spans="61:62" s="92" customFormat="1" x14ac:dyDescent="0.2">
      <c r="BI12094" s="147"/>
      <c r="BJ12094" s="147"/>
    </row>
    <row r="12095" spans="61:62" s="92" customFormat="1" x14ac:dyDescent="0.2">
      <c r="BI12095" s="147"/>
      <c r="BJ12095" s="147"/>
    </row>
    <row r="12096" spans="61:62" s="92" customFormat="1" x14ac:dyDescent="0.2">
      <c r="BI12096" s="147"/>
      <c r="BJ12096" s="147"/>
    </row>
    <row r="12097" spans="61:62" s="92" customFormat="1" x14ac:dyDescent="0.2">
      <c r="BI12097" s="147"/>
      <c r="BJ12097" s="147"/>
    </row>
    <row r="12098" spans="61:62" s="92" customFormat="1" x14ac:dyDescent="0.2">
      <c r="BI12098" s="147"/>
      <c r="BJ12098" s="147"/>
    </row>
    <row r="12099" spans="61:62" s="92" customFormat="1" x14ac:dyDescent="0.2">
      <c r="BI12099" s="147"/>
      <c r="BJ12099" s="147"/>
    </row>
    <row r="12100" spans="61:62" s="92" customFormat="1" x14ac:dyDescent="0.2">
      <c r="BI12100" s="147"/>
      <c r="BJ12100" s="147"/>
    </row>
    <row r="12101" spans="61:62" s="92" customFormat="1" x14ac:dyDescent="0.2">
      <c r="BI12101" s="147"/>
      <c r="BJ12101" s="147"/>
    </row>
    <row r="12102" spans="61:62" s="92" customFormat="1" x14ac:dyDescent="0.2">
      <c r="BI12102" s="147"/>
      <c r="BJ12102" s="147"/>
    </row>
    <row r="12103" spans="61:62" s="92" customFormat="1" x14ac:dyDescent="0.2">
      <c r="BI12103" s="147"/>
      <c r="BJ12103" s="147"/>
    </row>
    <row r="12104" spans="61:62" s="92" customFormat="1" x14ac:dyDescent="0.2">
      <c r="BI12104" s="147"/>
      <c r="BJ12104" s="147"/>
    </row>
    <row r="12105" spans="61:62" s="92" customFormat="1" x14ac:dyDescent="0.2">
      <c r="BI12105" s="147"/>
      <c r="BJ12105" s="147"/>
    </row>
    <row r="12106" spans="61:62" s="92" customFormat="1" x14ac:dyDescent="0.2">
      <c r="BI12106" s="147"/>
      <c r="BJ12106" s="147"/>
    </row>
    <row r="12107" spans="61:62" s="92" customFormat="1" x14ac:dyDescent="0.2">
      <c r="BI12107" s="147"/>
      <c r="BJ12107" s="147"/>
    </row>
    <row r="12108" spans="61:62" s="92" customFormat="1" x14ac:dyDescent="0.2">
      <c r="BI12108" s="147"/>
      <c r="BJ12108" s="147"/>
    </row>
    <row r="12109" spans="61:62" s="92" customFormat="1" x14ac:dyDescent="0.2">
      <c r="BI12109" s="147"/>
      <c r="BJ12109" s="147"/>
    </row>
    <row r="12110" spans="61:62" s="92" customFormat="1" x14ac:dyDescent="0.2">
      <c r="BI12110" s="147"/>
      <c r="BJ12110" s="147"/>
    </row>
    <row r="12111" spans="61:62" s="92" customFormat="1" x14ac:dyDescent="0.2">
      <c r="BI12111" s="147"/>
      <c r="BJ12111" s="147"/>
    </row>
    <row r="12112" spans="61:62" s="92" customFormat="1" x14ac:dyDescent="0.2">
      <c r="BI12112" s="147"/>
      <c r="BJ12112" s="147"/>
    </row>
    <row r="12113" spans="61:62" s="92" customFormat="1" x14ac:dyDescent="0.2">
      <c r="BI12113" s="147"/>
      <c r="BJ12113" s="147"/>
    </row>
    <row r="12114" spans="61:62" s="92" customFormat="1" x14ac:dyDescent="0.2">
      <c r="BI12114" s="147"/>
      <c r="BJ12114" s="147"/>
    </row>
    <row r="12115" spans="61:62" s="92" customFormat="1" x14ac:dyDescent="0.2">
      <c r="BI12115" s="147"/>
      <c r="BJ12115" s="147"/>
    </row>
    <row r="12116" spans="61:62" s="92" customFormat="1" x14ac:dyDescent="0.2">
      <c r="BI12116" s="147"/>
      <c r="BJ12116" s="147"/>
    </row>
    <row r="12117" spans="61:62" s="92" customFormat="1" x14ac:dyDescent="0.2">
      <c r="BI12117" s="147"/>
      <c r="BJ12117" s="147"/>
    </row>
    <row r="12118" spans="61:62" s="92" customFormat="1" x14ac:dyDescent="0.2">
      <c r="BI12118" s="147"/>
      <c r="BJ12118" s="147"/>
    </row>
    <row r="12119" spans="61:62" s="92" customFormat="1" x14ac:dyDescent="0.2">
      <c r="BI12119" s="147"/>
      <c r="BJ12119" s="147"/>
    </row>
    <row r="12120" spans="61:62" s="92" customFormat="1" x14ac:dyDescent="0.2">
      <c r="BI12120" s="147"/>
      <c r="BJ12120" s="147"/>
    </row>
    <row r="12121" spans="61:62" s="92" customFormat="1" x14ac:dyDescent="0.2">
      <c r="BI12121" s="147"/>
      <c r="BJ12121" s="147"/>
    </row>
    <row r="12122" spans="61:62" s="92" customFormat="1" x14ac:dyDescent="0.2">
      <c r="BI12122" s="147"/>
      <c r="BJ12122" s="147"/>
    </row>
    <row r="12123" spans="61:62" s="92" customFormat="1" x14ac:dyDescent="0.2">
      <c r="BI12123" s="147"/>
      <c r="BJ12123" s="147"/>
    </row>
    <row r="12124" spans="61:62" s="92" customFormat="1" x14ac:dyDescent="0.2">
      <c r="BI12124" s="147"/>
      <c r="BJ12124" s="147"/>
    </row>
    <row r="12125" spans="61:62" s="92" customFormat="1" x14ac:dyDescent="0.2">
      <c r="BI12125" s="147"/>
      <c r="BJ12125" s="147"/>
    </row>
    <row r="12126" spans="61:62" s="92" customFormat="1" x14ac:dyDescent="0.2">
      <c r="BI12126" s="147"/>
      <c r="BJ12126" s="147"/>
    </row>
    <row r="12127" spans="61:62" s="92" customFormat="1" x14ac:dyDescent="0.2">
      <c r="BI12127" s="147"/>
      <c r="BJ12127" s="147"/>
    </row>
    <row r="12128" spans="61:62" s="92" customFormat="1" x14ac:dyDescent="0.2">
      <c r="BI12128" s="147"/>
      <c r="BJ12128" s="147"/>
    </row>
    <row r="12129" spans="61:62" s="92" customFormat="1" x14ac:dyDescent="0.2">
      <c r="BI12129" s="147"/>
      <c r="BJ12129" s="147"/>
    </row>
    <row r="12130" spans="61:62" s="92" customFormat="1" x14ac:dyDescent="0.2">
      <c r="BI12130" s="147"/>
      <c r="BJ12130" s="147"/>
    </row>
    <row r="12131" spans="61:62" s="92" customFormat="1" x14ac:dyDescent="0.2">
      <c r="BI12131" s="147"/>
      <c r="BJ12131" s="147"/>
    </row>
    <row r="12132" spans="61:62" s="92" customFormat="1" x14ac:dyDescent="0.2">
      <c r="BI12132" s="147"/>
      <c r="BJ12132" s="147"/>
    </row>
    <row r="12133" spans="61:62" s="92" customFormat="1" x14ac:dyDescent="0.2">
      <c r="BI12133" s="147"/>
      <c r="BJ12133" s="147"/>
    </row>
    <row r="12134" spans="61:62" s="92" customFormat="1" x14ac:dyDescent="0.2">
      <c r="BI12134" s="147"/>
      <c r="BJ12134" s="147"/>
    </row>
    <row r="12135" spans="61:62" s="92" customFormat="1" x14ac:dyDescent="0.2">
      <c r="BI12135" s="147"/>
      <c r="BJ12135" s="147"/>
    </row>
    <row r="12136" spans="61:62" s="92" customFormat="1" x14ac:dyDescent="0.2">
      <c r="BI12136" s="147"/>
      <c r="BJ12136" s="147"/>
    </row>
    <row r="12137" spans="61:62" s="92" customFormat="1" x14ac:dyDescent="0.2">
      <c r="BI12137" s="147"/>
      <c r="BJ12137" s="147"/>
    </row>
    <row r="12138" spans="61:62" s="92" customFormat="1" x14ac:dyDescent="0.2">
      <c r="BI12138" s="147"/>
      <c r="BJ12138" s="147"/>
    </row>
    <row r="12139" spans="61:62" s="92" customFormat="1" x14ac:dyDescent="0.2">
      <c r="BI12139" s="147"/>
      <c r="BJ12139" s="147"/>
    </row>
    <row r="12140" spans="61:62" s="92" customFormat="1" x14ac:dyDescent="0.2">
      <c r="BI12140" s="147"/>
      <c r="BJ12140" s="147"/>
    </row>
    <row r="12141" spans="61:62" s="92" customFormat="1" x14ac:dyDescent="0.2">
      <c r="BI12141" s="147"/>
      <c r="BJ12141" s="147"/>
    </row>
    <row r="12142" spans="61:62" s="92" customFormat="1" x14ac:dyDescent="0.2">
      <c r="BI12142" s="147"/>
      <c r="BJ12142" s="147"/>
    </row>
    <row r="12143" spans="61:62" s="92" customFormat="1" x14ac:dyDescent="0.2">
      <c r="BI12143" s="147"/>
      <c r="BJ12143" s="147"/>
    </row>
    <row r="12144" spans="61:62" s="92" customFormat="1" x14ac:dyDescent="0.2">
      <c r="BI12144" s="147"/>
      <c r="BJ12144" s="147"/>
    </row>
    <row r="12145" spans="61:62" s="92" customFormat="1" x14ac:dyDescent="0.2">
      <c r="BI12145" s="147"/>
      <c r="BJ12145" s="147"/>
    </row>
    <row r="12146" spans="61:62" s="92" customFormat="1" x14ac:dyDescent="0.2">
      <c r="BI12146" s="147"/>
      <c r="BJ12146" s="147"/>
    </row>
    <row r="12147" spans="61:62" s="92" customFormat="1" x14ac:dyDescent="0.2">
      <c r="BI12147" s="147"/>
      <c r="BJ12147" s="147"/>
    </row>
    <row r="12148" spans="61:62" s="92" customFormat="1" x14ac:dyDescent="0.2">
      <c r="BI12148" s="147"/>
      <c r="BJ12148" s="147"/>
    </row>
    <row r="12149" spans="61:62" s="92" customFormat="1" x14ac:dyDescent="0.2">
      <c r="BI12149" s="147"/>
      <c r="BJ12149" s="147"/>
    </row>
    <row r="12150" spans="61:62" s="92" customFormat="1" x14ac:dyDescent="0.2">
      <c r="BI12150" s="147"/>
      <c r="BJ12150" s="147"/>
    </row>
    <row r="12151" spans="61:62" s="92" customFormat="1" x14ac:dyDescent="0.2">
      <c r="BI12151" s="147"/>
      <c r="BJ12151" s="147"/>
    </row>
    <row r="12152" spans="61:62" s="92" customFormat="1" x14ac:dyDescent="0.2">
      <c r="BI12152" s="147"/>
      <c r="BJ12152" s="147"/>
    </row>
    <row r="12153" spans="61:62" s="92" customFormat="1" x14ac:dyDescent="0.2">
      <c r="BI12153" s="147"/>
      <c r="BJ12153" s="147"/>
    </row>
    <row r="12154" spans="61:62" s="92" customFormat="1" x14ac:dyDescent="0.2">
      <c r="BI12154" s="147"/>
      <c r="BJ12154" s="147"/>
    </row>
    <row r="12155" spans="61:62" s="92" customFormat="1" x14ac:dyDescent="0.2">
      <c r="BI12155" s="147"/>
      <c r="BJ12155" s="147"/>
    </row>
    <row r="12156" spans="61:62" s="92" customFormat="1" x14ac:dyDescent="0.2">
      <c r="BI12156" s="147"/>
      <c r="BJ12156" s="147"/>
    </row>
    <row r="12157" spans="61:62" s="92" customFormat="1" x14ac:dyDescent="0.2">
      <c r="BI12157" s="147"/>
      <c r="BJ12157" s="147"/>
    </row>
    <row r="12158" spans="61:62" s="92" customFormat="1" x14ac:dyDescent="0.2">
      <c r="BI12158" s="147"/>
      <c r="BJ12158" s="147"/>
    </row>
    <row r="12159" spans="61:62" s="92" customFormat="1" x14ac:dyDescent="0.2">
      <c r="BI12159" s="147"/>
      <c r="BJ12159" s="147"/>
    </row>
    <row r="12160" spans="61:62" s="92" customFormat="1" x14ac:dyDescent="0.2">
      <c r="BI12160" s="147"/>
      <c r="BJ12160" s="147"/>
    </row>
    <row r="12161" spans="61:62" s="92" customFormat="1" x14ac:dyDescent="0.2">
      <c r="BI12161" s="147"/>
      <c r="BJ12161" s="147"/>
    </row>
    <row r="12162" spans="61:62" s="92" customFormat="1" x14ac:dyDescent="0.2">
      <c r="BI12162" s="147"/>
      <c r="BJ12162" s="147"/>
    </row>
    <row r="12163" spans="61:62" s="92" customFormat="1" x14ac:dyDescent="0.2">
      <c r="BI12163" s="147"/>
      <c r="BJ12163" s="147"/>
    </row>
    <row r="12164" spans="61:62" s="92" customFormat="1" x14ac:dyDescent="0.2">
      <c r="BI12164" s="147"/>
      <c r="BJ12164" s="147"/>
    </row>
    <row r="12165" spans="61:62" s="92" customFormat="1" x14ac:dyDescent="0.2">
      <c r="BI12165" s="147"/>
      <c r="BJ12165" s="147"/>
    </row>
    <row r="12166" spans="61:62" s="92" customFormat="1" x14ac:dyDescent="0.2">
      <c r="BI12166" s="147"/>
      <c r="BJ12166" s="147"/>
    </row>
    <row r="12167" spans="61:62" s="92" customFormat="1" x14ac:dyDescent="0.2">
      <c r="BI12167" s="147"/>
      <c r="BJ12167" s="147"/>
    </row>
    <row r="12168" spans="61:62" s="92" customFormat="1" x14ac:dyDescent="0.2">
      <c r="BI12168" s="147"/>
      <c r="BJ12168" s="147"/>
    </row>
    <row r="12169" spans="61:62" s="92" customFormat="1" x14ac:dyDescent="0.2">
      <c r="BI12169" s="147"/>
      <c r="BJ12169" s="147"/>
    </row>
    <row r="12170" spans="61:62" s="92" customFormat="1" x14ac:dyDescent="0.2">
      <c r="BI12170" s="147"/>
      <c r="BJ12170" s="147"/>
    </row>
    <row r="12171" spans="61:62" s="92" customFormat="1" x14ac:dyDescent="0.2">
      <c r="BI12171" s="147"/>
      <c r="BJ12171" s="147"/>
    </row>
    <row r="12172" spans="61:62" s="92" customFormat="1" x14ac:dyDescent="0.2">
      <c r="BI12172" s="147"/>
      <c r="BJ12172" s="147"/>
    </row>
    <row r="12173" spans="61:62" s="92" customFormat="1" x14ac:dyDescent="0.2">
      <c r="BI12173" s="147"/>
      <c r="BJ12173" s="147"/>
    </row>
    <row r="12174" spans="61:62" s="92" customFormat="1" x14ac:dyDescent="0.2">
      <c r="BI12174" s="147"/>
      <c r="BJ12174" s="147"/>
    </row>
    <row r="12175" spans="61:62" s="92" customFormat="1" x14ac:dyDescent="0.2">
      <c r="BI12175" s="147"/>
      <c r="BJ12175" s="147"/>
    </row>
    <row r="12176" spans="61:62" s="92" customFormat="1" x14ac:dyDescent="0.2">
      <c r="BI12176" s="147"/>
      <c r="BJ12176" s="147"/>
    </row>
    <row r="12177" spans="61:62" s="92" customFormat="1" x14ac:dyDescent="0.2">
      <c r="BI12177" s="147"/>
      <c r="BJ12177" s="147"/>
    </row>
    <row r="12178" spans="61:62" s="92" customFormat="1" x14ac:dyDescent="0.2">
      <c r="BI12178" s="147"/>
      <c r="BJ12178" s="147"/>
    </row>
    <row r="12179" spans="61:62" s="92" customFormat="1" x14ac:dyDescent="0.2">
      <c r="BI12179" s="147"/>
      <c r="BJ12179" s="147"/>
    </row>
    <row r="12180" spans="61:62" s="92" customFormat="1" x14ac:dyDescent="0.2">
      <c r="BI12180" s="147"/>
      <c r="BJ12180" s="147"/>
    </row>
    <row r="12181" spans="61:62" s="92" customFormat="1" x14ac:dyDescent="0.2">
      <c r="BI12181" s="147"/>
      <c r="BJ12181" s="147"/>
    </row>
    <row r="12182" spans="61:62" s="92" customFormat="1" x14ac:dyDescent="0.2">
      <c r="BI12182" s="147"/>
      <c r="BJ12182" s="147"/>
    </row>
    <row r="12183" spans="61:62" s="92" customFormat="1" x14ac:dyDescent="0.2">
      <c r="BI12183" s="147"/>
      <c r="BJ12183" s="147"/>
    </row>
    <row r="12184" spans="61:62" s="92" customFormat="1" x14ac:dyDescent="0.2">
      <c r="BI12184" s="147"/>
      <c r="BJ12184" s="147"/>
    </row>
    <row r="12185" spans="61:62" s="92" customFormat="1" x14ac:dyDescent="0.2">
      <c r="BI12185" s="147"/>
      <c r="BJ12185" s="147"/>
    </row>
    <row r="12186" spans="61:62" s="92" customFormat="1" x14ac:dyDescent="0.2">
      <c r="BI12186" s="147"/>
      <c r="BJ12186" s="147"/>
    </row>
    <row r="12187" spans="61:62" s="92" customFormat="1" x14ac:dyDescent="0.2">
      <c r="BI12187" s="147"/>
      <c r="BJ12187" s="147"/>
    </row>
    <row r="12188" spans="61:62" s="92" customFormat="1" x14ac:dyDescent="0.2">
      <c r="BI12188" s="147"/>
      <c r="BJ12188" s="147"/>
    </row>
    <row r="12189" spans="61:62" s="92" customFormat="1" x14ac:dyDescent="0.2">
      <c r="BI12189" s="147"/>
      <c r="BJ12189" s="147"/>
    </row>
    <row r="12190" spans="61:62" s="92" customFormat="1" x14ac:dyDescent="0.2">
      <c r="BI12190" s="147"/>
      <c r="BJ12190" s="147"/>
    </row>
    <row r="12191" spans="61:62" s="92" customFormat="1" x14ac:dyDescent="0.2">
      <c r="BI12191" s="147"/>
      <c r="BJ12191" s="147"/>
    </row>
    <row r="12192" spans="61:62" s="92" customFormat="1" x14ac:dyDescent="0.2">
      <c r="BI12192" s="147"/>
      <c r="BJ12192" s="147"/>
    </row>
    <row r="12193" spans="61:62" s="92" customFormat="1" x14ac:dyDescent="0.2">
      <c r="BI12193" s="147"/>
      <c r="BJ12193" s="147"/>
    </row>
    <row r="12194" spans="61:62" s="92" customFormat="1" x14ac:dyDescent="0.2">
      <c r="BI12194" s="147"/>
      <c r="BJ12194" s="147"/>
    </row>
    <row r="12195" spans="61:62" s="92" customFormat="1" x14ac:dyDescent="0.2">
      <c r="BI12195" s="147"/>
      <c r="BJ12195" s="147"/>
    </row>
    <row r="12196" spans="61:62" s="92" customFormat="1" x14ac:dyDescent="0.2">
      <c r="BI12196" s="147"/>
      <c r="BJ12196" s="147"/>
    </row>
    <row r="12197" spans="61:62" s="92" customFormat="1" x14ac:dyDescent="0.2">
      <c r="BI12197" s="147"/>
      <c r="BJ12197" s="147"/>
    </row>
    <row r="12198" spans="61:62" s="92" customFormat="1" x14ac:dyDescent="0.2">
      <c r="BI12198" s="147"/>
      <c r="BJ12198" s="147"/>
    </row>
    <row r="12199" spans="61:62" s="92" customFormat="1" x14ac:dyDescent="0.2">
      <c r="BI12199" s="147"/>
      <c r="BJ12199" s="147"/>
    </row>
    <row r="12200" spans="61:62" s="92" customFormat="1" x14ac:dyDescent="0.2">
      <c r="BI12200" s="147"/>
      <c r="BJ12200" s="147"/>
    </row>
    <row r="12201" spans="61:62" s="92" customFormat="1" x14ac:dyDescent="0.2">
      <c r="BI12201" s="147"/>
      <c r="BJ12201" s="147"/>
    </row>
    <row r="12202" spans="61:62" s="92" customFormat="1" x14ac:dyDescent="0.2">
      <c r="BI12202" s="147"/>
      <c r="BJ12202" s="147"/>
    </row>
    <row r="12203" spans="61:62" s="92" customFormat="1" x14ac:dyDescent="0.2">
      <c r="BI12203" s="147"/>
      <c r="BJ12203" s="147"/>
    </row>
    <row r="12204" spans="61:62" s="92" customFormat="1" x14ac:dyDescent="0.2">
      <c r="BI12204" s="147"/>
      <c r="BJ12204" s="147"/>
    </row>
    <row r="12205" spans="61:62" s="92" customFormat="1" x14ac:dyDescent="0.2">
      <c r="BI12205" s="147"/>
      <c r="BJ12205" s="147"/>
    </row>
    <row r="12206" spans="61:62" s="92" customFormat="1" x14ac:dyDescent="0.2">
      <c r="BI12206" s="147"/>
      <c r="BJ12206" s="147"/>
    </row>
    <row r="12207" spans="61:62" s="92" customFormat="1" x14ac:dyDescent="0.2">
      <c r="BI12207" s="147"/>
      <c r="BJ12207" s="147"/>
    </row>
    <row r="12208" spans="61:62" s="92" customFormat="1" x14ac:dyDescent="0.2">
      <c r="BI12208" s="147"/>
      <c r="BJ12208" s="147"/>
    </row>
    <row r="12209" spans="61:62" s="92" customFormat="1" x14ac:dyDescent="0.2">
      <c r="BI12209" s="147"/>
      <c r="BJ12209" s="147"/>
    </row>
    <row r="12210" spans="61:62" s="92" customFormat="1" x14ac:dyDescent="0.2">
      <c r="BI12210" s="147"/>
      <c r="BJ12210" s="147"/>
    </row>
    <row r="12211" spans="61:62" s="92" customFormat="1" x14ac:dyDescent="0.2">
      <c r="BI12211" s="147"/>
      <c r="BJ12211" s="147"/>
    </row>
    <row r="12212" spans="61:62" s="92" customFormat="1" x14ac:dyDescent="0.2">
      <c r="BI12212" s="147"/>
      <c r="BJ12212" s="147"/>
    </row>
    <row r="12213" spans="61:62" s="92" customFormat="1" x14ac:dyDescent="0.2">
      <c r="BI12213" s="147"/>
      <c r="BJ12213" s="147"/>
    </row>
    <row r="12214" spans="61:62" s="92" customFormat="1" x14ac:dyDescent="0.2">
      <c r="BI12214" s="147"/>
      <c r="BJ12214" s="147"/>
    </row>
    <row r="12215" spans="61:62" s="92" customFormat="1" x14ac:dyDescent="0.2">
      <c r="BI12215" s="147"/>
      <c r="BJ12215" s="147"/>
    </row>
    <row r="12216" spans="61:62" s="92" customFormat="1" x14ac:dyDescent="0.2">
      <c r="BI12216" s="147"/>
      <c r="BJ12216" s="147"/>
    </row>
    <row r="12217" spans="61:62" s="92" customFormat="1" x14ac:dyDescent="0.2">
      <c r="BI12217" s="147"/>
      <c r="BJ12217" s="147"/>
    </row>
    <row r="12218" spans="61:62" s="92" customFormat="1" x14ac:dyDescent="0.2">
      <c r="BI12218" s="147"/>
      <c r="BJ12218" s="147"/>
    </row>
    <row r="12219" spans="61:62" s="92" customFormat="1" x14ac:dyDescent="0.2">
      <c r="BI12219" s="147"/>
      <c r="BJ12219" s="147"/>
    </row>
    <row r="12220" spans="61:62" s="92" customFormat="1" x14ac:dyDescent="0.2">
      <c r="BI12220" s="147"/>
      <c r="BJ12220" s="147"/>
    </row>
    <row r="12221" spans="61:62" s="92" customFormat="1" x14ac:dyDescent="0.2">
      <c r="BI12221" s="147"/>
      <c r="BJ12221" s="147"/>
    </row>
    <row r="12222" spans="61:62" s="92" customFormat="1" x14ac:dyDescent="0.2">
      <c r="BI12222" s="147"/>
      <c r="BJ12222" s="147"/>
    </row>
    <row r="12223" spans="61:62" s="92" customFormat="1" x14ac:dyDescent="0.2">
      <c r="BI12223" s="147"/>
      <c r="BJ12223" s="147"/>
    </row>
    <row r="12224" spans="61:62" s="92" customFormat="1" x14ac:dyDescent="0.2">
      <c r="BI12224" s="147"/>
      <c r="BJ12224" s="147"/>
    </row>
    <row r="12225" spans="61:62" s="92" customFormat="1" x14ac:dyDescent="0.2">
      <c r="BI12225" s="147"/>
      <c r="BJ12225" s="147"/>
    </row>
    <row r="12226" spans="61:62" s="92" customFormat="1" x14ac:dyDescent="0.2">
      <c r="BI12226" s="147"/>
      <c r="BJ12226" s="147"/>
    </row>
    <row r="12227" spans="61:62" s="92" customFormat="1" x14ac:dyDescent="0.2">
      <c r="BI12227" s="147"/>
      <c r="BJ12227" s="147"/>
    </row>
    <row r="12228" spans="61:62" s="92" customFormat="1" x14ac:dyDescent="0.2">
      <c r="BI12228" s="147"/>
      <c r="BJ12228" s="147"/>
    </row>
    <row r="12229" spans="61:62" s="92" customFormat="1" x14ac:dyDescent="0.2">
      <c r="BI12229" s="147"/>
      <c r="BJ12229" s="147"/>
    </row>
    <row r="12230" spans="61:62" s="92" customFormat="1" x14ac:dyDescent="0.2">
      <c r="BI12230" s="147"/>
      <c r="BJ12230" s="147"/>
    </row>
    <row r="12231" spans="61:62" s="92" customFormat="1" x14ac:dyDescent="0.2">
      <c r="BI12231" s="147"/>
      <c r="BJ12231" s="147"/>
    </row>
    <row r="12232" spans="61:62" s="92" customFormat="1" x14ac:dyDescent="0.2">
      <c r="BI12232" s="147"/>
      <c r="BJ12232" s="147"/>
    </row>
    <row r="12233" spans="61:62" s="92" customFormat="1" x14ac:dyDescent="0.2">
      <c r="BI12233" s="147"/>
      <c r="BJ12233" s="147"/>
    </row>
    <row r="12234" spans="61:62" s="92" customFormat="1" x14ac:dyDescent="0.2">
      <c r="BI12234" s="147"/>
      <c r="BJ12234" s="147"/>
    </row>
    <row r="12235" spans="61:62" s="92" customFormat="1" x14ac:dyDescent="0.2">
      <c r="BI12235" s="147"/>
      <c r="BJ12235" s="147"/>
    </row>
    <row r="12236" spans="61:62" s="92" customFormat="1" x14ac:dyDescent="0.2">
      <c r="BI12236" s="147"/>
      <c r="BJ12236" s="147"/>
    </row>
    <row r="12237" spans="61:62" s="92" customFormat="1" x14ac:dyDescent="0.2">
      <c r="BI12237" s="147"/>
      <c r="BJ12237" s="147"/>
    </row>
    <row r="12238" spans="61:62" s="92" customFormat="1" x14ac:dyDescent="0.2">
      <c r="BI12238" s="147"/>
      <c r="BJ12238" s="147"/>
    </row>
    <row r="12239" spans="61:62" s="92" customFormat="1" x14ac:dyDescent="0.2">
      <c r="BI12239" s="147"/>
      <c r="BJ12239" s="147"/>
    </row>
    <row r="12240" spans="61:62" s="92" customFormat="1" x14ac:dyDescent="0.2">
      <c r="BI12240" s="147"/>
      <c r="BJ12240" s="147"/>
    </row>
    <row r="12241" spans="61:62" s="92" customFormat="1" x14ac:dyDescent="0.2">
      <c r="BI12241" s="147"/>
      <c r="BJ12241" s="147"/>
    </row>
    <row r="12242" spans="61:62" s="92" customFormat="1" x14ac:dyDescent="0.2">
      <c r="BI12242" s="147"/>
      <c r="BJ12242" s="147"/>
    </row>
    <row r="12243" spans="61:62" s="92" customFormat="1" x14ac:dyDescent="0.2">
      <c r="BI12243" s="147"/>
      <c r="BJ12243" s="147"/>
    </row>
    <row r="12244" spans="61:62" s="92" customFormat="1" x14ac:dyDescent="0.2">
      <c r="BI12244" s="147"/>
      <c r="BJ12244" s="147"/>
    </row>
    <row r="12245" spans="61:62" s="92" customFormat="1" x14ac:dyDescent="0.2">
      <c r="BI12245" s="147"/>
      <c r="BJ12245" s="147"/>
    </row>
    <row r="12246" spans="61:62" s="92" customFormat="1" x14ac:dyDescent="0.2">
      <c r="BI12246" s="147"/>
      <c r="BJ12246" s="147"/>
    </row>
    <row r="12247" spans="61:62" s="92" customFormat="1" x14ac:dyDescent="0.2">
      <c r="BI12247" s="147"/>
      <c r="BJ12247" s="147"/>
    </row>
    <row r="12248" spans="61:62" s="92" customFormat="1" x14ac:dyDescent="0.2">
      <c r="BI12248" s="147"/>
      <c r="BJ12248" s="147"/>
    </row>
    <row r="12249" spans="61:62" s="92" customFormat="1" x14ac:dyDescent="0.2">
      <c r="BI12249" s="147"/>
      <c r="BJ12249" s="147"/>
    </row>
    <row r="12250" spans="61:62" s="92" customFormat="1" x14ac:dyDescent="0.2">
      <c r="BI12250" s="147"/>
      <c r="BJ12250" s="147"/>
    </row>
    <row r="12251" spans="61:62" s="92" customFormat="1" x14ac:dyDescent="0.2">
      <c r="BI12251" s="147"/>
      <c r="BJ12251" s="147"/>
    </row>
    <row r="12252" spans="61:62" s="92" customFormat="1" x14ac:dyDescent="0.2">
      <c r="BI12252" s="147"/>
      <c r="BJ12252" s="147"/>
    </row>
    <row r="12253" spans="61:62" s="92" customFormat="1" x14ac:dyDescent="0.2">
      <c r="BI12253" s="147"/>
      <c r="BJ12253" s="147"/>
    </row>
    <row r="12254" spans="61:62" s="92" customFormat="1" x14ac:dyDescent="0.2">
      <c r="BI12254" s="147"/>
      <c r="BJ12254" s="147"/>
    </row>
    <row r="12255" spans="61:62" s="92" customFormat="1" x14ac:dyDescent="0.2">
      <c r="BI12255" s="147"/>
      <c r="BJ12255" s="147"/>
    </row>
    <row r="12256" spans="61:62" s="92" customFormat="1" x14ac:dyDescent="0.2">
      <c r="BI12256" s="147"/>
      <c r="BJ12256" s="147"/>
    </row>
    <row r="12257" spans="61:62" s="92" customFormat="1" x14ac:dyDescent="0.2">
      <c r="BI12257" s="147"/>
      <c r="BJ12257" s="147"/>
    </row>
    <row r="12258" spans="61:62" s="92" customFormat="1" x14ac:dyDescent="0.2">
      <c r="BI12258" s="147"/>
      <c r="BJ12258" s="147"/>
    </row>
    <row r="12259" spans="61:62" s="92" customFormat="1" x14ac:dyDescent="0.2">
      <c r="BI12259" s="147"/>
      <c r="BJ12259" s="147"/>
    </row>
    <row r="12260" spans="61:62" s="92" customFormat="1" x14ac:dyDescent="0.2">
      <c r="BI12260" s="147"/>
      <c r="BJ12260" s="147"/>
    </row>
    <row r="12261" spans="61:62" s="92" customFormat="1" x14ac:dyDescent="0.2">
      <c r="BI12261" s="147"/>
      <c r="BJ12261" s="147"/>
    </row>
    <row r="12262" spans="61:62" s="92" customFormat="1" x14ac:dyDescent="0.2">
      <c r="BI12262" s="147"/>
      <c r="BJ12262" s="147"/>
    </row>
    <row r="12263" spans="61:62" s="92" customFormat="1" x14ac:dyDescent="0.2">
      <c r="BI12263" s="147"/>
      <c r="BJ12263" s="147"/>
    </row>
    <row r="12264" spans="61:62" s="92" customFormat="1" x14ac:dyDescent="0.2">
      <c r="BI12264" s="147"/>
      <c r="BJ12264" s="147"/>
    </row>
    <row r="12265" spans="61:62" s="92" customFormat="1" x14ac:dyDescent="0.2">
      <c r="BI12265" s="147"/>
      <c r="BJ12265" s="147"/>
    </row>
    <row r="12266" spans="61:62" s="92" customFormat="1" x14ac:dyDescent="0.2">
      <c r="BI12266" s="147"/>
      <c r="BJ12266" s="147"/>
    </row>
    <row r="12267" spans="61:62" s="92" customFormat="1" x14ac:dyDescent="0.2">
      <c r="BI12267" s="147"/>
      <c r="BJ12267" s="147"/>
    </row>
    <row r="12268" spans="61:62" s="92" customFormat="1" x14ac:dyDescent="0.2">
      <c r="BI12268" s="147"/>
      <c r="BJ12268" s="147"/>
    </row>
    <row r="12269" spans="61:62" s="92" customFormat="1" x14ac:dyDescent="0.2">
      <c r="BI12269" s="147"/>
      <c r="BJ12269" s="147"/>
    </row>
    <row r="12270" spans="61:62" s="92" customFormat="1" x14ac:dyDescent="0.2">
      <c r="BI12270" s="147"/>
      <c r="BJ12270" s="147"/>
    </row>
    <row r="12271" spans="61:62" s="92" customFormat="1" x14ac:dyDescent="0.2">
      <c r="BI12271" s="147"/>
      <c r="BJ12271" s="147"/>
    </row>
    <row r="12272" spans="61:62" s="92" customFormat="1" x14ac:dyDescent="0.2">
      <c r="BI12272" s="147"/>
      <c r="BJ12272" s="147"/>
    </row>
    <row r="12273" spans="61:62" s="92" customFormat="1" x14ac:dyDescent="0.2">
      <c r="BI12273" s="147"/>
      <c r="BJ12273" s="147"/>
    </row>
    <row r="12274" spans="61:62" s="92" customFormat="1" x14ac:dyDescent="0.2">
      <c r="BI12274" s="147"/>
      <c r="BJ12274" s="147"/>
    </row>
    <row r="12275" spans="61:62" s="92" customFormat="1" x14ac:dyDescent="0.2">
      <c r="BI12275" s="147"/>
      <c r="BJ12275" s="147"/>
    </row>
    <row r="12276" spans="61:62" s="92" customFormat="1" x14ac:dyDescent="0.2">
      <c r="BI12276" s="147"/>
      <c r="BJ12276" s="147"/>
    </row>
    <row r="12277" spans="61:62" s="92" customFormat="1" x14ac:dyDescent="0.2">
      <c r="BI12277" s="147"/>
      <c r="BJ12277" s="147"/>
    </row>
    <row r="12278" spans="61:62" s="92" customFormat="1" x14ac:dyDescent="0.2">
      <c r="BI12278" s="147"/>
      <c r="BJ12278" s="147"/>
    </row>
    <row r="12279" spans="61:62" s="92" customFormat="1" x14ac:dyDescent="0.2">
      <c r="BI12279" s="147"/>
      <c r="BJ12279" s="147"/>
    </row>
    <row r="12280" spans="61:62" s="92" customFormat="1" x14ac:dyDescent="0.2">
      <c r="BI12280" s="147"/>
      <c r="BJ12280" s="147"/>
    </row>
    <row r="12281" spans="61:62" s="92" customFormat="1" x14ac:dyDescent="0.2">
      <c r="BI12281" s="147"/>
      <c r="BJ12281" s="147"/>
    </row>
    <row r="12282" spans="61:62" s="92" customFormat="1" x14ac:dyDescent="0.2">
      <c r="BI12282" s="147"/>
      <c r="BJ12282" s="147"/>
    </row>
    <row r="12283" spans="61:62" s="92" customFormat="1" x14ac:dyDescent="0.2">
      <c r="BI12283" s="147"/>
      <c r="BJ12283" s="147"/>
    </row>
    <row r="12284" spans="61:62" s="92" customFormat="1" x14ac:dyDescent="0.2">
      <c r="BI12284" s="147"/>
      <c r="BJ12284" s="147"/>
    </row>
    <row r="12285" spans="61:62" s="92" customFormat="1" x14ac:dyDescent="0.2">
      <c r="BI12285" s="147"/>
      <c r="BJ12285" s="147"/>
    </row>
    <row r="12286" spans="61:62" s="92" customFormat="1" x14ac:dyDescent="0.2">
      <c r="BI12286" s="147"/>
      <c r="BJ12286" s="147"/>
    </row>
    <row r="12287" spans="61:62" s="92" customFormat="1" x14ac:dyDescent="0.2">
      <c r="BI12287" s="147"/>
      <c r="BJ12287" s="147"/>
    </row>
    <row r="12288" spans="61:62" s="92" customFormat="1" x14ac:dyDescent="0.2">
      <c r="BI12288" s="147"/>
      <c r="BJ12288" s="147"/>
    </row>
    <row r="12289" spans="61:62" s="92" customFormat="1" x14ac:dyDescent="0.2">
      <c r="BI12289" s="147"/>
      <c r="BJ12289" s="147"/>
    </row>
    <row r="12290" spans="61:62" s="92" customFormat="1" x14ac:dyDescent="0.2">
      <c r="BI12290" s="147"/>
      <c r="BJ12290" s="147"/>
    </row>
    <row r="12291" spans="61:62" s="92" customFormat="1" x14ac:dyDescent="0.2">
      <c r="BI12291" s="147"/>
      <c r="BJ12291" s="147"/>
    </row>
    <row r="12292" spans="61:62" s="92" customFormat="1" x14ac:dyDescent="0.2">
      <c r="BI12292" s="147"/>
      <c r="BJ12292" s="147"/>
    </row>
    <row r="12293" spans="61:62" s="92" customFormat="1" x14ac:dyDescent="0.2">
      <c r="BI12293" s="147"/>
      <c r="BJ12293" s="147"/>
    </row>
    <row r="12294" spans="61:62" s="92" customFormat="1" x14ac:dyDescent="0.2">
      <c r="BI12294" s="147"/>
      <c r="BJ12294" s="147"/>
    </row>
    <row r="12295" spans="61:62" s="92" customFormat="1" x14ac:dyDescent="0.2">
      <c r="BI12295" s="147"/>
      <c r="BJ12295" s="147"/>
    </row>
    <row r="12296" spans="61:62" s="92" customFormat="1" x14ac:dyDescent="0.2">
      <c r="BI12296" s="147"/>
      <c r="BJ12296" s="147"/>
    </row>
    <row r="12297" spans="61:62" s="92" customFormat="1" x14ac:dyDescent="0.2">
      <c r="BI12297" s="147"/>
      <c r="BJ12297" s="147"/>
    </row>
    <row r="12298" spans="61:62" s="92" customFormat="1" x14ac:dyDescent="0.2">
      <c r="BI12298" s="147"/>
      <c r="BJ12298" s="147"/>
    </row>
    <row r="12299" spans="61:62" s="92" customFormat="1" x14ac:dyDescent="0.2">
      <c r="BI12299" s="147"/>
      <c r="BJ12299" s="147"/>
    </row>
    <row r="12300" spans="61:62" s="92" customFormat="1" x14ac:dyDescent="0.2">
      <c r="BI12300" s="147"/>
      <c r="BJ12300" s="147"/>
    </row>
    <row r="12301" spans="61:62" s="92" customFormat="1" x14ac:dyDescent="0.2">
      <c r="BI12301" s="147"/>
      <c r="BJ12301" s="147"/>
    </row>
    <row r="12302" spans="61:62" s="92" customFormat="1" x14ac:dyDescent="0.2">
      <c r="BI12302" s="147"/>
      <c r="BJ12302" s="147"/>
    </row>
    <row r="12303" spans="61:62" s="92" customFormat="1" x14ac:dyDescent="0.2">
      <c r="BI12303" s="147"/>
      <c r="BJ12303" s="147"/>
    </row>
    <row r="12304" spans="61:62" s="92" customFormat="1" x14ac:dyDescent="0.2">
      <c r="BI12304" s="147"/>
      <c r="BJ12304" s="147"/>
    </row>
    <row r="12305" spans="61:62" s="92" customFormat="1" x14ac:dyDescent="0.2">
      <c r="BI12305" s="147"/>
      <c r="BJ12305" s="147"/>
    </row>
    <row r="12306" spans="61:62" s="92" customFormat="1" x14ac:dyDescent="0.2">
      <c r="BI12306" s="147"/>
      <c r="BJ12306" s="147"/>
    </row>
    <row r="12307" spans="61:62" s="92" customFormat="1" x14ac:dyDescent="0.2">
      <c r="BI12307" s="147"/>
      <c r="BJ12307" s="147"/>
    </row>
    <row r="12308" spans="61:62" s="92" customFormat="1" x14ac:dyDescent="0.2">
      <c r="BI12308" s="147"/>
      <c r="BJ12308" s="147"/>
    </row>
    <row r="12309" spans="61:62" s="92" customFormat="1" x14ac:dyDescent="0.2">
      <c r="BI12309" s="147"/>
      <c r="BJ12309" s="147"/>
    </row>
    <row r="12310" spans="61:62" s="92" customFormat="1" x14ac:dyDescent="0.2">
      <c r="BI12310" s="147"/>
      <c r="BJ12310" s="147"/>
    </row>
    <row r="12311" spans="61:62" s="92" customFormat="1" x14ac:dyDescent="0.2">
      <c r="BI12311" s="147"/>
      <c r="BJ12311" s="147"/>
    </row>
    <row r="12312" spans="61:62" s="92" customFormat="1" x14ac:dyDescent="0.2">
      <c r="BI12312" s="147"/>
      <c r="BJ12312" s="147"/>
    </row>
    <row r="12313" spans="61:62" s="92" customFormat="1" x14ac:dyDescent="0.2">
      <c r="BI12313" s="147"/>
      <c r="BJ12313" s="147"/>
    </row>
    <row r="12314" spans="61:62" s="92" customFormat="1" x14ac:dyDescent="0.2">
      <c r="BI12314" s="147"/>
      <c r="BJ12314" s="147"/>
    </row>
    <row r="12315" spans="61:62" s="92" customFormat="1" x14ac:dyDescent="0.2">
      <c r="BI12315" s="147"/>
      <c r="BJ12315" s="147"/>
    </row>
    <row r="12316" spans="61:62" s="92" customFormat="1" x14ac:dyDescent="0.2">
      <c r="BI12316" s="147"/>
      <c r="BJ12316" s="147"/>
    </row>
    <row r="12317" spans="61:62" s="92" customFormat="1" x14ac:dyDescent="0.2">
      <c r="BI12317" s="147"/>
      <c r="BJ12317" s="147"/>
    </row>
    <row r="12318" spans="61:62" s="92" customFormat="1" x14ac:dyDescent="0.2">
      <c r="BI12318" s="147"/>
      <c r="BJ12318" s="147"/>
    </row>
    <row r="12319" spans="61:62" s="92" customFormat="1" x14ac:dyDescent="0.2">
      <c r="BI12319" s="147"/>
      <c r="BJ12319" s="147"/>
    </row>
    <row r="12320" spans="61:62" s="92" customFormat="1" x14ac:dyDescent="0.2">
      <c r="BI12320" s="147"/>
      <c r="BJ12320" s="147"/>
    </row>
    <row r="12321" spans="61:62" s="92" customFormat="1" x14ac:dyDescent="0.2">
      <c r="BI12321" s="147"/>
      <c r="BJ12321" s="147"/>
    </row>
    <row r="12322" spans="61:62" s="92" customFormat="1" x14ac:dyDescent="0.2">
      <c r="BI12322" s="147"/>
      <c r="BJ12322" s="147"/>
    </row>
    <row r="12323" spans="61:62" s="92" customFormat="1" x14ac:dyDescent="0.2">
      <c r="BI12323" s="147"/>
      <c r="BJ12323" s="147"/>
    </row>
    <row r="12324" spans="61:62" s="92" customFormat="1" x14ac:dyDescent="0.2">
      <c r="BI12324" s="147"/>
      <c r="BJ12324" s="147"/>
    </row>
    <row r="12325" spans="61:62" s="92" customFormat="1" x14ac:dyDescent="0.2">
      <c r="BI12325" s="147"/>
      <c r="BJ12325" s="147"/>
    </row>
    <row r="12326" spans="61:62" s="92" customFormat="1" x14ac:dyDescent="0.2">
      <c r="BI12326" s="147"/>
      <c r="BJ12326" s="147"/>
    </row>
    <row r="12327" spans="61:62" s="92" customFormat="1" x14ac:dyDescent="0.2">
      <c r="BI12327" s="147"/>
      <c r="BJ12327" s="147"/>
    </row>
    <row r="12328" spans="61:62" s="92" customFormat="1" x14ac:dyDescent="0.2">
      <c r="BI12328" s="147"/>
      <c r="BJ12328" s="147"/>
    </row>
    <row r="12329" spans="61:62" s="92" customFormat="1" x14ac:dyDescent="0.2">
      <c r="BI12329" s="147"/>
      <c r="BJ12329" s="147"/>
    </row>
    <row r="12330" spans="61:62" s="92" customFormat="1" x14ac:dyDescent="0.2">
      <c r="BI12330" s="147"/>
      <c r="BJ12330" s="147"/>
    </row>
    <row r="12331" spans="61:62" s="92" customFormat="1" x14ac:dyDescent="0.2">
      <c r="BI12331" s="147"/>
      <c r="BJ12331" s="147"/>
    </row>
    <row r="12332" spans="61:62" s="92" customFormat="1" x14ac:dyDescent="0.2">
      <c r="BI12332" s="147"/>
      <c r="BJ12332" s="147"/>
    </row>
    <row r="12333" spans="61:62" s="92" customFormat="1" x14ac:dyDescent="0.2">
      <c r="BI12333" s="147"/>
      <c r="BJ12333" s="147"/>
    </row>
    <row r="12334" spans="61:62" s="92" customFormat="1" x14ac:dyDescent="0.2">
      <c r="BI12334" s="147"/>
      <c r="BJ12334" s="147"/>
    </row>
    <row r="12335" spans="61:62" s="92" customFormat="1" x14ac:dyDescent="0.2">
      <c r="BI12335" s="147"/>
      <c r="BJ12335" s="147"/>
    </row>
    <row r="12336" spans="61:62" s="92" customFormat="1" x14ac:dyDescent="0.2">
      <c r="BI12336" s="147"/>
      <c r="BJ12336" s="147"/>
    </row>
    <row r="12337" spans="61:62" s="92" customFormat="1" x14ac:dyDescent="0.2">
      <c r="BI12337" s="147"/>
      <c r="BJ12337" s="147"/>
    </row>
    <row r="12338" spans="61:62" s="92" customFormat="1" x14ac:dyDescent="0.2">
      <c r="BI12338" s="147"/>
      <c r="BJ12338" s="147"/>
    </row>
    <row r="12339" spans="61:62" s="92" customFormat="1" x14ac:dyDescent="0.2">
      <c r="BI12339" s="147"/>
      <c r="BJ12339" s="147"/>
    </row>
    <row r="12340" spans="61:62" s="92" customFormat="1" x14ac:dyDescent="0.2">
      <c r="BI12340" s="147"/>
      <c r="BJ12340" s="147"/>
    </row>
    <row r="12341" spans="61:62" s="92" customFormat="1" x14ac:dyDescent="0.2">
      <c r="BI12341" s="147"/>
      <c r="BJ12341" s="147"/>
    </row>
    <row r="12342" spans="61:62" s="92" customFormat="1" x14ac:dyDescent="0.2">
      <c r="BI12342" s="147"/>
      <c r="BJ12342" s="147"/>
    </row>
    <row r="12343" spans="61:62" s="92" customFormat="1" x14ac:dyDescent="0.2">
      <c r="BI12343" s="147"/>
      <c r="BJ12343" s="147"/>
    </row>
    <row r="12344" spans="61:62" s="92" customFormat="1" x14ac:dyDescent="0.2">
      <c r="BI12344" s="147"/>
      <c r="BJ12344" s="147"/>
    </row>
    <row r="12345" spans="61:62" s="92" customFormat="1" x14ac:dyDescent="0.2">
      <c r="BI12345" s="147"/>
      <c r="BJ12345" s="147"/>
    </row>
    <row r="12346" spans="61:62" s="92" customFormat="1" x14ac:dyDescent="0.2">
      <c r="BI12346" s="147"/>
      <c r="BJ12346" s="147"/>
    </row>
    <row r="12347" spans="61:62" s="92" customFormat="1" x14ac:dyDescent="0.2">
      <c r="BI12347" s="147"/>
      <c r="BJ12347" s="147"/>
    </row>
    <row r="12348" spans="61:62" s="92" customFormat="1" x14ac:dyDescent="0.2">
      <c r="BI12348" s="147"/>
      <c r="BJ12348" s="147"/>
    </row>
    <row r="12349" spans="61:62" s="92" customFormat="1" x14ac:dyDescent="0.2">
      <c r="BI12349" s="147"/>
      <c r="BJ12349" s="147"/>
    </row>
    <row r="12350" spans="61:62" s="92" customFormat="1" x14ac:dyDescent="0.2">
      <c r="BI12350" s="147"/>
      <c r="BJ12350" s="147"/>
    </row>
    <row r="12351" spans="61:62" s="92" customFormat="1" x14ac:dyDescent="0.2">
      <c r="BI12351" s="147"/>
      <c r="BJ12351" s="147"/>
    </row>
    <row r="12352" spans="61:62" s="92" customFormat="1" x14ac:dyDescent="0.2">
      <c r="BI12352" s="147"/>
      <c r="BJ12352" s="147"/>
    </row>
    <row r="12353" spans="61:62" s="92" customFormat="1" x14ac:dyDescent="0.2">
      <c r="BI12353" s="147"/>
      <c r="BJ12353" s="147"/>
    </row>
    <row r="12354" spans="61:62" s="92" customFormat="1" x14ac:dyDescent="0.2">
      <c r="BI12354" s="147"/>
      <c r="BJ12354" s="147"/>
    </row>
    <row r="12355" spans="61:62" s="92" customFormat="1" x14ac:dyDescent="0.2">
      <c r="BI12355" s="147"/>
      <c r="BJ12355" s="147"/>
    </row>
    <row r="12356" spans="61:62" s="92" customFormat="1" x14ac:dyDescent="0.2">
      <c r="BI12356" s="147"/>
      <c r="BJ12356" s="147"/>
    </row>
    <row r="12357" spans="61:62" s="92" customFormat="1" x14ac:dyDescent="0.2">
      <c r="BI12357" s="147"/>
      <c r="BJ12357" s="147"/>
    </row>
    <row r="12358" spans="61:62" s="92" customFormat="1" x14ac:dyDescent="0.2">
      <c r="BI12358" s="147"/>
      <c r="BJ12358" s="147"/>
    </row>
    <row r="12359" spans="61:62" s="92" customFormat="1" x14ac:dyDescent="0.2">
      <c r="BI12359" s="147"/>
      <c r="BJ12359" s="147"/>
    </row>
    <row r="12360" spans="61:62" s="92" customFormat="1" x14ac:dyDescent="0.2">
      <c r="BI12360" s="147"/>
      <c r="BJ12360" s="147"/>
    </row>
    <row r="12361" spans="61:62" s="92" customFormat="1" x14ac:dyDescent="0.2">
      <c r="BI12361" s="147"/>
      <c r="BJ12361" s="147"/>
    </row>
    <row r="12362" spans="61:62" s="92" customFormat="1" x14ac:dyDescent="0.2">
      <c r="BI12362" s="147"/>
      <c r="BJ12362" s="147"/>
    </row>
    <row r="12363" spans="61:62" s="92" customFormat="1" x14ac:dyDescent="0.2">
      <c r="BI12363" s="147"/>
      <c r="BJ12363" s="147"/>
    </row>
    <row r="12364" spans="61:62" s="92" customFormat="1" x14ac:dyDescent="0.2">
      <c r="BI12364" s="147"/>
      <c r="BJ12364" s="147"/>
    </row>
    <row r="12365" spans="61:62" s="92" customFormat="1" x14ac:dyDescent="0.2">
      <c r="BI12365" s="147"/>
      <c r="BJ12365" s="147"/>
    </row>
    <row r="12366" spans="61:62" s="92" customFormat="1" x14ac:dyDescent="0.2">
      <c r="BI12366" s="147"/>
      <c r="BJ12366" s="147"/>
    </row>
    <row r="12367" spans="61:62" s="92" customFormat="1" x14ac:dyDescent="0.2">
      <c r="BI12367" s="147"/>
      <c r="BJ12367" s="147"/>
    </row>
    <row r="12368" spans="61:62" s="92" customFormat="1" x14ac:dyDescent="0.2">
      <c r="BI12368" s="147"/>
      <c r="BJ12368" s="147"/>
    </row>
    <row r="12369" spans="61:62" s="92" customFormat="1" x14ac:dyDescent="0.2">
      <c r="BI12369" s="147"/>
      <c r="BJ12369" s="147"/>
    </row>
    <row r="12370" spans="61:62" s="92" customFormat="1" x14ac:dyDescent="0.2">
      <c r="BI12370" s="147"/>
      <c r="BJ12370" s="147"/>
    </row>
    <row r="12371" spans="61:62" s="92" customFormat="1" x14ac:dyDescent="0.2">
      <c r="BI12371" s="147"/>
      <c r="BJ12371" s="147"/>
    </row>
    <row r="12372" spans="61:62" s="92" customFormat="1" x14ac:dyDescent="0.2">
      <c r="BI12372" s="147"/>
      <c r="BJ12372" s="147"/>
    </row>
    <row r="12373" spans="61:62" s="92" customFormat="1" x14ac:dyDescent="0.2">
      <c r="BI12373" s="147"/>
      <c r="BJ12373" s="147"/>
    </row>
    <row r="12374" spans="61:62" s="92" customFormat="1" x14ac:dyDescent="0.2">
      <c r="BI12374" s="147"/>
      <c r="BJ12374" s="147"/>
    </row>
    <row r="12375" spans="61:62" s="92" customFormat="1" x14ac:dyDescent="0.2">
      <c r="BI12375" s="147"/>
      <c r="BJ12375" s="147"/>
    </row>
    <row r="12376" spans="61:62" s="92" customFormat="1" x14ac:dyDescent="0.2">
      <c r="BI12376" s="147"/>
      <c r="BJ12376" s="147"/>
    </row>
    <row r="12377" spans="61:62" s="92" customFormat="1" x14ac:dyDescent="0.2">
      <c r="BI12377" s="147"/>
      <c r="BJ12377" s="147"/>
    </row>
    <row r="12378" spans="61:62" s="92" customFormat="1" x14ac:dyDescent="0.2">
      <c r="BI12378" s="147"/>
      <c r="BJ12378" s="147"/>
    </row>
    <row r="12379" spans="61:62" s="92" customFormat="1" x14ac:dyDescent="0.2">
      <c r="BI12379" s="147"/>
      <c r="BJ12379" s="147"/>
    </row>
    <row r="12380" spans="61:62" s="92" customFormat="1" x14ac:dyDescent="0.2">
      <c r="BI12380" s="147"/>
      <c r="BJ12380" s="147"/>
    </row>
    <row r="12381" spans="61:62" s="92" customFormat="1" x14ac:dyDescent="0.2">
      <c r="BI12381" s="147"/>
      <c r="BJ12381" s="147"/>
    </row>
    <row r="12382" spans="61:62" s="92" customFormat="1" x14ac:dyDescent="0.2">
      <c r="BI12382" s="147"/>
      <c r="BJ12382" s="147"/>
    </row>
    <row r="12383" spans="61:62" s="92" customFormat="1" x14ac:dyDescent="0.2">
      <c r="BI12383" s="147"/>
      <c r="BJ12383" s="147"/>
    </row>
    <row r="12384" spans="61:62" s="92" customFormat="1" x14ac:dyDescent="0.2">
      <c r="BI12384" s="147"/>
      <c r="BJ12384" s="147"/>
    </row>
    <row r="12385" spans="61:62" s="92" customFormat="1" x14ac:dyDescent="0.2">
      <c r="BI12385" s="147"/>
      <c r="BJ12385" s="147"/>
    </row>
    <row r="12386" spans="61:62" s="92" customFormat="1" x14ac:dyDescent="0.2">
      <c r="BI12386" s="147"/>
      <c r="BJ12386" s="147"/>
    </row>
    <row r="12387" spans="61:62" s="92" customFormat="1" x14ac:dyDescent="0.2">
      <c r="BI12387" s="147"/>
      <c r="BJ12387" s="147"/>
    </row>
    <row r="12388" spans="61:62" s="92" customFormat="1" x14ac:dyDescent="0.2">
      <c r="BI12388" s="147"/>
      <c r="BJ12388" s="147"/>
    </row>
    <row r="12389" spans="61:62" s="92" customFormat="1" x14ac:dyDescent="0.2">
      <c r="BI12389" s="147"/>
      <c r="BJ12389" s="147"/>
    </row>
    <row r="12390" spans="61:62" s="92" customFormat="1" x14ac:dyDescent="0.2">
      <c r="BI12390" s="147"/>
      <c r="BJ12390" s="147"/>
    </row>
    <row r="12391" spans="61:62" s="92" customFormat="1" x14ac:dyDescent="0.2">
      <c r="BI12391" s="147"/>
      <c r="BJ12391" s="147"/>
    </row>
    <row r="12392" spans="61:62" s="92" customFormat="1" x14ac:dyDescent="0.2">
      <c r="BI12392" s="147"/>
      <c r="BJ12392" s="147"/>
    </row>
    <row r="12393" spans="61:62" s="92" customFormat="1" x14ac:dyDescent="0.2">
      <c r="BI12393" s="147"/>
      <c r="BJ12393" s="147"/>
    </row>
    <row r="12394" spans="61:62" s="92" customFormat="1" x14ac:dyDescent="0.2">
      <c r="BI12394" s="147"/>
      <c r="BJ12394" s="147"/>
    </row>
    <row r="12395" spans="61:62" s="92" customFormat="1" x14ac:dyDescent="0.2">
      <c r="BI12395" s="147"/>
      <c r="BJ12395" s="147"/>
    </row>
    <row r="12396" spans="61:62" s="92" customFormat="1" x14ac:dyDescent="0.2">
      <c r="BI12396" s="147"/>
      <c r="BJ12396" s="147"/>
    </row>
    <row r="12397" spans="61:62" s="92" customFormat="1" x14ac:dyDescent="0.2">
      <c r="BI12397" s="147"/>
      <c r="BJ12397" s="147"/>
    </row>
    <row r="12398" spans="61:62" s="92" customFormat="1" x14ac:dyDescent="0.2">
      <c r="BI12398" s="147"/>
      <c r="BJ12398" s="147"/>
    </row>
    <row r="12399" spans="61:62" s="92" customFormat="1" x14ac:dyDescent="0.2">
      <c r="BI12399" s="147"/>
      <c r="BJ12399" s="147"/>
    </row>
    <row r="12400" spans="61:62" s="92" customFormat="1" x14ac:dyDescent="0.2">
      <c r="BI12400" s="147"/>
      <c r="BJ12400" s="147"/>
    </row>
    <row r="12401" spans="61:62" s="92" customFormat="1" x14ac:dyDescent="0.2">
      <c r="BI12401" s="147"/>
      <c r="BJ12401" s="147"/>
    </row>
    <row r="12402" spans="61:62" s="92" customFormat="1" x14ac:dyDescent="0.2">
      <c r="BI12402" s="147"/>
      <c r="BJ12402" s="147"/>
    </row>
    <row r="12403" spans="61:62" s="92" customFormat="1" x14ac:dyDescent="0.2">
      <c r="BI12403" s="147"/>
      <c r="BJ12403" s="147"/>
    </row>
    <row r="12404" spans="61:62" s="92" customFormat="1" x14ac:dyDescent="0.2">
      <c r="BI12404" s="147"/>
      <c r="BJ12404" s="147"/>
    </row>
    <row r="12405" spans="61:62" s="92" customFormat="1" x14ac:dyDescent="0.2">
      <c r="BI12405" s="147"/>
      <c r="BJ12405" s="147"/>
    </row>
    <row r="12406" spans="61:62" s="92" customFormat="1" x14ac:dyDescent="0.2">
      <c r="BI12406" s="147"/>
      <c r="BJ12406" s="147"/>
    </row>
    <row r="12407" spans="61:62" s="92" customFormat="1" x14ac:dyDescent="0.2">
      <c r="BI12407" s="147"/>
      <c r="BJ12407" s="147"/>
    </row>
    <row r="12408" spans="61:62" s="92" customFormat="1" x14ac:dyDescent="0.2">
      <c r="BI12408" s="147"/>
      <c r="BJ12408" s="147"/>
    </row>
    <row r="12409" spans="61:62" s="92" customFormat="1" x14ac:dyDescent="0.2">
      <c r="BI12409" s="147"/>
      <c r="BJ12409" s="147"/>
    </row>
    <row r="12410" spans="61:62" s="92" customFormat="1" x14ac:dyDescent="0.2">
      <c r="BI12410" s="147"/>
      <c r="BJ12410" s="147"/>
    </row>
    <row r="12411" spans="61:62" s="92" customFormat="1" x14ac:dyDescent="0.2">
      <c r="BI12411" s="147"/>
      <c r="BJ12411" s="147"/>
    </row>
    <row r="12412" spans="61:62" s="92" customFormat="1" x14ac:dyDescent="0.2">
      <c r="BI12412" s="147"/>
      <c r="BJ12412" s="147"/>
    </row>
    <row r="12413" spans="61:62" s="92" customFormat="1" x14ac:dyDescent="0.2">
      <c r="BI12413" s="147"/>
      <c r="BJ12413" s="147"/>
    </row>
    <row r="12414" spans="61:62" s="92" customFormat="1" x14ac:dyDescent="0.2">
      <c r="BI12414" s="147"/>
      <c r="BJ12414" s="147"/>
    </row>
    <row r="12415" spans="61:62" s="92" customFormat="1" x14ac:dyDescent="0.2">
      <c r="BI12415" s="147"/>
      <c r="BJ12415" s="147"/>
    </row>
    <row r="12416" spans="61:62" s="92" customFormat="1" x14ac:dyDescent="0.2">
      <c r="BI12416" s="147"/>
      <c r="BJ12416" s="147"/>
    </row>
    <row r="12417" spans="61:62" s="92" customFormat="1" x14ac:dyDescent="0.2">
      <c r="BI12417" s="147"/>
      <c r="BJ12417" s="147"/>
    </row>
    <row r="12418" spans="61:62" s="92" customFormat="1" x14ac:dyDescent="0.2">
      <c r="BI12418" s="147"/>
      <c r="BJ12418" s="147"/>
    </row>
    <row r="12419" spans="61:62" s="92" customFormat="1" x14ac:dyDescent="0.2">
      <c r="BI12419" s="147"/>
      <c r="BJ12419" s="147"/>
    </row>
    <row r="12420" spans="61:62" s="92" customFormat="1" x14ac:dyDescent="0.2">
      <c r="BI12420" s="147"/>
      <c r="BJ12420" s="147"/>
    </row>
    <row r="12421" spans="61:62" s="92" customFormat="1" x14ac:dyDescent="0.2">
      <c r="BI12421" s="147"/>
      <c r="BJ12421" s="147"/>
    </row>
    <row r="12422" spans="61:62" s="92" customFormat="1" x14ac:dyDescent="0.2">
      <c r="BI12422" s="147"/>
      <c r="BJ12422" s="147"/>
    </row>
    <row r="12423" spans="61:62" s="92" customFormat="1" x14ac:dyDescent="0.2">
      <c r="BI12423" s="147"/>
      <c r="BJ12423" s="147"/>
    </row>
    <row r="12424" spans="61:62" s="92" customFormat="1" x14ac:dyDescent="0.2">
      <c r="BI12424" s="147"/>
      <c r="BJ12424" s="147"/>
    </row>
    <row r="12425" spans="61:62" s="92" customFormat="1" x14ac:dyDescent="0.2">
      <c r="BI12425" s="147"/>
      <c r="BJ12425" s="147"/>
    </row>
    <row r="12426" spans="61:62" s="92" customFormat="1" x14ac:dyDescent="0.2">
      <c r="BI12426" s="147"/>
      <c r="BJ12426" s="147"/>
    </row>
    <row r="12427" spans="61:62" s="92" customFormat="1" x14ac:dyDescent="0.2">
      <c r="BI12427" s="147"/>
      <c r="BJ12427" s="147"/>
    </row>
    <row r="12428" spans="61:62" s="92" customFormat="1" x14ac:dyDescent="0.2">
      <c r="BI12428" s="147"/>
      <c r="BJ12428" s="147"/>
    </row>
    <row r="12429" spans="61:62" s="92" customFormat="1" x14ac:dyDescent="0.2">
      <c r="BI12429" s="147"/>
      <c r="BJ12429" s="147"/>
    </row>
    <row r="12430" spans="61:62" s="92" customFormat="1" x14ac:dyDescent="0.2">
      <c r="BI12430" s="147"/>
      <c r="BJ12430" s="147"/>
    </row>
    <row r="12431" spans="61:62" s="92" customFormat="1" x14ac:dyDescent="0.2">
      <c r="BI12431" s="147"/>
      <c r="BJ12431" s="147"/>
    </row>
    <row r="12432" spans="61:62" s="92" customFormat="1" x14ac:dyDescent="0.2">
      <c r="BI12432" s="147"/>
      <c r="BJ12432" s="147"/>
    </row>
    <row r="12433" spans="61:62" s="92" customFormat="1" x14ac:dyDescent="0.2">
      <c r="BI12433" s="147"/>
      <c r="BJ12433" s="147"/>
    </row>
    <row r="12434" spans="61:62" s="92" customFormat="1" x14ac:dyDescent="0.2">
      <c r="BI12434" s="147"/>
      <c r="BJ12434" s="147"/>
    </row>
    <row r="12435" spans="61:62" s="92" customFormat="1" x14ac:dyDescent="0.2">
      <c r="BI12435" s="147"/>
      <c r="BJ12435" s="147"/>
    </row>
    <row r="12436" spans="61:62" s="92" customFormat="1" x14ac:dyDescent="0.2">
      <c r="BI12436" s="147"/>
      <c r="BJ12436" s="147"/>
    </row>
    <row r="12437" spans="61:62" s="92" customFormat="1" x14ac:dyDescent="0.2">
      <c r="BI12437" s="147"/>
      <c r="BJ12437" s="147"/>
    </row>
    <row r="12438" spans="61:62" s="92" customFormat="1" x14ac:dyDescent="0.2">
      <c r="BI12438" s="147"/>
      <c r="BJ12438" s="147"/>
    </row>
    <row r="12439" spans="61:62" s="92" customFormat="1" x14ac:dyDescent="0.2">
      <c r="BI12439" s="147"/>
      <c r="BJ12439" s="147"/>
    </row>
    <row r="12440" spans="61:62" s="92" customFormat="1" x14ac:dyDescent="0.2">
      <c r="BI12440" s="147"/>
      <c r="BJ12440" s="147"/>
    </row>
    <row r="12441" spans="61:62" s="92" customFormat="1" x14ac:dyDescent="0.2">
      <c r="BI12441" s="147"/>
      <c r="BJ12441" s="147"/>
    </row>
    <row r="12442" spans="61:62" s="92" customFormat="1" x14ac:dyDescent="0.2">
      <c r="BI12442" s="147"/>
      <c r="BJ12442" s="147"/>
    </row>
    <row r="12443" spans="61:62" s="92" customFormat="1" x14ac:dyDescent="0.2">
      <c r="BI12443" s="147"/>
      <c r="BJ12443" s="147"/>
    </row>
    <row r="12444" spans="61:62" s="92" customFormat="1" x14ac:dyDescent="0.2">
      <c r="BI12444" s="147"/>
      <c r="BJ12444" s="147"/>
    </row>
    <row r="12445" spans="61:62" s="92" customFormat="1" x14ac:dyDescent="0.2">
      <c r="BI12445" s="147"/>
      <c r="BJ12445" s="147"/>
    </row>
    <row r="12446" spans="61:62" s="92" customFormat="1" x14ac:dyDescent="0.2">
      <c r="BI12446" s="147"/>
      <c r="BJ12446" s="147"/>
    </row>
    <row r="12447" spans="61:62" s="92" customFormat="1" x14ac:dyDescent="0.2">
      <c r="BI12447" s="147"/>
      <c r="BJ12447" s="147"/>
    </row>
    <row r="12448" spans="61:62" s="92" customFormat="1" x14ac:dyDescent="0.2">
      <c r="BI12448" s="147"/>
      <c r="BJ12448" s="147"/>
    </row>
    <row r="12449" spans="61:62" s="92" customFormat="1" x14ac:dyDescent="0.2">
      <c r="BI12449" s="147"/>
      <c r="BJ12449" s="147"/>
    </row>
    <row r="12450" spans="61:62" s="92" customFormat="1" x14ac:dyDescent="0.2">
      <c r="BI12450" s="147"/>
      <c r="BJ12450" s="147"/>
    </row>
    <row r="12451" spans="61:62" s="92" customFormat="1" x14ac:dyDescent="0.2">
      <c r="BI12451" s="147"/>
      <c r="BJ12451" s="147"/>
    </row>
    <row r="12452" spans="61:62" s="92" customFormat="1" x14ac:dyDescent="0.2">
      <c r="BI12452" s="147"/>
      <c r="BJ12452" s="147"/>
    </row>
    <row r="12453" spans="61:62" s="92" customFormat="1" x14ac:dyDescent="0.2">
      <c r="BI12453" s="147"/>
      <c r="BJ12453" s="147"/>
    </row>
    <row r="12454" spans="61:62" s="92" customFormat="1" x14ac:dyDescent="0.2">
      <c r="BI12454" s="147"/>
      <c r="BJ12454" s="147"/>
    </row>
    <row r="12455" spans="61:62" s="92" customFormat="1" x14ac:dyDescent="0.2">
      <c r="BI12455" s="147"/>
      <c r="BJ12455" s="147"/>
    </row>
    <row r="12456" spans="61:62" s="92" customFormat="1" x14ac:dyDescent="0.2">
      <c r="BI12456" s="147"/>
      <c r="BJ12456" s="147"/>
    </row>
    <row r="12457" spans="61:62" s="92" customFormat="1" x14ac:dyDescent="0.2">
      <c r="BI12457" s="147"/>
      <c r="BJ12457" s="147"/>
    </row>
    <row r="12458" spans="61:62" s="92" customFormat="1" x14ac:dyDescent="0.2">
      <c r="BI12458" s="147"/>
      <c r="BJ12458" s="147"/>
    </row>
    <row r="12459" spans="61:62" s="92" customFormat="1" x14ac:dyDescent="0.2">
      <c r="BI12459" s="147"/>
      <c r="BJ12459" s="147"/>
    </row>
    <row r="12460" spans="61:62" s="92" customFormat="1" x14ac:dyDescent="0.2">
      <c r="BI12460" s="147"/>
      <c r="BJ12460" s="147"/>
    </row>
    <row r="12461" spans="61:62" s="92" customFormat="1" x14ac:dyDescent="0.2">
      <c r="BI12461" s="147"/>
      <c r="BJ12461" s="147"/>
    </row>
    <row r="12462" spans="61:62" s="92" customFormat="1" x14ac:dyDescent="0.2">
      <c r="BI12462" s="147"/>
      <c r="BJ12462" s="147"/>
    </row>
    <row r="12463" spans="61:62" s="92" customFormat="1" x14ac:dyDescent="0.2">
      <c r="BI12463" s="147"/>
      <c r="BJ12463" s="147"/>
    </row>
    <row r="12464" spans="61:62" s="92" customFormat="1" x14ac:dyDescent="0.2">
      <c r="BI12464" s="147"/>
      <c r="BJ12464" s="147"/>
    </row>
    <row r="12465" spans="61:62" s="92" customFormat="1" x14ac:dyDescent="0.2">
      <c r="BI12465" s="147"/>
      <c r="BJ12465" s="147"/>
    </row>
    <row r="12466" spans="61:62" s="92" customFormat="1" x14ac:dyDescent="0.2">
      <c r="BI12466" s="147"/>
      <c r="BJ12466" s="147"/>
    </row>
    <row r="12467" spans="61:62" s="92" customFormat="1" x14ac:dyDescent="0.2">
      <c r="BI12467" s="147"/>
      <c r="BJ12467" s="147"/>
    </row>
    <row r="12468" spans="61:62" s="92" customFormat="1" x14ac:dyDescent="0.2">
      <c r="BI12468" s="147"/>
      <c r="BJ12468" s="147"/>
    </row>
    <row r="12469" spans="61:62" s="92" customFormat="1" x14ac:dyDescent="0.2">
      <c r="BI12469" s="147"/>
      <c r="BJ12469" s="147"/>
    </row>
    <row r="12470" spans="61:62" s="92" customFormat="1" x14ac:dyDescent="0.2">
      <c r="BI12470" s="147"/>
      <c r="BJ12470" s="147"/>
    </row>
    <row r="12471" spans="61:62" s="92" customFormat="1" x14ac:dyDescent="0.2">
      <c r="BI12471" s="147"/>
      <c r="BJ12471" s="147"/>
    </row>
    <row r="12472" spans="61:62" s="92" customFormat="1" x14ac:dyDescent="0.2">
      <c r="BI12472" s="147"/>
      <c r="BJ12472" s="147"/>
    </row>
    <row r="12473" spans="61:62" s="92" customFormat="1" x14ac:dyDescent="0.2">
      <c r="BI12473" s="147"/>
      <c r="BJ12473" s="147"/>
    </row>
    <row r="12474" spans="61:62" s="92" customFormat="1" x14ac:dyDescent="0.2">
      <c r="BI12474" s="147"/>
      <c r="BJ12474" s="147"/>
    </row>
    <row r="12475" spans="61:62" s="92" customFormat="1" x14ac:dyDescent="0.2">
      <c r="BI12475" s="147"/>
      <c r="BJ12475" s="147"/>
    </row>
    <row r="12476" spans="61:62" s="92" customFormat="1" x14ac:dyDescent="0.2">
      <c r="BI12476" s="147"/>
      <c r="BJ12476" s="147"/>
    </row>
    <row r="12477" spans="61:62" s="92" customFormat="1" x14ac:dyDescent="0.2">
      <c r="BI12477" s="147"/>
      <c r="BJ12477" s="147"/>
    </row>
    <row r="12478" spans="61:62" s="92" customFormat="1" x14ac:dyDescent="0.2">
      <c r="BI12478" s="147"/>
      <c r="BJ12478" s="147"/>
    </row>
    <row r="12479" spans="61:62" s="92" customFormat="1" x14ac:dyDescent="0.2">
      <c r="BI12479" s="147"/>
      <c r="BJ12479" s="147"/>
    </row>
    <row r="12480" spans="61:62" s="92" customFormat="1" x14ac:dyDescent="0.2">
      <c r="BI12480" s="147"/>
      <c r="BJ12480" s="147"/>
    </row>
    <row r="12481" spans="61:62" s="92" customFormat="1" x14ac:dyDescent="0.2">
      <c r="BI12481" s="147"/>
      <c r="BJ12481" s="147"/>
    </row>
    <row r="12482" spans="61:62" s="92" customFormat="1" x14ac:dyDescent="0.2">
      <c r="BI12482" s="147"/>
      <c r="BJ12482" s="147"/>
    </row>
    <row r="12483" spans="61:62" s="92" customFormat="1" x14ac:dyDescent="0.2">
      <c r="BI12483" s="147"/>
      <c r="BJ12483" s="147"/>
    </row>
    <row r="12484" spans="61:62" s="92" customFormat="1" x14ac:dyDescent="0.2">
      <c r="BI12484" s="147"/>
      <c r="BJ12484" s="147"/>
    </row>
    <row r="12485" spans="61:62" s="92" customFormat="1" x14ac:dyDescent="0.2">
      <c r="BI12485" s="147"/>
      <c r="BJ12485" s="147"/>
    </row>
    <row r="12486" spans="61:62" s="92" customFormat="1" x14ac:dyDescent="0.2">
      <c r="BI12486" s="147"/>
      <c r="BJ12486" s="147"/>
    </row>
    <row r="12487" spans="61:62" s="92" customFormat="1" x14ac:dyDescent="0.2">
      <c r="BI12487" s="147"/>
      <c r="BJ12487" s="147"/>
    </row>
    <row r="12488" spans="61:62" s="92" customFormat="1" x14ac:dyDescent="0.2">
      <c r="BI12488" s="147"/>
      <c r="BJ12488" s="147"/>
    </row>
    <row r="12489" spans="61:62" s="92" customFormat="1" x14ac:dyDescent="0.2">
      <c r="BI12489" s="147"/>
      <c r="BJ12489" s="147"/>
    </row>
    <row r="12490" spans="61:62" s="92" customFormat="1" x14ac:dyDescent="0.2">
      <c r="BI12490" s="147"/>
      <c r="BJ12490" s="147"/>
    </row>
    <row r="12491" spans="61:62" s="92" customFormat="1" x14ac:dyDescent="0.2">
      <c r="BI12491" s="147"/>
      <c r="BJ12491" s="147"/>
    </row>
    <row r="12492" spans="61:62" s="92" customFormat="1" x14ac:dyDescent="0.2">
      <c r="BI12492" s="147"/>
      <c r="BJ12492" s="147"/>
    </row>
    <row r="12493" spans="61:62" s="92" customFormat="1" x14ac:dyDescent="0.2">
      <c r="BI12493" s="147"/>
      <c r="BJ12493" s="147"/>
    </row>
    <row r="12494" spans="61:62" s="92" customFormat="1" x14ac:dyDescent="0.2">
      <c r="BI12494" s="147"/>
      <c r="BJ12494" s="147"/>
    </row>
    <row r="12495" spans="61:62" s="92" customFormat="1" x14ac:dyDescent="0.2">
      <c r="BI12495" s="147"/>
      <c r="BJ12495" s="147"/>
    </row>
    <row r="12496" spans="61:62" s="92" customFormat="1" x14ac:dyDescent="0.2">
      <c r="BI12496" s="147"/>
      <c r="BJ12496" s="147"/>
    </row>
    <row r="12497" spans="61:62" s="92" customFormat="1" x14ac:dyDescent="0.2">
      <c r="BI12497" s="147"/>
      <c r="BJ12497" s="147"/>
    </row>
    <row r="12498" spans="61:62" s="92" customFormat="1" x14ac:dyDescent="0.2">
      <c r="BI12498" s="147"/>
      <c r="BJ12498" s="147"/>
    </row>
    <row r="12499" spans="61:62" s="92" customFormat="1" x14ac:dyDescent="0.2">
      <c r="BI12499" s="147"/>
      <c r="BJ12499" s="147"/>
    </row>
    <row r="12500" spans="61:62" s="92" customFormat="1" x14ac:dyDescent="0.2">
      <c r="BI12500" s="147"/>
      <c r="BJ12500" s="147"/>
    </row>
    <row r="12501" spans="61:62" s="92" customFormat="1" x14ac:dyDescent="0.2">
      <c r="BI12501" s="147"/>
      <c r="BJ12501" s="147"/>
    </row>
    <row r="12502" spans="61:62" s="92" customFormat="1" x14ac:dyDescent="0.2">
      <c r="BI12502" s="147"/>
      <c r="BJ12502" s="147"/>
    </row>
    <row r="12503" spans="61:62" s="92" customFormat="1" x14ac:dyDescent="0.2">
      <c r="BI12503" s="147"/>
      <c r="BJ12503" s="147"/>
    </row>
    <row r="12504" spans="61:62" s="92" customFormat="1" x14ac:dyDescent="0.2">
      <c r="BI12504" s="147"/>
      <c r="BJ12504" s="147"/>
    </row>
    <row r="12505" spans="61:62" s="92" customFormat="1" x14ac:dyDescent="0.2">
      <c r="BI12505" s="147"/>
      <c r="BJ12505" s="147"/>
    </row>
    <row r="12506" spans="61:62" s="92" customFormat="1" x14ac:dyDescent="0.2">
      <c r="BI12506" s="147"/>
      <c r="BJ12506" s="147"/>
    </row>
    <row r="12507" spans="61:62" s="92" customFormat="1" x14ac:dyDescent="0.2">
      <c r="BI12507" s="147"/>
      <c r="BJ12507" s="147"/>
    </row>
    <row r="12508" spans="61:62" s="92" customFormat="1" x14ac:dyDescent="0.2">
      <c r="BI12508" s="147"/>
      <c r="BJ12508" s="147"/>
    </row>
    <row r="12509" spans="61:62" s="92" customFormat="1" x14ac:dyDescent="0.2">
      <c r="BI12509" s="147"/>
      <c r="BJ12509" s="147"/>
    </row>
    <row r="12510" spans="61:62" s="92" customFormat="1" x14ac:dyDescent="0.2">
      <c r="BI12510" s="147"/>
      <c r="BJ12510" s="147"/>
    </row>
    <row r="12511" spans="61:62" s="92" customFormat="1" x14ac:dyDescent="0.2">
      <c r="BI12511" s="147"/>
      <c r="BJ12511" s="147"/>
    </row>
    <row r="12512" spans="61:62" s="92" customFormat="1" x14ac:dyDescent="0.2">
      <c r="BI12512" s="147"/>
      <c r="BJ12512" s="147"/>
    </row>
    <row r="12513" spans="61:62" s="92" customFormat="1" x14ac:dyDescent="0.2">
      <c r="BI12513" s="147"/>
      <c r="BJ12513" s="147"/>
    </row>
    <row r="12514" spans="61:62" s="92" customFormat="1" x14ac:dyDescent="0.2">
      <c r="BI12514" s="147"/>
      <c r="BJ12514" s="147"/>
    </row>
    <row r="12515" spans="61:62" s="92" customFormat="1" x14ac:dyDescent="0.2">
      <c r="BI12515" s="147"/>
      <c r="BJ12515" s="147"/>
    </row>
    <row r="12516" spans="61:62" s="92" customFormat="1" x14ac:dyDescent="0.2">
      <c r="BI12516" s="147"/>
      <c r="BJ12516" s="147"/>
    </row>
    <row r="12517" spans="61:62" s="92" customFormat="1" x14ac:dyDescent="0.2">
      <c r="BI12517" s="147"/>
      <c r="BJ12517" s="147"/>
    </row>
    <row r="12518" spans="61:62" s="92" customFormat="1" x14ac:dyDescent="0.2">
      <c r="BI12518" s="147"/>
      <c r="BJ12518" s="147"/>
    </row>
    <row r="12519" spans="61:62" s="92" customFormat="1" x14ac:dyDescent="0.2">
      <c r="BI12519" s="147"/>
      <c r="BJ12519" s="147"/>
    </row>
    <row r="12520" spans="61:62" s="92" customFormat="1" x14ac:dyDescent="0.2">
      <c r="BI12520" s="147"/>
      <c r="BJ12520" s="147"/>
    </row>
    <row r="12521" spans="61:62" s="92" customFormat="1" x14ac:dyDescent="0.2">
      <c r="BI12521" s="147"/>
      <c r="BJ12521" s="147"/>
    </row>
    <row r="12522" spans="61:62" s="92" customFormat="1" x14ac:dyDescent="0.2">
      <c r="BI12522" s="147"/>
      <c r="BJ12522" s="147"/>
    </row>
    <row r="12523" spans="61:62" s="92" customFormat="1" x14ac:dyDescent="0.2">
      <c r="BI12523" s="147"/>
      <c r="BJ12523" s="147"/>
    </row>
    <row r="12524" spans="61:62" s="92" customFormat="1" x14ac:dyDescent="0.2">
      <c r="BI12524" s="147"/>
      <c r="BJ12524" s="147"/>
    </row>
    <row r="12525" spans="61:62" s="92" customFormat="1" x14ac:dyDescent="0.2">
      <c r="BI12525" s="147"/>
      <c r="BJ12525" s="147"/>
    </row>
    <row r="12526" spans="61:62" s="92" customFormat="1" x14ac:dyDescent="0.2">
      <c r="BI12526" s="147"/>
      <c r="BJ12526" s="147"/>
    </row>
    <row r="12527" spans="61:62" s="92" customFormat="1" x14ac:dyDescent="0.2">
      <c r="BI12527" s="147"/>
      <c r="BJ12527" s="147"/>
    </row>
    <row r="12528" spans="61:62" s="92" customFormat="1" x14ac:dyDescent="0.2">
      <c r="BI12528" s="147"/>
      <c r="BJ12528" s="147"/>
    </row>
    <row r="12529" spans="61:62" s="92" customFormat="1" x14ac:dyDescent="0.2">
      <c r="BI12529" s="147"/>
      <c r="BJ12529" s="147"/>
    </row>
    <row r="12530" spans="61:62" s="92" customFormat="1" x14ac:dyDescent="0.2">
      <c r="BI12530" s="147"/>
      <c r="BJ12530" s="147"/>
    </row>
    <row r="12531" spans="61:62" s="92" customFormat="1" x14ac:dyDescent="0.2">
      <c r="BI12531" s="147"/>
      <c r="BJ12531" s="147"/>
    </row>
    <row r="12532" spans="61:62" s="92" customFormat="1" x14ac:dyDescent="0.2">
      <c r="BI12532" s="147"/>
      <c r="BJ12532" s="147"/>
    </row>
    <row r="12533" spans="61:62" s="92" customFormat="1" x14ac:dyDescent="0.2">
      <c r="BI12533" s="147"/>
      <c r="BJ12533" s="147"/>
    </row>
    <row r="12534" spans="61:62" s="92" customFormat="1" x14ac:dyDescent="0.2">
      <c r="BI12534" s="147"/>
      <c r="BJ12534" s="147"/>
    </row>
    <row r="12535" spans="61:62" s="92" customFormat="1" x14ac:dyDescent="0.2">
      <c r="BI12535" s="147"/>
      <c r="BJ12535" s="147"/>
    </row>
    <row r="12536" spans="61:62" s="92" customFormat="1" x14ac:dyDescent="0.2">
      <c r="BI12536" s="147"/>
      <c r="BJ12536" s="147"/>
    </row>
    <row r="12537" spans="61:62" s="92" customFormat="1" x14ac:dyDescent="0.2">
      <c r="BI12537" s="147"/>
      <c r="BJ12537" s="147"/>
    </row>
    <row r="12538" spans="61:62" s="92" customFormat="1" x14ac:dyDescent="0.2">
      <c r="BI12538" s="147"/>
      <c r="BJ12538" s="147"/>
    </row>
    <row r="12539" spans="61:62" s="92" customFormat="1" x14ac:dyDescent="0.2">
      <c r="BI12539" s="147"/>
      <c r="BJ12539" s="147"/>
    </row>
    <row r="12540" spans="61:62" s="92" customFormat="1" x14ac:dyDescent="0.2">
      <c r="BI12540" s="147"/>
      <c r="BJ12540" s="147"/>
    </row>
    <row r="12541" spans="61:62" s="92" customFormat="1" x14ac:dyDescent="0.2">
      <c r="BI12541" s="147"/>
      <c r="BJ12541" s="147"/>
    </row>
    <row r="12542" spans="61:62" s="92" customFormat="1" x14ac:dyDescent="0.2">
      <c r="BI12542" s="147"/>
      <c r="BJ12542" s="147"/>
    </row>
    <row r="12543" spans="61:62" s="92" customFormat="1" x14ac:dyDescent="0.2">
      <c r="BI12543" s="147"/>
      <c r="BJ12543" s="147"/>
    </row>
    <row r="12544" spans="61:62" s="92" customFormat="1" x14ac:dyDescent="0.2">
      <c r="BI12544" s="147"/>
      <c r="BJ12544" s="147"/>
    </row>
    <row r="12545" spans="61:62" s="92" customFormat="1" x14ac:dyDescent="0.2">
      <c r="BI12545" s="147"/>
      <c r="BJ12545" s="147"/>
    </row>
    <row r="12546" spans="61:62" s="92" customFormat="1" x14ac:dyDescent="0.2">
      <c r="BI12546" s="147"/>
      <c r="BJ12546" s="147"/>
    </row>
    <row r="12547" spans="61:62" s="92" customFormat="1" x14ac:dyDescent="0.2">
      <c r="BI12547" s="147"/>
      <c r="BJ12547" s="147"/>
    </row>
    <row r="12548" spans="61:62" s="92" customFormat="1" x14ac:dyDescent="0.2">
      <c r="BI12548" s="147"/>
      <c r="BJ12548" s="147"/>
    </row>
    <row r="12549" spans="61:62" s="92" customFormat="1" x14ac:dyDescent="0.2">
      <c r="BI12549" s="147"/>
      <c r="BJ12549" s="147"/>
    </row>
    <row r="12550" spans="61:62" s="92" customFormat="1" x14ac:dyDescent="0.2">
      <c r="BI12550" s="147"/>
      <c r="BJ12550" s="147"/>
    </row>
    <row r="12551" spans="61:62" s="92" customFormat="1" x14ac:dyDescent="0.2">
      <c r="BI12551" s="147"/>
      <c r="BJ12551" s="147"/>
    </row>
    <row r="12552" spans="61:62" s="92" customFormat="1" x14ac:dyDescent="0.2">
      <c r="BI12552" s="147"/>
      <c r="BJ12552" s="147"/>
    </row>
    <row r="12553" spans="61:62" s="92" customFormat="1" x14ac:dyDescent="0.2">
      <c r="BI12553" s="147"/>
      <c r="BJ12553" s="147"/>
    </row>
    <row r="12554" spans="61:62" s="92" customFormat="1" x14ac:dyDescent="0.2">
      <c r="BI12554" s="147"/>
      <c r="BJ12554" s="147"/>
    </row>
    <row r="12555" spans="61:62" s="92" customFormat="1" x14ac:dyDescent="0.2">
      <c r="BI12555" s="147"/>
      <c r="BJ12555" s="147"/>
    </row>
    <row r="12556" spans="61:62" s="92" customFormat="1" x14ac:dyDescent="0.2">
      <c r="BI12556" s="147"/>
      <c r="BJ12556" s="147"/>
    </row>
    <row r="12557" spans="61:62" s="92" customFormat="1" x14ac:dyDescent="0.2">
      <c r="BI12557" s="147"/>
      <c r="BJ12557" s="147"/>
    </row>
    <row r="12558" spans="61:62" s="92" customFormat="1" x14ac:dyDescent="0.2">
      <c r="BI12558" s="147"/>
      <c r="BJ12558" s="147"/>
    </row>
    <row r="12559" spans="61:62" s="92" customFormat="1" x14ac:dyDescent="0.2">
      <c r="BI12559" s="147"/>
      <c r="BJ12559" s="147"/>
    </row>
    <row r="12560" spans="61:62" s="92" customFormat="1" x14ac:dyDescent="0.2">
      <c r="BI12560" s="147"/>
      <c r="BJ12560" s="147"/>
    </row>
    <row r="12561" spans="61:62" s="92" customFormat="1" x14ac:dyDescent="0.2">
      <c r="BI12561" s="147"/>
      <c r="BJ12561" s="147"/>
    </row>
    <row r="12562" spans="61:62" s="92" customFormat="1" x14ac:dyDescent="0.2">
      <c r="BI12562" s="147"/>
      <c r="BJ12562" s="147"/>
    </row>
    <row r="12563" spans="61:62" s="92" customFormat="1" x14ac:dyDescent="0.2">
      <c r="BI12563" s="147"/>
      <c r="BJ12563" s="147"/>
    </row>
    <row r="12564" spans="61:62" s="92" customFormat="1" x14ac:dyDescent="0.2">
      <c r="BI12564" s="147"/>
      <c r="BJ12564" s="147"/>
    </row>
    <row r="12565" spans="61:62" s="92" customFormat="1" x14ac:dyDescent="0.2">
      <c r="BI12565" s="147"/>
      <c r="BJ12565" s="147"/>
    </row>
    <row r="12566" spans="61:62" s="92" customFormat="1" x14ac:dyDescent="0.2">
      <c r="BI12566" s="147"/>
      <c r="BJ12566" s="147"/>
    </row>
    <row r="12567" spans="61:62" s="92" customFormat="1" x14ac:dyDescent="0.2">
      <c r="BI12567" s="147"/>
      <c r="BJ12567" s="147"/>
    </row>
    <row r="12568" spans="61:62" s="92" customFormat="1" x14ac:dyDescent="0.2">
      <c r="BI12568" s="147"/>
      <c r="BJ12568" s="147"/>
    </row>
    <row r="12569" spans="61:62" s="92" customFormat="1" x14ac:dyDescent="0.2">
      <c r="BI12569" s="147"/>
      <c r="BJ12569" s="147"/>
    </row>
    <row r="12570" spans="61:62" s="92" customFormat="1" x14ac:dyDescent="0.2">
      <c r="BI12570" s="147"/>
      <c r="BJ12570" s="147"/>
    </row>
    <row r="12571" spans="61:62" s="92" customFormat="1" x14ac:dyDescent="0.2">
      <c r="BI12571" s="147"/>
      <c r="BJ12571" s="147"/>
    </row>
    <row r="12572" spans="61:62" s="92" customFormat="1" x14ac:dyDescent="0.2">
      <c r="BI12572" s="147"/>
      <c r="BJ12572" s="147"/>
    </row>
    <row r="12573" spans="61:62" s="92" customFormat="1" x14ac:dyDescent="0.2">
      <c r="BI12573" s="147"/>
      <c r="BJ12573" s="147"/>
    </row>
    <row r="12574" spans="61:62" s="92" customFormat="1" x14ac:dyDescent="0.2">
      <c r="BI12574" s="147"/>
      <c r="BJ12574" s="147"/>
    </row>
    <row r="12575" spans="61:62" s="92" customFormat="1" x14ac:dyDescent="0.2">
      <c r="BI12575" s="147"/>
      <c r="BJ12575" s="147"/>
    </row>
    <row r="12576" spans="61:62" s="92" customFormat="1" x14ac:dyDescent="0.2">
      <c r="BI12576" s="147"/>
      <c r="BJ12576" s="147"/>
    </row>
    <row r="12577" spans="61:62" s="92" customFormat="1" x14ac:dyDescent="0.2">
      <c r="BI12577" s="147"/>
      <c r="BJ12577" s="147"/>
    </row>
    <row r="12578" spans="61:62" s="92" customFormat="1" x14ac:dyDescent="0.2">
      <c r="BI12578" s="147"/>
      <c r="BJ12578" s="147"/>
    </row>
    <row r="12579" spans="61:62" s="92" customFormat="1" x14ac:dyDescent="0.2">
      <c r="BI12579" s="147"/>
      <c r="BJ12579" s="147"/>
    </row>
    <row r="12580" spans="61:62" s="92" customFormat="1" x14ac:dyDescent="0.2">
      <c r="BI12580" s="147"/>
      <c r="BJ12580" s="147"/>
    </row>
    <row r="12581" spans="61:62" s="92" customFormat="1" x14ac:dyDescent="0.2">
      <c r="BI12581" s="147"/>
      <c r="BJ12581" s="147"/>
    </row>
    <row r="12582" spans="61:62" s="92" customFormat="1" x14ac:dyDescent="0.2">
      <c r="BI12582" s="147"/>
      <c r="BJ12582" s="147"/>
    </row>
    <row r="12583" spans="61:62" s="92" customFormat="1" x14ac:dyDescent="0.2">
      <c r="BI12583" s="147"/>
      <c r="BJ12583" s="147"/>
    </row>
    <row r="12584" spans="61:62" s="92" customFormat="1" x14ac:dyDescent="0.2">
      <c r="BI12584" s="147"/>
      <c r="BJ12584" s="147"/>
    </row>
    <row r="12585" spans="61:62" s="92" customFormat="1" x14ac:dyDescent="0.2">
      <c r="BI12585" s="147"/>
      <c r="BJ12585" s="147"/>
    </row>
    <row r="12586" spans="61:62" s="92" customFormat="1" x14ac:dyDescent="0.2">
      <c r="BI12586" s="147"/>
      <c r="BJ12586" s="147"/>
    </row>
    <row r="12587" spans="61:62" s="92" customFormat="1" x14ac:dyDescent="0.2">
      <c r="BI12587" s="147"/>
      <c r="BJ12587" s="147"/>
    </row>
    <row r="12588" spans="61:62" s="92" customFormat="1" x14ac:dyDescent="0.2">
      <c r="BI12588" s="147"/>
      <c r="BJ12588" s="147"/>
    </row>
    <row r="12589" spans="61:62" s="92" customFormat="1" x14ac:dyDescent="0.2">
      <c r="BI12589" s="147"/>
      <c r="BJ12589" s="147"/>
    </row>
    <row r="12590" spans="61:62" s="92" customFormat="1" x14ac:dyDescent="0.2">
      <c r="BI12590" s="147"/>
      <c r="BJ12590" s="147"/>
    </row>
    <row r="12591" spans="61:62" s="92" customFormat="1" x14ac:dyDescent="0.2">
      <c r="BI12591" s="147"/>
      <c r="BJ12591" s="147"/>
    </row>
    <row r="12592" spans="61:62" s="92" customFormat="1" x14ac:dyDescent="0.2">
      <c r="BI12592" s="147"/>
      <c r="BJ12592" s="147"/>
    </row>
    <row r="12593" spans="61:62" s="92" customFormat="1" x14ac:dyDescent="0.2">
      <c r="BI12593" s="147"/>
      <c r="BJ12593" s="147"/>
    </row>
    <row r="12594" spans="61:62" s="92" customFormat="1" x14ac:dyDescent="0.2">
      <c r="BI12594" s="147"/>
      <c r="BJ12594" s="147"/>
    </row>
    <row r="12595" spans="61:62" s="92" customFormat="1" x14ac:dyDescent="0.2">
      <c r="BI12595" s="147"/>
      <c r="BJ12595" s="147"/>
    </row>
    <row r="12596" spans="61:62" s="92" customFormat="1" x14ac:dyDescent="0.2">
      <c r="BI12596" s="147"/>
      <c r="BJ12596" s="147"/>
    </row>
    <row r="12597" spans="61:62" s="92" customFormat="1" x14ac:dyDescent="0.2">
      <c r="BI12597" s="147"/>
      <c r="BJ12597" s="147"/>
    </row>
    <row r="12598" spans="61:62" s="92" customFormat="1" x14ac:dyDescent="0.2">
      <c r="BI12598" s="147"/>
      <c r="BJ12598" s="147"/>
    </row>
    <row r="12599" spans="61:62" s="92" customFormat="1" x14ac:dyDescent="0.2">
      <c r="BI12599" s="147"/>
      <c r="BJ12599" s="147"/>
    </row>
    <row r="12600" spans="61:62" s="92" customFormat="1" x14ac:dyDescent="0.2">
      <c r="BI12600" s="147"/>
      <c r="BJ12600" s="147"/>
    </row>
    <row r="12601" spans="61:62" s="92" customFormat="1" x14ac:dyDescent="0.2">
      <c r="BI12601" s="147"/>
      <c r="BJ12601" s="147"/>
    </row>
    <row r="12602" spans="61:62" s="92" customFormat="1" x14ac:dyDescent="0.2">
      <c r="BI12602" s="147"/>
      <c r="BJ12602" s="147"/>
    </row>
    <row r="12603" spans="61:62" s="92" customFormat="1" x14ac:dyDescent="0.2">
      <c r="BI12603" s="147"/>
      <c r="BJ12603" s="147"/>
    </row>
    <row r="12604" spans="61:62" s="92" customFormat="1" x14ac:dyDescent="0.2">
      <c r="BI12604" s="147"/>
      <c r="BJ12604" s="147"/>
    </row>
    <row r="12605" spans="61:62" s="92" customFormat="1" x14ac:dyDescent="0.2">
      <c r="BI12605" s="147"/>
      <c r="BJ12605" s="147"/>
    </row>
    <row r="12606" spans="61:62" s="92" customFormat="1" x14ac:dyDescent="0.2">
      <c r="BI12606" s="147"/>
      <c r="BJ12606" s="147"/>
    </row>
    <row r="12607" spans="61:62" s="92" customFormat="1" x14ac:dyDescent="0.2">
      <c r="BI12607" s="147"/>
      <c r="BJ12607" s="147"/>
    </row>
    <row r="12608" spans="61:62" s="92" customFormat="1" x14ac:dyDescent="0.2">
      <c r="BI12608" s="147"/>
      <c r="BJ12608" s="147"/>
    </row>
    <row r="12609" spans="61:62" s="92" customFormat="1" x14ac:dyDescent="0.2">
      <c r="BI12609" s="147"/>
      <c r="BJ12609" s="147"/>
    </row>
    <row r="12610" spans="61:62" s="92" customFormat="1" x14ac:dyDescent="0.2">
      <c r="BI12610" s="147"/>
      <c r="BJ12610" s="147"/>
    </row>
    <row r="12611" spans="61:62" s="92" customFormat="1" x14ac:dyDescent="0.2">
      <c r="BI12611" s="147"/>
      <c r="BJ12611" s="147"/>
    </row>
    <row r="12612" spans="61:62" s="92" customFormat="1" x14ac:dyDescent="0.2">
      <c r="BI12612" s="147"/>
      <c r="BJ12612" s="147"/>
    </row>
    <row r="12613" spans="61:62" s="92" customFormat="1" x14ac:dyDescent="0.2">
      <c r="BI12613" s="147"/>
      <c r="BJ12613" s="147"/>
    </row>
    <row r="12614" spans="61:62" s="92" customFormat="1" x14ac:dyDescent="0.2">
      <c r="BI12614" s="147"/>
      <c r="BJ12614" s="147"/>
    </row>
    <row r="12615" spans="61:62" s="92" customFormat="1" x14ac:dyDescent="0.2">
      <c r="BI12615" s="147"/>
      <c r="BJ12615" s="147"/>
    </row>
    <row r="12616" spans="61:62" s="92" customFormat="1" x14ac:dyDescent="0.2">
      <c r="BI12616" s="147"/>
      <c r="BJ12616" s="147"/>
    </row>
    <row r="12617" spans="61:62" s="92" customFormat="1" x14ac:dyDescent="0.2">
      <c r="BI12617" s="147"/>
      <c r="BJ12617" s="147"/>
    </row>
    <row r="12618" spans="61:62" s="92" customFormat="1" x14ac:dyDescent="0.2">
      <c r="BI12618" s="147"/>
      <c r="BJ12618" s="147"/>
    </row>
    <row r="12619" spans="61:62" s="92" customFormat="1" x14ac:dyDescent="0.2">
      <c r="BI12619" s="147"/>
      <c r="BJ12619" s="147"/>
    </row>
    <row r="12620" spans="61:62" s="92" customFormat="1" x14ac:dyDescent="0.2">
      <c r="BI12620" s="147"/>
      <c r="BJ12620" s="147"/>
    </row>
    <row r="12621" spans="61:62" s="92" customFormat="1" x14ac:dyDescent="0.2">
      <c r="BI12621" s="147"/>
      <c r="BJ12621" s="147"/>
    </row>
    <row r="12622" spans="61:62" s="92" customFormat="1" x14ac:dyDescent="0.2">
      <c r="BI12622" s="147"/>
      <c r="BJ12622" s="147"/>
    </row>
    <row r="12623" spans="61:62" s="92" customFormat="1" x14ac:dyDescent="0.2">
      <c r="BI12623" s="147"/>
      <c r="BJ12623" s="147"/>
    </row>
    <row r="12624" spans="61:62" s="92" customFormat="1" x14ac:dyDescent="0.2">
      <c r="BI12624" s="147"/>
      <c r="BJ12624" s="147"/>
    </row>
    <row r="12625" spans="61:62" s="92" customFormat="1" x14ac:dyDescent="0.2">
      <c r="BI12625" s="147"/>
      <c r="BJ12625" s="147"/>
    </row>
    <row r="12626" spans="61:62" s="92" customFormat="1" x14ac:dyDescent="0.2">
      <c r="BI12626" s="147"/>
      <c r="BJ12626" s="147"/>
    </row>
    <row r="12627" spans="61:62" s="92" customFormat="1" x14ac:dyDescent="0.2">
      <c r="BI12627" s="147"/>
      <c r="BJ12627" s="147"/>
    </row>
    <row r="12628" spans="61:62" s="92" customFormat="1" x14ac:dyDescent="0.2">
      <c r="BI12628" s="147"/>
      <c r="BJ12628" s="147"/>
    </row>
    <row r="12629" spans="61:62" s="92" customFormat="1" x14ac:dyDescent="0.2">
      <c r="BI12629" s="147"/>
      <c r="BJ12629" s="147"/>
    </row>
    <row r="12630" spans="61:62" s="92" customFormat="1" x14ac:dyDescent="0.2">
      <c r="BI12630" s="147"/>
      <c r="BJ12630" s="147"/>
    </row>
    <row r="12631" spans="61:62" s="92" customFormat="1" x14ac:dyDescent="0.2">
      <c r="BI12631" s="147"/>
      <c r="BJ12631" s="147"/>
    </row>
    <row r="12632" spans="61:62" s="92" customFormat="1" x14ac:dyDescent="0.2">
      <c r="BI12632" s="147"/>
      <c r="BJ12632" s="147"/>
    </row>
    <row r="12633" spans="61:62" s="92" customFormat="1" x14ac:dyDescent="0.2">
      <c r="BI12633" s="147"/>
      <c r="BJ12633" s="147"/>
    </row>
    <row r="12634" spans="61:62" s="92" customFormat="1" x14ac:dyDescent="0.2">
      <c r="BI12634" s="147"/>
      <c r="BJ12634" s="147"/>
    </row>
    <row r="12635" spans="61:62" s="92" customFormat="1" x14ac:dyDescent="0.2">
      <c r="BI12635" s="147"/>
      <c r="BJ12635" s="147"/>
    </row>
    <row r="12636" spans="61:62" s="92" customFormat="1" x14ac:dyDescent="0.2">
      <c r="BI12636" s="147"/>
      <c r="BJ12636" s="147"/>
    </row>
    <row r="12637" spans="61:62" s="92" customFormat="1" x14ac:dyDescent="0.2">
      <c r="BI12637" s="147"/>
      <c r="BJ12637" s="147"/>
    </row>
    <row r="12638" spans="61:62" s="92" customFormat="1" x14ac:dyDescent="0.2">
      <c r="BI12638" s="147"/>
      <c r="BJ12638" s="147"/>
    </row>
    <row r="12639" spans="61:62" s="92" customFormat="1" x14ac:dyDescent="0.2">
      <c r="BI12639" s="147"/>
      <c r="BJ12639" s="147"/>
    </row>
    <row r="12640" spans="61:62" s="92" customFormat="1" x14ac:dyDescent="0.2">
      <c r="BI12640" s="147"/>
      <c r="BJ12640" s="147"/>
    </row>
    <row r="12641" spans="61:62" s="92" customFormat="1" x14ac:dyDescent="0.2">
      <c r="BI12641" s="147"/>
      <c r="BJ12641" s="147"/>
    </row>
    <row r="12642" spans="61:62" s="92" customFormat="1" x14ac:dyDescent="0.2">
      <c r="BI12642" s="147"/>
      <c r="BJ12642" s="147"/>
    </row>
    <row r="12643" spans="61:62" s="92" customFormat="1" x14ac:dyDescent="0.2">
      <c r="BI12643" s="147"/>
      <c r="BJ12643" s="147"/>
    </row>
    <row r="12644" spans="61:62" s="92" customFormat="1" x14ac:dyDescent="0.2">
      <c r="BI12644" s="147"/>
      <c r="BJ12644" s="147"/>
    </row>
    <row r="12645" spans="61:62" s="92" customFormat="1" x14ac:dyDescent="0.2">
      <c r="BI12645" s="147"/>
      <c r="BJ12645" s="147"/>
    </row>
    <row r="12646" spans="61:62" s="92" customFormat="1" x14ac:dyDescent="0.2">
      <c r="BI12646" s="147"/>
      <c r="BJ12646" s="147"/>
    </row>
    <row r="12647" spans="61:62" s="92" customFormat="1" x14ac:dyDescent="0.2">
      <c r="BI12647" s="147"/>
      <c r="BJ12647" s="147"/>
    </row>
    <row r="12648" spans="61:62" s="92" customFormat="1" x14ac:dyDescent="0.2">
      <c r="BI12648" s="147"/>
      <c r="BJ12648" s="147"/>
    </row>
    <row r="12649" spans="61:62" s="92" customFormat="1" x14ac:dyDescent="0.2">
      <c r="BI12649" s="147"/>
      <c r="BJ12649" s="147"/>
    </row>
    <row r="12650" spans="61:62" s="92" customFormat="1" x14ac:dyDescent="0.2">
      <c r="BI12650" s="147"/>
      <c r="BJ12650" s="147"/>
    </row>
    <row r="12651" spans="61:62" s="92" customFormat="1" x14ac:dyDescent="0.2">
      <c r="BI12651" s="147"/>
      <c r="BJ12651" s="147"/>
    </row>
    <row r="12652" spans="61:62" s="92" customFormat="1" x14ac:dyDescent="0.2">
      <c r="BI12652" s="147"/>
      <c r="BJ12652" s="147"/>
    </row>
    <row r="12653" spans="61:62" s="92" customFormat="1" x14ac:dyDescent="0.2">
      <c r="BI12653" s="147"/>
      <c r="BJ12653" s="147"/>
    </row>
    <row r="12654" spans="61:62" s="92" customFormat="1" x14ac:dyDescent="0.2">
      <c r="BI12654" s="147"/>
      <c r="BJ12654" s="147"/>
    </row>
    <row r="12655" spans="61:62" s="92" customFormat="1" x14ac:dyDescent="0.2">
      <c r="BI12655" s="147"/>
      <c r="BJ12655" s="147"/>
    </row>
    <row r="12656" spans="61:62" s="92" customFormat="1" x14ac:dyDescent="0.2">
      <c r="BI12656" s="147"/>
      <c r="BJ12656" s="147"/>
    </row>
    <row r="12657" spans="61:62" s="92" customFormat="1" x14ac:dyDescent="0.2">
      <c r="BI12657" s="147"/>
      <c r="BJ12657" s="147"/>
    </row>
    <row r="12658" spans="61:62" s="92" customFormat="1" x14ac:dyDescent="0.2">
      <c r="BI12658" s="147"/>
      <c r="BJ12658" s="147"/>
    </row>
    <row r="12659" spans="61:62" s="92" customFormat="1" x14ac:dyDescent="0.2">
      <c r="BI12659" s="147"/>
      <c r="BJ12659" s="147"/>
    </row>
    <row r="12660" spans="61:62" s="92" customFormat="1" x14ac:dyDescent="0.2">
      <c r="BI12660" s="147"/>
      <c r="BJ12660" s="147"/>
    </row>
    <row r="12661" spans="61:62" s="92" customFormat="1" x14ac:dyDescent="0.2">
      <c r="BI12661" s="147"/>
      <c r="BJ12661" s="147"/>
    </row>
    <row r="12662" spans="61:62" s="92" customFormat="1" x14ac:dyDescent="0.2">
      <c r="BI12662" s="147"/>
      <c r="BJ12662" s="147"/>
    </row>
    <row r="12663" spans="61:62" s="92" customFormat="1" x14ac:dyDescent="0.2">
      <c r="BI12663" s="147"/>
      <c r="BJ12663" s="147"/>
    </row>
    <row r="12664" spans="61:62" s="92" customFormat="1" x14ac:dyDescent="0.2">
      <c r="BI12664" s="147"/>
      <c r="BJ12664" s="147"/>
    </row>
    <row r="12665" spans="61:62" s="92" customFormat="1" x14ac:dyDescent="0.2">
      <c r="BI12665" s="147"/>
      <c r="BJ12665" s="147"/>
    </row>
    <row r="12666" spans="61:62" s="92" customFormat="1" x14ac:dyDescent="0.2">
      <c r="BI12666" s="147"/>
      <c r="BJ12666" s="147"/>
    </row>
    <row r="12667" spans="61:62" s="92" customFormat="1" x14ac:dyDescent="0.2">
      <c r="BI12667" s="147"/>
      <c r="BJ12667" s="147"/>
    </row>
    <row r="12668" spans="61:62" s="92" customFormat="1" x14ac:dyDescent="0.2">
      <c r="BI12668" s="147"/>
      <c r="BJ12668" s="147"/>
    </row>
    <row r="12669" spans="61:62" s="92" customFormat="1" x14ac:dyDescent="0.2">
      <c r="BI12669" s="147"/>
      <c r="BJ12669" s="147"/>
    </row>
    <row r="12670" spans="61:62" s="92" customFormat="1" x14ac:dyDescent="0.2">
      <c r="BI12670" s="147"/>
      <c r="BJ12670" s="147"/>
    </row>
    <row r="12671" spans="61:62" s="92" customFormat="1" x14ac:dyDescent="0.2">
      <c r="BI12671" s="147"/>
      <c r="BJ12671" s="147"/>
    </row>
    <row r="12672" spans="61:62" s="92" customFormat="1" x14ac:dyDescent="0.2">
      <c r="BI12672" s="147"/>
      <c r="BJ12672" s="147"/>
    </row>
    <row r="12673" spans="61:62" s="92" customFormat="1" x14ac:dyDescent="0.2">
      <c r="BI12673" s="147"/>
      <c r="BJ12673" s="147"/>
    </row>
    <row r="12674" spans="61:62" s="92" customFormat="1" x14ac:dyDescent="0.2">
      <c r="BI12674" s="147"/>
      <c r="BJ12674" s="147"/>
    </row>
    <row r="12675" spans="61:62" s="92" customFormat="1" x14ac:dyDescent="0.2">
      <c r="BI12675" s="147"/>
      <c r="BJ12675" s="147"/>
    </row>
    <row r="12676" spans="61:62" s="92" customFormat="1" x14ac:dyDescent="0.2">
      <c r="BI12676" s="147"/>
      <c r="BJ12676" s="147"/>
    </row>
    <row r="12677" spans="61:62" s="92" customFormat="1" x14ac:dyDescent="0.2">
      <c r="BI12677" s="147"/>
      <c r="BJ12677" s="147"/>
    </row>
    <row r="12678" spans="61:62" s="92" customFormat="1" x14ac:dyDescent="0.2">
      <c r="BI12678" s="147"/>
      <c r="BJ12678" s="147"/>
    </row>
    <row r="12679" spans="61:62" s="92" customFormat="1" x14ac:dyDescent="0.2">
      <c r="BI12679" s="147"/>
      <c r="BJ12679" s="147"/>
    </row>
    <row r="12680" spans="61:62" s="92" customFormat="1" x14ac:dyDescent="0.2">
      <c r="BI12680" s="147"/>
      <c r="BJ12680" s="147"/>
    </row>
    <row r="12681" spans="61:62" s="92" customFormat="1" x14ac:dyDescent="0.2">
      <c r="BI12681" s="147"/>
      <c r="BJ12681" s="147"/>
    </row>
    <row r="12682" spans="61:62" s="92" customFormat="1" x14ac:dyDescent="0.2">
      <c r="BI12682" s="147"/>
      <c r="BJ12682" s="147"/>
    </row>
    <row r="12683" spans="61:62" s="92" customFormat="1" x14ac:dyDescent="0.2">
      <c r="BI12683" s="147"/>
      <c r="BJ12683" s="147"/>
    </row>
    <row r="12684" spans="61:62" s="92" customFormat="1" x14ac:dyDescent="0.2">
      <c r="BI12684" s="147"/>
      <c r="BJ12684" s="147"/>
    </row>
    <row r="12685" spans="61:62" s="92" customFormat="1" x14ac:dyDescent="0.2">
      <c r="BI12685" s="147"/>
      <c r="BJ12685" s="147"/>
    </row>
    <row r="12686" spans="61:62" s="92" customFormat="1" x14ac:dyDescent="0.2">
      <c r="BI12686" s="147"/>
      <c r="BJ12686" s="147"/>
    </row>
    <row r="12687" spans="61:62" s="92" customFormat="1" x14ac:dyDescent="0.2">
      <c r="BI12687" s="147"/>
      <c r="BJ12687" s="147"/>
    </row>
    <row r="12688" spans="61:62" s="92" customFormat="1" x14ac:dyDescent="0.2">
      <c r="BI12688" s="147"/>
      <c r="BJ12688" s="147"/>
    </row>
    <row r="12689" spans="61:62" s="92" customFormat="1" x14ac:dyDescent="0.2">
      <c r="BI12689" s="147"/>
      <c r="BJ12689" s="147"/>
    </row>
    <row r="12690" spans="61:62" s="92" customFormat="1" x14ac:dyDescent="0.2">
      <c r="BI12690" s="147"/>
      <c r="BJ12690" s="147"/>
    </row>
    <row r="12691" spans="61:62" s="92" customFormat="1" x14ac:dyDescent="0.2">
      <c r="BI12691" s="147"/>
      <c r="BJ12691" s="147"/>
    </row>
    <row r="12692" spans="61:62" s="92" customFormat="1" x14ac:dyDescent="0.2">
      <c r="BI12692" s="147"/>
      <c r="BJ12692" s="147"/>
    </row>
    <row r="12693" spans="61:62" s="92" customFormat="1" x14ac:dyDescent="0.2">
      <c r="BI12693" s="147"/>
      <c r="BJ12693" s="147"/>
    </row>
    <row r="12694" spans="61:62" s="92" customFormat="1" x14ac:dyDescent="0.2">
      <c r="BI12694" s="147"/>
      <c r="BJ12694" s="147"/>
    </row>
    <row r="12695" spans="61:62" s="92" customFormat="1" x14ac:dyDescent="0.2">
      <c r="BI12695" s="147"/>
      <c r="BJ12695" s="147"/>
    </row>
    <row r="12696" spans="61:62" s="92" customFormat="1" x14ac:dyDescent="0.2">
      <c r="BI12696" s="147"/>
      <c r="BJ12696" s="147"/>
    </row>
    <row r="12697" spans="61:62" s="92" customFormat="1" x14ac:dyDescent="0.2">
      <c r="BI12697" s="147"/>
      <c r="BJ12697" s="147"/>
    </row>
    <row r="12698" spans="61:62" s="92" customFormat="1" x14ac:dyDescent="0.2">
      <c r="BI12698" s="147"/>
      <c r="BJ12698" s="147"/>
    </row>
    <row r="12699" spans="61:62" s="92" customFormat="1" x14ac:dyDescent="0.2">
      <c r="BI12699" s="147"/>
      <c r="BJ12699" s="147"/>
    </row>
    <row r="12700" spans="61:62" s="92" customFormat="1" x14ac:dyDescent="0.2">
      <c r="BI12700" s="147"/>
      <c r="BJ12700" s="147"/>
    </row>
    <row r="12701" spans="61:62" s="92" customFormat="1" x14ac:dyDescent="0.2">
      <c r="BI12701" s="147"/>
      <c r="BJ12701" s="147"/>
    </row>
    <row r="12702" spans="61:62" s="92" customFormat="1" x14ac:dyDescent="0.2">
      <c r="BI12702" s="147"/>
      <c r="BJ12702" s="147"/>
    </row>
    <row r="12703" spans="61:62" s="92" customFormat="1" x14ac:dyDescent="0.2">
      <c r="BI12703" s="147"/>
      <c r="BJ12703" s="147"/>
    </row>
    <row r="12704" spans="61:62" s="92" customFormat="1" x14ac:dyDescent="0.2">
      <c r="BI12704" s="147"/>
      <c r="BJ12704" s="147"/>
    </row>
    <row r="12705" spans="61:62" s="92" customFormat="1" x14ac:dyDescent="0.2">
      <c r="BI12705" s="147"/>
      <c r="BJ12705" s="147"/>
    </row>
    <row r="12706" spans="61:62" s="92" customFormat="1" x14ac:dyDescent="0.2">
      <c r="BI12706" s="147"/>
      <c r="BJ12706" s="147"/>
    </row>
    <row r="12707" spans="61:62" s="92" customFormat="1" x14ac:dyDescent="0.2">
      <c r="BI12707" s="147"/>
      <c r="BJ12707" s="147"/>
    </row>
    <row r="12708" spans="61:62" s="92" customFormat="1" x14ac:dyDescent="0.2">
      <c r="BI12708" s="147"/>
      <c r="BJ12708" s="147"/>
    </row>
    <row r="12709" spans="61:62" s="92" customFormat="1" x14ac:dyDescent="0.2">
      <c r="BI12709" s="147"/>
      <c r="BJ12709" s="147"/>
    </row>
    <row r="12710" spans="61:62" s="92" customFormat="1" x14ac:dyDescent="0.2">
      <c r="BI12710" s="147"/>
      <c r="BJ12710" s="147"/>
    </row>
    <row r="12711" spans="61:62" s="92" customFormat="1" x14ac:dyDescent="0.2">
      <c r="BI12711" s="147"/>
      <c r="BJ12711" s="147"/>
    </row>
    <row r="12712" spans="61:62" s="92" customFormat="1" x14ac:dyDescent="0.2">
      <c r="BI12712" s="147"/>
      <c r="BJ12712" s="147"/>
    </row>
    <row r="12713" spans="61:62" s="92" customFormat="1" x14ac:dyDescent="0.2">
      <c r="BI12713" s="147"/>
      <c r="BJ12713" s="147"/>
    </row>
    <row r="12714" spans="61:62" s="92" customFormat="1" x14ac:dyDescent="0.2">
      <c r="BI12714" s="147"/>
      <c r="BJ12714" s="147"/>
    </row>
    <row r="12715" spans="61:62" s="92" customFormat="1" x14ac:dyDescent="0.2">
      <c r="BI12715" s="147"/>
      <c r="BJ12715" s="147"/>
    </row>
    <row r="12716" spans="61:62" s="92" customFormat="1" x14ac:dyDescent="0.2">
      <c r="BI12716" s="147"/>
      <c r="BJ12716" s="147"/>
    </row>
    <row r="12717" spans="61:62" s="92" customFormat="1" x14ac:dyDescent="0.2">
      <c r="BI12717" s="147"/>
      <c r="BJ12717" s="147"/>
    </row>
    <row r="12718" spans="61:62" s="92" customFormat="1" x14ac:dyDescent="0.2">
      <c r="BI12718" s="147"/>
      <c r="BJ12718" s="147"/>
    </row>
    <row r="12719" spans="61:62" s="92" customFormat="1" x14ac:dyDescent="0.2">
      <c r="BI12719" s="147"/>
      <c r="BJ12719" s="147"/>
    </row>
    <row r="12720" spans="61:62" s="92" customFormat="1" x14ac:dyDescent="0.2">
      <c r="BI12720" s="147"/>
      <c r="BJ12720" s="147"/>
    </row>
    <row r="12721" spans="61:62" s="92" customFormat="1" x14ac:dyDescent="0.2">
      <c r="BI12721" s="147"/>
      <c r="BJ12721" s="147"/>
    </row>
    <row r="12722" spans="61:62" s="92" customFormat="1" x14ac:dyDescent="0.2">
      <c r="BI12722" s="147"/>
      <c r="BJ12722" s="147"/>
    </row>
    <row r="12723" spans="61:62" s="92" customFormat="1" x14ac:dyDescent="0.2">
      <c r="BI12723" s="147"/>
      <c r="BJ12723" s="147"/>
    </row>
    <row r="12724" spans="61:62" s="92" customFormat="1" x14ac:dyDescent="0.2">
      <c r="BI12724" s="147"/>
      <c r="BJ12724" s="147"/>
    </row>
    <row r="12725" spans="61:62" s="92" customFormat="1" x14ac:dyDescent="0.2">
      <c r="BI12725" s="147"/>
      <c r="BJ12725" s="147"/>
    </row>
    <row r="12726" spans="61:62" s="92" customFormat="1" x14ac:dyDescent="0.2">
      <c r="BI12726" s="147"/>
      <c r="BJ12726" s="147"/>
    </row>
    <row r="12727" spans="61:62" s="92" customFormat="1" x14ac:dyDescent="0.2">
      <c r="BI12727" s="147"/>
      <c r="BJ12727" s="147"/>
    </row>
    <row r="12728" spans="61:62" s="92" customFormat="1" x14ac:dyDescent="0.2">
      <c r="BI12728" s="147"/>
      <c r="BJ12728" s="147"/>
    </row>
    <row r="12729" spans="61:62" s="92" customFormat="1" x14ac:dyDescent="0.2">
      <c r="BI12729" s="147"/>
      <c r="BJ12729" s="147"/>
    </row>
    <row r="12730" spans="61:62" s="92" customFormat="1" x14ac:dyDescent="0.2">
      <c r="BI12730" s="147"/>
      <c r="BJ12730" s="147"/>
    </row>
    <row r="12731" spans="61:62" s="92" customFormat="1" x14ac:dyDescent="0.2">
      <c r="BI12731" s="147"/>
      <c r="BJ12731" s="147"/>
    </row>
    <row r="12732" spans="61:62" s="92" customFormat="1" x14ac:dyDescent="0.2">
      <c r="BI12732" s="147"/>
      <c r="BJ12732" s="147"/>
    </row>
    <row r="12733" spans="61:62" s="92" customFormat="1" x14ac:dyDescent="0.2">
      <c r="BI12733" s="147"/>
      <c r="BJ12733" s="147"/>
    </row>
    <row r="12734" spans="61:62" s="92" customFormat="1" x14ac:dyDescent="0.2">
      <c r="BI12734" s="147"/>
      <c r="BJ12734" s="147"/>
    </row>
    <row r="12735" spans="61:62" s="92" customFormat="1" x14ac:dyDescent="0.2">
      <c r="BI12735" s="147"/>
      <c r="BJ12735" s="147"/>
    </row>
    <row r="12736" spans="61:62" s="92" customFormat="1" x14ac:dyDescent="0.2">
      <c r="BI12736" s="147"/>
      <c r="BJ12736" s="147"/>
    </row>
    <row r="12737" spans="61:62" s="92" customFormat="1" x14ac:dyDescent="0.2">
      <c r="BI12737" s="147"/>
      <c r="BJ12737" s="147"/>
    </row>
    <row r="12738" spans="61:62" s="92" customFormat="1" x14ac:dyDescent="0.2">
      <c r="BI12738" s="147"/>
      <c r="BJ12738" s="147"/>
    </row>
    <row r="12739" spans="61:62" s="92" customFormat="1" x14ac:dyDescent="0.2">
      <c r="BI12739" s="147"/>
      <c r="BJ12739" s="147"/>
    </row>
    <row r="12740" spans="61:62" s="92" customFormat="1" x14ac:dyDescent="0.2">
      <c r="BI12740" s="147"/>
      <c r="BJ12740" s="147"/>
    </row>
    <row r="12741" spans="61:62" s="92" customFormat="1" x14ac:dyDescent="0.2">
      <c r="BI12741" s="147"/>
      <c r="BJ12741" s="147"/>
    </row>
    <row r="12742" spans="61:62" s="92" customFormat="1" x14ac:dyDescent="0.2">
      <c r="BI12742" s="147"/>
      <c r="BJ12742" s="147"/>
    </row>
    <row r="12743" spans="61:62" s="92" customFormat="1" x14ac:dyDescent="0.2">
      <c r="BI12743" s="147"/>
      <c r="BJ12743" s="147"/>
    </row>
    <row r="12744" spans="61:62" s="92" customFormat="1" x14ac:dyDescent="0.2">
      <c r="BI12744" s="147"/>
      <c r="BJ12744" s="147"/>
    </row>
    <row r="12745" spans="61:62" s="92" customFormat="1" x14ac:dyDescent="0.2">
      <c r="BI12745" s="147"/>
      <c r="BJ12745" s="147"/>
    </row>
    <row r="12746" spans="61:62" s="92" customFormat="1" x14ac:dyDescent="0.2">
      <c r="BI12746" s="147"/>
      <c r="BJ12746" s="147"/>
    </row>
    <row r="12747" spans="61:62" s="92" customFormat="1" x14ac:dyDescent="0.2">
      <c r="BI12747" s="147"/>
      <c r="BJ12747" s="147"/>
    </row>
    <row r="12748" spans="61:62" s="92" customFormat="1" x14ac:dyDescent="0.2">
      <c r="BI12748" s="147"/>
      <c r="BJ12748" s="147"/>
    </row>
    <row r="12749" spans="61:62" s="92" customFormat="1" x14ac:dyDescent="0.2">
      <c r="BI12749" s="147"/>
      <c r="BJ12749" s="147"/>
    </row>
    <row r="12750" spans="61:62" s="92" customFormat="1" x14ac:dyDescent="0.2">
      <c r="BI12750" s="147"/>
      <c r="BJ12750" s="147"/>
    </row>
    <row r="12751" spans="61:62" s="92" customFormat="1" x14ac:dyDescent="0.2">
      <c r="BI12751" s="147"/>
      <c r="BJ12751" s="147"/>
    </row>
    <row r="12752" spans="61:62" s="92" customFormat="1" x14ac:dyDescent="0.2">
      <c r="BI12752" s="147"/>
      <c r="BJ12752" s="147"/>
    </row>
    <row r="12753" spans="61:62" s="92" customFormat="1" x14ac:dyDescent="0.2">
      <c r="BI12753" s="147"/>
      <c r="BJ12753" s="147"/>
    </row>
    <row r="12754" spans="61:62" s="92" customFormat="1" x14ac:dyDescent="0.2">
      <c r="BI12754" s="147"/>
      <c r="BJ12754" s="147"/>
    </row>
    <row r="12755" spans="61:62" s="92" customFormat="1" x14ac:dyDescent="0.2">
      <c r="BI12755" s="147"/>
      <c r="BJ12755" s="147"/>
    </row>
    <row r="12756" spans="61:62" s="92" customFormat="1" x14ac:dyDescent="0.2">
      <c r="BI12756" s="147"/>
      <c r="BJ12756" s="147"/>
    </row>
    <row r="12757" spans="61:62" s="92" customFormat="1" x14ac:dyDescent="0.2">
      <c r="BI12757" s="147"/>
      <c r="BJ12757" s="147"/>
    </row>
    <row r="12758" spans="61:62" s="92" customFormat="1" x14ac:dyDescent="0.2">
      <c r="BI12758" s="147"/>
      <c r="BJ12758" s="147"/>
    </row>
    <row r="12759" spans="61:62" s="92" customFormat="1" x14ac:dyDescent="0.2">
      <c r="BI12759" s="147"/>
      <c r="BJ12759" s="147"/>
    </row>
    <row r="12760" spans="61:62" s="92" customFormat="1" x14ac:dyDescent="0.2">
      <c r="BI12760" s="147"/>
      <c r="BJ12760" s="147"/>
    </row>
    <row r="12761" spans="61:62" s="92" customFormat="1" x14ac:dyDescent="0.2">
      <c r="BI12761" s="147"/>
      <c r="BJ12761" s="147"/>
    </row>
    <row r="12762" spans="61:62" s="92" customFormat="1" x14ac:dyDescent="0.2">
      <c r="BI12762" s="147"/>
      <c r="BJ12762" s="147"/>
    </row>
    <row r="12763" spans="61:62" s="92" customFormat="1" x14ac:dyDescent="0.2">
      <c r="BI12763" s="147"/>
      <c r="BJ12763" s="147"/>
    </row>
    <row r="12764" spans="61:62" s="92" customFormat="1" x14ac:dyDescent="0.2">
      <c r="BI12764" s="147"/>
      <c r="BJ12764" s="147"/>
    </row>
    <row r="12765" spans="61:62" s="92" customFormat="1" x14ac:dyDescent="0.2">
      <c r="BI12765" s="147"/>
      <c r="BJ12765" s="147"/>
    </row>
    <row r="12766" spans="61:62" s="92" customFormat="1" x14ac:dyDescent="0.2">
      <c r="BI12766" s="147"/>
      <c r="BJ12766" s="147"/>
    </row>
    <row r="12767" spans="61:62" s="92" customFormat="1" x14ac:dyDescent="0.2">
      <c r="BI12767" s="147"/>
      <c r="BJ12767" s="147"/>
    </row>
    <row r="12768" spans="61:62" s="92" customFormat="1" x14ac:dyDescent="0.2">
      <c r="BI12768" s="147"/>
      <c r="BJ12768" s="147"/>
    </row>
    <row r="12769" spans="61:62" s="92" customFormat="1" x14ac:dyDescent="0.2">
      <c r="BI12769" s="147"/>
      <c r="BJ12769" s="147"/>
    </row>
    <row r="12770" spans="61:62" s="92" customFormat="1" x14ac:dyDescent="0.2">
      <c r="BI12770" s="147"/>
      <c r="BJ12770" s="147"/>
    </row>
    <row r="12771" spans="61:62" s="92" customFormat="1" x14ac:dyDescent="0.2">
      <c r="BI12771" s="147"/>
      <c r="BJ12771" s="147"/>
    </row>
    <row r="12772" spans="61:62" s="92" customFormat="1" x14ac:dyDescent="0.2">
      <c r="BI12772" s="147"/>
      <c r="BJ12772" s="147"/>
    </row>
    <row r="12773" spans="61:62" s="92" customFormat="1" x14ac:dyDescent="0.2">
      <c r="BI12773" s="147"/>
      <c r="BJ12773" s="147"/>
    </row>
    <row r="12774" spans="61:62" s="92" customFormat="1" x14ac:dyDescent="0.2">
      <c r="BI12774" s="147"/>
      <c r="BJ12774" s="147"/>
    </row>
    <row r="12775" spans="61:62" s="92" customFormat="1" x14ac:dyDescent="0.2">
      <c r="BI12775" s="147"/>
      <c r="BJ12775" s="147"/>
    </row>
    <row r="12776" spans="61:62" s="92" customFormat="1" x14ac:dyDescent="0.2">
      <c r="BI12776" s="147"/>
      <c r="BJ12776" s="147"/>
    </row>
    <row r="12777" spans="61:62" s="92" customFormat="1" x14ac:dyDescent="0.2">
      <c r="BI12777" s="147"/>
      <c r="BJ12777" s="147"/>
    </row>
    <row r="12778" spans="61:62" s="92" customFormat="1" x14ac:dyDescent="0.2">
      <c r="BI12778" s="147"/>
      <c r="BJ12778" s="147"/>
    </row>
    <row r="12779" spans="61:62" s="92" customFormat="1" x14ac:dyDescent="0.2">
      <c r="BI12779" s="147"/>
      <c r="BJ12779" s="147"/>
    </row>
    <row r="12780" spans="61:62" s="92" customFormat="1" x14ac:dyDescent="0.2">
      <c r="BI12780" s="147"/>
      <c r="BJ12780" s="147"/>
    </row>
    <row r="12781" spans="61:62" s="92" customFormat="1" x14ac:dyDescent="0.2">
      <c r="BI12781" s="147"/>
      <c r="BJ12781" s="147"/>
    </row>
    <row r="12782" spans="61:62" s="92" customFormat="1" x14ac:dyDescent="0.2">
      <c r="BI12782" s="147"/>
      <c r="BJ12782" s="147"/>
    </row>
    <row r="12783" spans="61:62" s="92" customFormat="1" x14ac:dyDescent="0.2">
      <c r="BI12783" s="147"/>
      <c r="BJ12783" s="147"/>
    </row>
    <row r="12784" spans="61:62" s="92" customFormat="1" x14ac:dyDescent="0.2">
      <c r="BI12784" s="147"/>
      <c r="BJ12784" s="147"/>
    </row>
    <row r="12785" spans="61:62" s="92" customFormat="1" x14ac:dyDescent="0.2">
      <c r="BI12785" s="147"/>
      <c r="BJ12785" s="147"/>
    </row>
    <row r="12786" spans="61:62" s="92" customFormat="1" x14ac:dyDescent="0.2">
      <c r="BI12786" s="147"/>
      <c r="BJ12786" s="147"/>
    </row>
    <row r="12787" spans="61:62" s="92" customFormat="1" x14ac:dyDescent="0.2">
      <c r="BI12787" s="147"/>
      <c r="BJ12787" s="147"/>
    </row>
    <row r="12788" spans="61:62" s="92" customFormat="1" x14ac:dyDescent="0.2">
      <c r="BI12788" s="147"/>
      <c r="BJ12788" s="147"/>
    </row>
    <row r="12789" spans="61:62" s="92" customFormat="1" x14ac:dyDescent="0.2">
      <c r="BI12789" s="147"/>
      <c r="BJ12789" s="147"/>
    </row>
    <row r="12790" spans="61:62" s="92" customFormat="1" x14ac:dyDescent="0.2">
      <c r="BI12790" s="147"/>
      <c r="BJ12790" s="147"/>
    </row>
    <row r="12791" spans="61:62" s="92" customFormat="1" x14ac:dyDescent="0.2">
      <c r="BI12791" s="147"/>
      <c r="BJ12791" s="147"/>
    </row>
    <row r="12792" spans="61:62" s="92" customFormat="1" x14ac:dyDescent="0.2">
      <c r="BI12792" s="147"/>
      <c r="BJ12792" s="147"/>
    </row>
    <row r="12793" spans="61:62" s="92" customFormat="1" x14ac:dyDescent="0.2">
      <c r="BI12793" s="147"/>
      <c r="BJ12793" s="147"/>
    </row>
    <row r="12794" spans="61:62" s="92" customFormat="1" x14ac:dyDescent="0.2">
      <c r="BI12794" s="147"/>
      <c r="BJ12794" s="147"/>
    </row>
    <row r="12795" spans="61:62" s="92" customFormat="1" x14ac:dyDescent="0.2">
      <c r="BI12795" s="147"/>
      <c r="BJ12795" s="147"/>
    </row>
    <row r="12796" spans="61:62" s="92" customFormat="1" x14ac:dyDescent="0.2">
      <c r="BI12796" s="147"/>
      <c r="BJ12796" s="147"/>
    </row>
    <row r="12797" spans="61:62" s="92" customFormat="1" x14ac:dyDescent="0.2">
      <c r="BI12797" s="147"/>
      <c r="BJ12797" s="147"/>
    </row>
    <row r="12798" spans="61:62" s="92" customFormat="1" x14ac:dyDescent="0.2">
      <c r="BI12798" s="147"/>
      <c r="BJ12798" s="147"/>
    </row>
    <row r="12799" spans="61:62" s="92" customFormat="1" x14ac:dyDescent="0.2">
      <c r="BI12799" s="147"/>
      <c r="BJ12799" s="147"/>
    </row>
    <row r="12800" spans="61:62" s="92" customFormat="1" x14ac:dyDescent="0.2">
      <c r="BI12800" s="147"/>
      <c r="BJ12800" s="147"/>
    </row>
    <row r="12801" spans="61:62" s="92" customFormat="1" x14ac:dyDescent="0.2">
      <c r="BI12801" s="147"/>
      <c r="BJ12801" s="147"/>
    </row>
    <row r="12802" spans="61:62" s="92" customFormat="1" x14ac:dyDescent="0.2">
      <c r="BI12802" s="147"/>
      <c r="BJ12802" s="147"/>
    </row>
    <row r="12803" spans="61:62" s="92" customFormat="1" x14ac:dyDescent="0.2">
      <c r="BI12803" s="147"/>
      <c r="BJ12803" s="147"/>
    </row>
    <row r="12804" spans="61:62" s="92" customFormat="1" x14ac:dyDescent="0.2">
      <c r="BI12804" s="147"/>
      <c r="BJ12804" s="147"/>
    </row>
    <row r="12805" spans="61:62" s="92" customFormat="1" x14ac:dyDescent="0.2">
      <c r="BI12805" s="147"/>
      <c r="BJ12805" s="147"/>
    </row>
    <row r="12806" spans="61:62" s="92" customFormat="1" x14ac:dyDescent="0.2">
      <c r="BI12806" s="147"/>
      <c r="BJ12806" s="147"/>
    </row>
    <row r="12807" spans="61:62" s="92" customFormat="1" x14ac:dyDescent="0.2">
      <c r="BI12807" s="147"/>
      <c r="BJ12807" s="147"/>
    </row>
    <row r="12808" spans="61:62" s="92" customFormat="1" x14ac:dyDescent="0.2">
      <c r="BI12808" s="147"/>
      <c r="BJ12808" s="147"/>
    </row>
    <row r="12809" spans="61:62" s="92" customFormat="1" x14ac:dyDescent="0.2">
      <c r="BI12809" s="147"/>
      <c r="BJ12809" s="147"/>
    </row>
    <row r="12810" spans="61:62" s="92" customFormat="1" x14ac:dyDescent="0.2">
      <c r="BI12810" s="147"/>
      <c r="BJ12810" s="147"/>
    </row>
    <row r="12811" spans="61:62" s="92" customFormat="1" x14ac:dyDescent="0.2">
      <c r="BI12811" s="147"/>
      <c r="BJ12811" s="147"/>
    </row>
    <row r="12812" spans="61:62" s="92" customFormat="1" x14ac:dyDescent="0.2">
      <c r="BI12812" s="147"/>
      <c r="BJ12812" s="147"/>
    </row>
    <row r="12813" spans="61:62" s="92" customFormat="1" x14ac:dyDescent="0.2">
      <c r="BI12813" s="147"/>
      <c r="BJ12813" s="147"/>
    </row>
    <row r="12814" spans="61:62" s="92" customFormat="1" x14ac:dyDescent="0.2">
      <c r="BI12814" s="147"/>
      <c r="BJ12814" s="147"/>
    </row>
    <row r="12815" spans="61:62" s="92" customFormat="1" x14ac:dyDescent="0.2">
      <c r="BI12815" s="147"/>
      <c r="BJ12815" s="147"/>
    </row>
    <row r="12816" spans="61:62" s="92" customFormat="1" x14ac:dyDescent="0.2">
      <c r="BI12816" s="147"/>
      <c r="BJ12816" s="147"/>
    </row>
    <row r="12817" spans="61:62" s="92" customFormat="1" x14ac:dyDescent="0.2">
      <c r="BI12817" s="147"/>
      <c r="BJ12817" s="147"/>
    </row>
    <row r="12818" spans="61:62" s="92" customFormat="1" x14ac:dyDescent="0.2">
      <c r="BI12818" s="147"/>
      <c r="BJ12818" s="147"/>
    </row>
    <row r="12819" spans="61:62" s="92" customFormat="1" x14ac:dyDescent="0.2">
      <c r="BI12819" s="147"/>
      <c r="BJ12819" s="147"/>
    </row>
    <row r="12820" spans="61:62" s="92" customFormat="1" x14ac:dyDescent="0.2">
      <c r="BI12820" s="147"/>
      <c r="BJ12820" s="147"/>
    </row>
    <row r="12821" spans="61:62" s="92" customFormat="1" x14ac:dyDescent="0.2">
      <c r="BI12821" s="147"/>
      <c r="BJ12821" s="147"/>
    </row>
    <row r="12822" spans="61:62" s="92" customFormat="1" x14ac:dyDescent="0.2">
      <c r="BI12822" s="147"/>
      <c r="BJ12822" s="147"/>
    </row>
    <row r="12823" spans="61:62" s="92" customFormat="1" x14ac:dyDescent="0.2">
      <c r="BI12823" s="147"/>
      <c r="BJ12823" s="147"/>
    </row>
    <row r="12824" spans="61:62" s="92" customFormat="1" x14ac:dyDescent="0.2">
      <c r="BI12824" s="147"/>
      <c r="BJ12824" s="147"/>
    </row>
    <row r="12825" spans="61:62" s="92" customFormat="1" x14ac:dyDescent="0.2">
      <c r="BI12825" s="147"/>
      <c r="BJ12825" s="147"/>
    </row>
    <row r="12826" spans="61:62" s="92" customFormat="1" x14ac:dyDescent="0.2">
      <c r="BI12826" s="147"/>
      <c r="BJ12826" s="147"/>
    </row>
    <row r="12827" spans="61:62" s="92" customFormat="1" x14ac:dyDescent="0.2">
      <c r="BI12827" s="147"/>
      <c r="BJ12827" s="147"/>
    </row>
    <row r="12828" spans="61:62" s="92" customFormat="1" x14ac:dyDescent="0.2">
      <c r="BI12828" s="147"/>
      <c r="BJ12828" s="147"/>
    </row>
    <row r="12829" spans="61:62" s="92" customFormat="1" x14ac:dyDescent="0.2">
      <c r="BI12829" s="147"/>
      <c r="BJ12829" s="147"/>
    </row>
    <row r="12830" spans="61:62" s="92" customFormat="1" x14ac:dyDescent="0.2">
      <c r="BI12830" s="147"/>
      <c r="BJ12830" s="147"/>
    </row>
    <row r="12831" spans="61:62" s="92" customFormat="1" x14ac:dyDescent="0.2">
      <c r="BI12831" s="147"/>
      <c r="BJ12831" s="147"/>
    </row>
    <row r="12832" spans="61:62" s="92" customFormat="1" x14ac:dyDescent="0.2">
      <c r="BI12832" s="147"/>
      <c r="BJ12832" s="147"/>
    </row>
    <row r="12833" spans="61:62" s="92" customFormat="1" x14ac:dyDescent="0.2">
      <c r="BI12833" s="147"/>
      <c r="BJ12833" s="147"/>
    </row>
    <row r="12834" spans="61:62" s="92" customFormat="1" x14ac:dyDescent="0.2">
      <c r="BI12834" s="147"/>
      <c r="BJ12834" s="147"/>
    </row>
    <row r="12835" spans="61:62" s="92" customFormat="1" x14ac:dyDescent="0.2">
      <c r="BI12835" s="147"/>
      <c r="BJ12835" s="147"/>
    </row>
    <row r="12836" spans="61:62" s="92" customFormat="1" x14ac:dyDescent="0.2">
      <c r="BI12836" s="147"/>
      <c r="BJ12836" s="147"/>
    </row>
    <row r="12837" spans="61:62" s="92" customFormat="1" x14ac:dyDescent="0.2">
      <c r="BI12837" s="147"/>
      <c r="BJ12837" s="147"/>
    </row>
    <row r="12838" spans="61:62" s="92" customFormat="1" x14ac:dyDescent="0.2">
      <c r="BI12838" s="147"/>
      <c r="BJ12838" s="147"/>
    </row>
    <row r="12839" spans="61:62" s="92" customFormat="1" x14ac:dyDescent="0.2">
      <c r="BI12839" s="147"/>
      <c r="BJ12839" s="147"/>
    </row>
    <row r="12840" spans="61:62" s="92" customFormat="1" x14ac:dyDescent="0.2">
      <c r="BI12840" s="147"/>
      <c r="BJ12840" s="147"/>
    </row>
    <row r="12841" spans="61:62" s="92" customFormat="1" x14ac:dyDescent="0.2">
      <c r="BI12841" s="147"/>
      <c r="BJ12841" s="147"/>
    </row>
    <row r="12842" spans="61:62" s="92" customFormat="1" x14ac:dyDescent="0.2">
      <c r="BI12842" s="147"/>
      <c r="BJ12842" s="147"/>
    </row>
    <row r="12843" spans="61:62" s="92" customFormat="1" x14ac:dyDescent="0.2">
      <c r="BI12843" s="147"/>
      <c r="BJ12843" s="147"/>
    </row>
    <row r="12844" spans="61:62" s="92" customFormat="1" x14ac:dyDescent="0.2">
      <c r="BI12844" s="147"/>
      <c r="BJ12844" s="147"/>
    </row>
    <row r="12845" spans="61:62" s="92" customFormat="1" x14ac:dyDescent="0.2">
      <c r="BI12845" s="147"/>
      <c r="BJ12845" s="147"/>
    </row>
    <row r="12846" spans="61:62" s="92" customFormat="1" x14ac:dyDescent="0.2">
      <c r="BI12846" s="147"/>
      <c r="BJ12846" s="147"/>
    </row>
    <row r="12847" spans="61:62" s="92" customFormat="1" x14ac:dyDescent="0.2">
      <c r="BI12847" s="147"/>
      <c r="BJ12847" s="147"/>
    </row>
    <row r="12848" spans="61:62" s="92" customFormat="1" x14ac:dyDescent="0.2">
      <c r="BI12848" s="147"/>
      <c r="BJ12848" s="147"/>
    </row>
    <row r="12849" spans="61:62" s="92" customFormat="1" x14ac:dyDescent="0.2">
      <c r="BI12849" s="147"/>
      <c r="BJ12849" s="147"/>
    </row>
    <row r="12850" spans="61:62" s="92" customFormat="1" x14ac:dyDescent="0.2">
      <c r="BI12850" s="147"/>
      <c r="BJ12850" s="147"/>
    </row>
    <row r="12851" spans="61:62" s="92" customFormat="1" x14ac:dyDescent="0.2">
      <c r="BI12851" s="147"/>
      <c r="BJ12851" s="147"/>
    </row>
    <row r="12852" spans="61:62" s="92" customFormat="1" x14ac:dyDescent="0.2">
      <c r="BI12852" s="147"/>
      <c r="BJ12852" s="147"/>
    </row>
    <row r="12853" spans="61:62" s="92" customFormat="1" x14ac:dyDescent="0.2">
      <c r="BI12853" s="147"/>
      <c r="BJ12853" s="147"/>
    </row>
    <row r="12854" spans="61:62" s="92" customFormat="1" x14ac:dyDescent="0.2">
      <c r="BI12854" s="147"/>
      <c r="BJ12854" s="147"/>
    </row>
    <row r="12855" spans="61:62" s="92" customFormat="1" x14ac:dyDescent="0.2">
      <c r="BI12855" s="147"/>
      <c r="BJ12855" s="147"/>
    </row>
    <row r="12856" spans="61:62" s="92" customFormat="1" x14ac:dyDescent="0.2">
      <c r="BI12856" s="147"/>
      <c r="BJ12856" s="147"/>
    </row>
    <row r="12857" spans="61:62" s="92" customFormat="1" x14ac:dyDescent="0.2">
      <c r="BI12857" s="147"/>
      <c r="BJ12857" s="147"/>
    </row>
    <row r="12858" spans="61:62" s="92" customFormat="1" x14ac:dyDescent="0.2">
      <c r="BI12858" s="147"/>
      <c r="BJ12858" s="147"/>
    </row>
    <row r="12859" spans="61:62" s="92" customFormat="1" x14ac:dyDescent="0.2">
      <c r="BI12859" s="147"/>
      <c r="BJ12859" s="147"/>
    </row>
    <row r="12860" spans="61:62" s="92" customFormat="1" x14ac:dyDescent="0.2">
      <c r="BI12860" s="147"/>
      <c r="BJ12860" s="147"/>
    </row>
    <row r="12861" spans="61:62" s="92" customFormat="1" x14ac:dyDescent="0.2">
      <c r="BI12861" s="147"/>
      <c r="BJ12861" s="147"/>
    </row>
    <row r="12862" spans="61:62" s="92" customFormat="1" x14ac:dyDescent="0.2">
      <c r="BI12862" s="147"/>
      <c r="BJ12862" s="147"/>
    </row>
    <row r="12863" spans="61:62" s="92" customFormat="1" x14ac:dyDescent="0.2">
      <c r="BI12863" s="147"/>
      <c r="BJ12863" s="147"/>
    </row>
    <row r="12864" spans="61:62" s="92" customFormat="1" x14ac:dyDescent="0.2">
      <c r="BI12864" s="147"/>
      <c r="BJ12864" s="147"/>
    </row>
    <row r="12865" spans="61:62" s="92" customFormat="1" x14ac:dyDescent="0.2">
      <c r="BI12865" s="147"/>
      <c r="BJ12865" s="147"/>
    </row>
    <row r="12866" spans="61:62" s="92" customFormat="1" x14ac:dyDescent="0.2">
      <c r="BI12866" s="147"/>
      <c r="BJ12866" s="147"/>
    </row>
    <row r="12867" spans="61:62" s="92" customFormat="1" x14ac:dyDescent="0.2">
      <c r="BI12867" s="147"/>
      <c r="BJ12867" s="147"/>
    </row>
    <row r="12868" spans="61:62" s="92" customFormat="1" x14ac:dyDescent="0.2">
      <c r="BI12868" s="147"/>
      <c r="BJ12868" s="147"/>
    </row>
    <row r="12869" spans="61:62" s="92" customFormat="1" x14ac:dyDescent="0.2">
      <c r="BI12869" s="147"/>
      <c r="BJ12869" s="147"/>
    </row>
    <row r="12870" spans="61:62" s="92" customFormat="1" x14ac:dyDescent="0.2">
      <c r="BI12870" s="147"/>
      <c r="BJ12870" s="147"/>
    </row>
    <row r="12871" spans="61:62" s="92" customFormat="1" x14ac:dyDescent="0.2">
      <c r="BI12871" s="147"/>
      <c r="BJ12871" s="147"/>
    </row>
    <row r="12872" spans="61:62" s="92" customFormat="1" x14ac:dyDescent="0.2">
      <c r="BI12872" s="147"/>
      <c r="BJ12872" s="147"/>
    </row>
    <row r="12873" spans="61:62" s="92" customFormat="1" x14ac:dyDescent="0.2">
      <c r="BI12873" s="147"/>
      <c r="BJ12873" s="147"/>
    </row>
    <row r="12874" spans="61:62" s="92" customFormat="1" x14ac:dyDescent="0.2">
      <c r="BI12874" s="147"/>
      <c r="BJ12874" s="147"/>
    </row>
    <row r="12875" spans="61:62" s="92" customFormat="1" x14ac:dyDescent="0.2">
      <c r="BI12875" s="147"/>
      <c r="BJ12875" s="147"/>
    </row>
    <row r="12876" spans="61:62" s="92" customFormat="1" x14ac:dyDescent="0.2">
      <c r="BI12876" s="147"/>
      <c r="BJ12876" s="147"/>
    </row>
    <row r="12877" spans="61:62" s="92" customFormat="1" x14ac:dyDescent="0.2">
      <c r="BI12877" s="147"/>
      <c r="BJ12877" s="147"/>
    </row>
    <row r="12878" spans="61:62" s="92" customFormat="1" x14ac:dyDescent="0.2">
      <c r="BI12878" s="147"/>
      <c r="BJ12878" s="147"/>
    </row>
    <row r="12879" spans="61:62" s="92" customFormat="1" x14ac:dyDescent="0.2">
      <c r="BI12879" s="147"/>
      <c r="BJ12879" s="147"/>
    </row>
    <row r="12880" spans="61:62" s="92" customFormat="1" x14ac:dyDescent="0.2">
      <c r="BI12880" s="147"/>
      <c r="BJ12880" s="147"/>
    </row>
    <row r="12881" spans="61:62" s="92" customFormat="1" x14ac:dyDescent="0.2">
      <c r="BI12881" s="147"/>
      <c r="BJ12881" s="147"/>
    </row>
    <row r="12882" spans="61:62" s="92" customFormat="1" x14ac:dyDescent="0.2">
      <c r="BI12882" s="147"/>
      <c r="BJ12882" s="147"/>
    </row>
    <row r="12883" spans="61:62" s="92" customFormat="1" x14ac:dyDescent="0.2">
      <c r="BI12883" s="147"/>
      <c r="BJ12883" s="147"/>
    </row>
    <row r="12884" spans="61:62" s="92" customFormat="1" x14ac:dyDescent="0.2">
      <c r="BI12884" s="147"/>
      <c r="BJ12884" s="147"/>
    </row>
    <row r="12885" spans="61:62" s="92" customFormat="1" x14ac:dyDescent="0.2">
      <c r="BI12885" s="147"/>
      <c r="BJ12885" s="147"/>
    </row>
    <row r="12886" spans="61:62" s="92" customFormat="1" x14ac:dyDescent="0.2">
      <c r="BI12886" s="147"/>
      <c r="BJ12886" s="147"/>
    </row>
    <row r="12887" spans="61:62" s="92" customFormat="1" x14ac:dyDescent="0.2">
      <c r="BI12887" s="147"/>
      <c r="BJ12887" s="147"/>
    </row>
    <row r="12888" spans="61:62" s="92" customFormat="1" x14ac:dyDescent="0.2">
      <c r="BI12888" s="147"/>
      <c r="BJ12888" s="147"/>
    </row>
    <row r="12889" spans="61:62" s="92" customFormat="1" x14ac:dyDescent="0.2">
      <c r="BI12889" s="147"/>
      <c r="BJ12889" s="147"/>
    </row>
    <row r="12890" spans="61:62" s="92" customFormat="1" x14ac:dyDescent="0.2">
      <c r="BI12890" s="147"/>
      <c r="BJ12890" s="147"/>
    </row>
    <row r="12891" spans="61:62" s="92" customFormat="1" x14ac:dyDescent="0.2">
      <c r="BI12891" s="147"/>
      <c r="BJ12891" s="147"/>
    </row>
    <row r="12892" spans="61:62" s="92" customFormat="1" x14ac:dyDescent="0.2">
      <c r="BI12892" s="147"/>
      <c r="BJ12892" s="147"/>
    </row>
    <row r="12893" spans="61:62" s="92" customFormat="1" x14ac:dyDescent="0.2">
      <c r="BI12893" s="147"/>
      <c r="BJ12893" s="147"/>
    </row>
    <row r="12894" spans="61:62" s="92" customFormat="1" x14ac:dyDescent="0.2">
      <c r="BI12894" s="147"/>
      <c r="BJ12894" s="147"/>
    </row>
    <row r="12895" spans="61:62" s="92" customFormat="1" x14ac:dyDescent="0.2">
      <c r="BI12895" s="147"/>
      <c r="BJ12895" s="147"/>
    </row>
    <row r="12896" spans="61:62" s="92" customFormat="1" x14ac:dyDescent="0.2">
      <c r="BI12896" s="147"/>
      <c r="BJ12896" s="147"/>
    </row>
    <row r="12897" spans="61:62" s="92" customFormat="1" x14ac:dyDescent="0.2">
      <c r="BI12897" s="147"/>
      <c r="BJ12897" s="147"/>
    </row>
    <row r="12898" spans="61:62" s="92" customFormat="1" x14ac:dyDescent="0.2">
      <c r="BI12898" s="147"/>
      <c r="BJ12898" s="147"/>
    </row>
    <row r="12899" spans="61:62" s="92" customFormat="1" x14ac:dyDescent="0.2">
      <c r="BI12899" s="147"/>
      <c r="BJ12899" s="147"/>
    </row>
    <row r="12900" spans="61:62" s="92" customFormat="1" x14ac:dyDescent="0.2">
      <c r="BI12900" s="147"/>
      <c r="BJ12900" s="147"/>
    </row>
    <row r="12901" spans="61:62" s="92" customFormat="1" x14ac:dyDescent="0.2">
      <c r="BI12901" s="147"/>
      <c r="BJ12901" s="147"/>
    </row>
    <row r="12902" spans="61:62" s="92" customFormat="1" x14ac:dyDescent="0.2">
      <c r="BI12902" s="147"/>
      <c r="BJ12902" s="147"/>
    </row>
    <row r="12903" spans="61:62" s="92" customFormat="1" x14ac:dyDescent="0.2">
      <c r="BI12903" s="147"/>
      <c r="BJ12903" s="147"/>
    </row>
    <row r="12904" spans="61:62" s="92" customFormat="1" x14ac:dyDescent="0.2">
      <c r="BI12904" s="147"/>
      <c r="BJ12904" s="147"/>
    </row>
    <row r="12905" spans="61:62" s="92" customFormat="1" x14ac:dyDescent="0.2">
      <c r="BI12905" s="147"/>
      <c r="BJ12905" s="147"/>
    </row>
    <row r="12906" spans="61:62" s="92" customFormat="1" x14ac:dyDescent="0.2">
      <c r="BI12906" s="147"/>
      <c r="BJ12906" s="147"/>
    </row>
    <row r="12907" spans="61:62" s="92" customFormat="1" x14ac:dyDescent="0.2">
      <c r="BI12907" s="147"/>
      <c r="BJ12907" s="147"/>
    </row>
    <row r="12908" spans="61:62" s="92" customFormat="1" x14ac:dyDescent="0.2">
      <c r="BI12908" s="147"/>
      <c r="BJ12908" s="147"/>
    </row>
    <row r="12909" spans="61:62" s="92" customFormat="1" x14ac:dyDescent="0.2">
      <c r="BI12909" s="147"/>
      <c r="BJ12909" s="147"/>
    </row>
    <row r="12910" spans="61:62" s="92" customFormat="1" x14ac:dyDescent="0.2">
      <c r="BI12910" s="147"/>
      <c r="BJ12910" s="147"/>
    </row>
    <row r="12911" spans="61:62" s="92" customFormat="1" x14ac:dyDescent="0.2">
      <c r="BI12911" s="147"/>
      <c r="BJ12911" s="147"/>
    </row>
    <row r="12912" spans="61:62" s="92" customFormat="1" x14ac:dyDescent="0.2">
      <c r="BI12912" s="147"/>
      <c r="BJ12912" s="147"/>
    </row>
    <row r="12913" spans="61:62" s="92" customFormat="1" x14ac:dyDescent="0.2">
      <c r="BI12913" s="147"/>
      <c r="BJ12913" s="147"/>
    </row>
    <row r="12914" spans="61:62" s="92" customFormat="1" x14ac:dyDescent="0.2">
      <c r="BI12914" s="147"/>
      <c r="BJ12914" s="147"/>
    </row>
    <row r="12915" spans="61:62" s="92" customFormat="1" x14ac:dyDescent="0.2">
      <c r="BI12915" s="147"/>
      <c r="BJ12915" s="147"/>
    </row>
    <row r="12916" spans="61:62" s="92" customFormat="1" x14ac:dyDescent="0.2">
      <c r="BI12916" s="147"/>
      <c r="BJ12916" s="147"/>
    </row>
    <row r="12917" spans="61:62" s="92" customFormat="1" x14ac:dyDescent="0.2">
      <c r="BI12917" s="147"/>
      <c r="BJ12917" s="147"/>
    </row>
    <row r="12918" spans="61:62" s="92" customFormat="1" x14ac:dyDescent="0.2">
      <c r="BI12918" s="147"/>
      <c r="BJ12918" s="147"/>
    </row>
    <row r="12919" spans="61:62" s="92" customFormat="1" x14ac:dyDescent="0.2">
      <c r="BI12919" s="147"/>
      <c r="BJ12919" s="147"/>
    </row>
    <row r="12920" spans="61:62" s="92" customFormat="1" x14ac:dyDescent="0.2">
      <c r="BI12920" s="147"/>
      <c r="BJ12920" s="147"/>
    </row>
    <row r="12921" spans="61:62" s="92" customFormat="1" x14ac:dyDescent="0.2">
      <c r="BI12921" s="147"/>
      <c r="BJ12921" s="147"/>
    </row>
    <row r="12922" spans="61:62" s="92" customFormat="1" x14ac:dyDescent="0.2">
      <c r="BI12922" s="147"/>
      <c r="BJ12922" s="147"/>
    </row>
    <row r="12923" spans="61:62" s="92" customFormat="1" x14ac:dyDescent="0.2">
      <c r="BI12923" s="147"/>
      <c r="BJ12923" s="147"/>
    </row>
    <row r="12924" spans="61:62" s="92" customFormat="1" x14ac:dyDescent="0.2">
      <c r="BI12924" s="147"/>
      <c r="BJ12924" s="147"/>
    </row>
    <row r="12925" spans="61:62" s="92" customFormat="1" x14ac:dyDescent="0.2">
      <c r="BI12925" s="147"/>
      <c r="BJ12925" s="147"/>
    </row>
    <row r="12926" spans="61:62" s="92" customFormat="1" x14ac:dyDescent="0.2">
      <c r="BI12926" s="147"/>
      <c r="BJ12926" s="147"/>
    </row>
    <row r="12927" spans="61:62" s="92" customFormat="1" x14ac:dyDescent="0.2">
      <c r="BI12927" s="147"/>
      <c r="BJ12927" s="147"/>
    </row>
    <row r="12928" spans="61:62" s="92" customFormat="1" x14ac:dyDescent="0.2">
      <c r="BI12928" s="147"/>
      <c r="BJ12928" s="147"/>
    </row>
    <row r="12929" spans="61:62" s="92" customFormat="1" x14ac:dyDescent="0.2">
      <c r="BI12929" s="147"/>
      <c r="BJ12929" s="147"/>
    </row>
    <row r="12930" spans="61:62" s="92" customFormat="1" x14ac:dyDescent="0.2">
      <c r="BI12930" s="147"/>
      <c r="BJ12930" s="147"/>
    </row>
    <row r="12931" spans="61:62" s="92" customFormat="1" x14ac:dyDescent="0.2">
      <c r="BI12931" s="147"/>
      <c r="BJ12931" s="147"/>
    </row>
    <row r="12932" spans="61:62" s="92" customFormat="1" x14ac:dyDescent="0.2">
      <c r="BI12932" s="147"/>
      <c r="BJ12932" s="147"/>
    </row>
    <row r="12933" spans="61:62" s="92" customFormat="1" x14ac:dyDescent="0.2">
      <c r="BI12933" s="147"/>
      <c r="BJ12933" s="147"/>
    </row>
    <row r="12934" spans="61:62" s="92" customFormat="1" x14ac:dyDescent="0.2">
      <c r="BI12934" s="147"/>
      <c r="BJ12934" s="147"/>
    </row>
    <row r="12935" spans="61:62" s="92" customFormat="1" x14ac:dyDescent="0.2">
      <c r="BI12935" s="147"/>
      <c r="BJ12935" s="147"/>
    </row>
    <row r="12936" spans="61:62" s="92" customFormat="1" x14ac:dyDescent="0.2">
      <c r="BI12936" s="147"/>
      <c r="BJ12936" s="147"/>
    </row>
    <row r="12937" spans="61:62" s="92" customFormat="1" x14ac:dyDescent="0.2">
      <c r="BI12937" s="147"/>
      <c r="BJ12937" s="147"/>
    </row>
    <row r="12938" spans="61:62" s="92" customFormat="1" x14ac:dyDescent="0.2">
      <c r="BI12938" s="147"/>
      <c r="BJ12938" s="147"/>
    </row>
    <row r="12939" spans="61:62" s="92" customFormat="1" x14ac:dyDescent="0.2">
      <c r="BI12939" s="147"/>
      <c r="BJ12939" s="147"/>
    </row>
    <row r="12940" spans="61:62" s="92" customFormat="1" x14ac:dyDescent="0.2">
      <c r="BI12940" s="147"/>
      <c r="BJ12940" s="147"/>
    </row>
    <row r="12941" spans="61:62" s="92" customFormat="1" x14ac:dyDescent="0.2">
      <c r="BI12941" s="147"/>
      <c r="BJ12941" s="147"/>
    </row>
    <row r="12942" spans="61:62" s="92" customFormat="1" x14ac:dyDescent="0.2">
      <c r="BI12942" s="147"/>
      <c r="BJ12942" s="147"/>
    </row>
    <row r="12943" spans="61:62" s="92" customFormat="1" x14ac:dyDescent="0.2">
      <c r="BI12943" s="147"/>
      <c r="BJ12943" s="147"/>
    </row>
    <row r="12944" spans="61:62" s="92" customFormat="1" x14ac:dyDescent="0.2">
      <c r="BI12944" s="147"/>
      <c r="BJ12944" s="147"/>
    </row>
    <row r="12945" spans="61:62" s="92" customFormat="1" x14ac:dyDescent="0.2">
      <c r="BI12945" s="147"/>
      <c r="BJ12945" s="147"/>
    </row>
    <row r="12946" spans="61:62" s="92" customFormat="1" x14ac:dyDescent="0.2">
      <c r="BI12946" s="147"/>
      <c r="BJ12946" s="147"/>
    </row>
    <row r="12947" spans="61:62" s="92" customFormat="1" x14ac:dyDescent="0.2">
      <c r="BI12947" s="147"/>
      <c r="BJ12947" s="147"/>
    </row>
    <row r="12948" spans="61:62" s="92" customFormat="1" x14ac:dyDescent="0.2">
      <c r="BI12948" s="147"/>
      <c r="BJ12948" s="147"/>
    </row>
    <row r="12949" spans="61:62" s="92" customFormat="1" x14ac:dyDescent="0.2">
      <c r="BI12949" s="147"/>
      <c r="BJ12949" s="147"/>
    </row>
    <row r="12950" spans="61:62" s="92" customFormat="1" x14ac:dyDescent="0.2">
      <c r="BI12950" s="147"/>
      <c r="BJ12950" s="147"/>
    </row>
    <row r="12951" spans="61:62" s="92" customFormat="1" x14ac:dyDescent="0.2">
      <c r="BI12951" s="147"/>
      <c r="BJ12951" s="147"/>
    </row>
    <row r="12952" spans="61:62" s="92" customFormat="1" x14ac:dyDescent="0.2">
      <c r="BI12952" s="147"/>
      <c r="BJ12952" s="147"/>
    </row>
    <row r="12953" spans="61:62" s="92" customFormat="1" x14ac:dyDescent="0.2">
      <c r="BI12953" s="147"/>
      <c r="BJ12953" s="147"/>
    </row>
    <row r="12954" spans="61:62" s="92" customFormat="1" x14ac:dyDescent="0.2">
      <c r="BI12954" s="147"/>
      <c r="BJ12954" s="147"/>
    </row>
    <row r="12955" spans="61:62" s="92" customFormat="1" x14ac:dyDescent="0.2">
      <c r="BI12955" s="147"/>
      <c r="BJ12955" s="147"/>
    </row>
    <row r="12956" spans="61:62" s="92" customFormat="1" x14ac:dyDescent="0.2">
      <c r="BI12956" s="147"/>
      <c r="BJ12956" s="147"/>
    </row>
    <row r="12957" spans="61:62" s="92" customFormat="1" x14ac:dyDescent="0.2">
      <c r="BI12957" s="147"/>
      <c r="BJ12957" s="147"/>
    </row>
    <row r="12958" spans="61:62" s="92" customFormat="1" x14ac:dyDescent="0.2">
      <c r="BI12958" s="147"/>
      <c r="BJ12958" s="147"/>
    </row>
    <row r="12959" spans="61:62" s="92" customFormat="1" x14ac:dyDescent="0.2">
      <c r="BI12959" s="147"/>
      <c r="BJ12959" s="147"/>
    </row>
    <row r="12960" spans="61:62" s="92" customFormat="1" x14ac:dyDescent="0.2">
      <c r="BI12960" s="147"/>
      <c r="BJ12960" s="147"/>
    </row>
    <row r="12961" spans="61:62" s="92" customFormat="1" x14ac:dyDescent="0.2">
      <c r="BI12961" s="147"/>
      <c r="BJ12961" s="147"/>
    </row>
    <row r="12962" spans="61:62" s="92" customFormat="1" x14ac:dyDescent="0.2">
      <c r="BI12962" s="147"/>
      <c r="BJ12962" s="147"/>
    </row>
    <row r="12963" spans="61:62" s="92" customFormat="1" x14ac:dyDescent="0.2">
      <c r="BI12963" s="147"/>
      <c r="BJ12963" s="147"/>
    </row>
    <row r="12964" spans="61:62" s="92" customFormat="1" x14ac:dyDescent="0.2">
      <c r="BI12964" s="147"/>
      <c r="BJ12964" s="147"/>
    </row>
    <row r="12965" spans="61:62" s="92" customFormat="1" x14ac:dyDescent="0.2">
      <c r="BI12965" s="147"/>
      <c r="BJ12965" s="147"/>
    </row>
    <row r="12966" spans="61:62" s="92" customFormat="1" x14ac:dyDescent="0.2">
      <c r="BI12966" s="147"/>
      <c r="BJ12966" s="147"/>
    </row>
    <row r="12967" spans="61:62" s="92" customFormat="1" x14ac:dyDescent="0.2">
      <c r="BI12967" s="147"/>
      <c r="BJ12967" s="147"/>
    </row>
    <row r="12968" spans="61:62" s="92" customFormat="1" x14ac:dyDescent="0.2">
      <c r="BI12968" s="147"/>
      <c r="BJ12968" s="147"/>
    </row>
    <row r="12969" spans="61:62" s="92" customFormat="1" x14ac:dyDescent="0.2">
      <c r="BI12969" s="147"/>
      <c r="BJ12969" s="147"/>
    </row>
    <row r="12970" spans="61:62" s="92" customFormat="1" x14ac:dyDescent="0.2">
      <c r="BI12970" s="147"/>
      <c r="BJ12970" s="147"/>
    </row>
    <row r="12971" spans="61:62" s="92" customFormat="1" x14ac:dyDescent="0.2">
      <c r="BI12971" s="147"/>
      <c r="BJ12971" s="147"/>
    </row>
    <row r="12972" spans="61:62" s="92" customFormat="1" x14ac:dyDescent="0.2">
      <c r="BI12972" s="147"/>
      <c r="BJ12972" s="147"/>
    </row>
    <row r="12973" spans="61:62" s="92" customFormat="1" x14ac:dyDescent="0.2">
      <c r="BI12973" s="147"/>
      <c r="BJ12973" s="147"/>
    </row>
    <row r="12974" spans="61:62" s="92" customFormat="1" x14ac:dyDescent="0.2">
      <c r="BI12974" s="147"/>
      <c r="BJ12974" s="147"/>
    </row>
    <row r="12975" spans="61:62" s="92" customFormat="1" x14ac:dyDescent="0.2">
      <c r="BI12975" s="147"/>
      <c r="BJ12975" s="147"/>
    </row>
    <row r="12976" spans="61:62" s="92" customFormat="1" x14ac:dyDescent="0.2">
      <c r="BI12976" s="147"/>
      <c r="BJ12976" s="147"/>
    </row>
    <row r="12977" spans="61:62" s="92" customFormat="1" x14ac:dyDescent="0.2">
      <c r="BI12977" s="147"/>
      <c r="BJ12977" s="147"/>
    </row>
    <row r="12978" spans="61:62" s="92" customFormat="1" x14ac:dyDescent="0.2">
      <c r="BI12978" s="147"/>
      <c r="BJ12978" s="147"/>
    </row>
    <row r="12979" spans="61:62" s="92" customFormat="1" x14ac:dyDescent="0.2">
      <c r="BI12979" s="147"/>
      <c r="BJ12979" s="147"/>
    </row>
    <row r="12980" spans="61:62" s="92" customFormat="1" x14ac:dyDescent="0.2">
      <c r="BI12980" s="147"/>
      <c r="BJ12980" s="147"/>
    </row>
    <row r="12981" spans="61:62" s="92" customFormat="1" x14ac:dyDescent="0.2">
      <c r="BI12981" s="147"/>
      <c r="BJ12981" s="147"/>
    </row>
    <row r="12982" spans="61:62" s="92" customFormat="1" x14ac:dyDescent="0.2">
      <c r="BI12982" s="147"/>
      <c r="BJ12982" s="147"/>
    </row>
    <row r="12983" spans="61:62" s="92" customFormat="1" x14ac:dyDescent="0.2">
      <c r="BI12983" s="147"/>
      <c r="BJ12983" s="147"/>
    </row>
    <row r="12984" spans="61:62" s="92" customFormat="1" x14ac:dyDescent="0.2">
      <c r="BI12984" s="147"/>
      <c r="BJ12984" s="147"/>
    </row>
    <row r="12985" spans="61:62" s="92" customFormat="1" x14ac:dyDescent="0.2">
      <c r="BI12985" s="147"/>
      <c r="BJ12985" s="147"/>
    </row>
    <row r="12986" spans="61:62" s="92" customFormat="1" x14ac:dyDescent="0.2">
      <c r="BI12986" s="147"/>
      <c r="BJ12986" s="147"/>
    </row>
    <row r="12987" spans="61:62" s="92" customFormat="1" x14ac:dyDescent="0.2">
      <c r="BI12987" s="147"/>
      <c r="BJ12987" s="147"/>
    </row>
    <row r="12988" spans="61:62" s="92" customFormat="1" x14ac:dyDescent="0.2">
      <c r="BI12988" s="147"/>
      <c r="BJ12988" s="147"/>
    </row>
    <row r="12989" spans="61:62" s="92" customFormat="1" x14ac:dyDescent="0.2">
      <c r="BI12989" s="147"/>
      <c r="BJ12989" s="147"/>
    </row>
    <row r="12990" spans="61:62" s="92" customFormat="1" x14ac:dyDescent="0.2">
      <c r="BI12990" s="147"/>
      <c r="BJ12990" s="147"/>
    </row>
    <row r="12991" spans="61:62" s="92" customFormat="1" x14ac:dyDescent="0.2">
      <c r="BI12991" s="147"/>
      <c r="BJ12991" s="147"/>
    </row>
    <row r="12992" spans="61:62" s="92" customFormat="1" x14ac:dyDescent="0.2">
      <c r="BI12992" s="147"/>
      <c r="BJ12992" s="147"/>
    </row>
    <row r="12993" spans="61:62" s="92" customFormat="1" x14ac:dyDescent="0.2">
      <c r="BI12993" s="147"/>
      <c r="BJ12993" s="147"/>
    </row>
    <row r="12994" spans="61:62" s="92" customFormat="1" x14ac:dyDescent="0.2">
      <c r="BI12994" s="147"/>
      <c r="BJ12994" s="147"/>
    </row>
    <row r="12995" spans="61:62" s="92" customFormat="1" x14ac:dyDescent="0.2">
      <c r="BI12995" s="147"/>
      <c r="BJ12995" s="147"/>
    </row>
    <row r="12996" spans="61:62" s="92" customFormat="1" x14ac:dyDescent="0.2">
      <c r="BI12996" s="147"/>
      <c r="BJ12996" s="147"/>
    </row>
    <row r="12997" spans="61:62" s="92" customFormat="1" x14ac:dyDescent="0.2">
      <c r="BI12997" s="147"/>
      <c r="BJ12997" s="147"/>
    </row>
    <row r="12998" spans="61:62" s="92" customFormat="1" x14ac:dyDescent="0.2">
      <c r="BI12998" s="147"/>
      <c r="BJ12998" s="147"/>
    </row>
    <row r="12999" spans="61:62" s="92" customFormat="1" x14ac:dyDescent="0.2">
      <c r="BI12999" s="147"/>
      <c r="BJ12999" s="147"/>
    </row>
    <row r="13000" spans="61:62" s="92" customFormat="1" x14ac:dyDescent="0.2">
      <c r="BI13000" s="147"/>
      <c r="BJ13000" s="147"/>
    </row>
    <row r="13001" spans="61:62" s="92" customFormat="1" x14ac:dyDescent="0.2">
      <c r="BI13001" s="147"/>
      <c r="BJ13001" s="147"/>
    </row>
    <row r="13002" spans="61:62" s="92" customFormat="1" x14ac:dyDescent="0.2">
      <c r="BI13002" s="147"/>
      <c r="BJ13002" s="147"/>
    </row>
    <row r="13003" spans="61:62" s="92" customFormat="1" x14ac:dyDescent="0.2">
      <c r="BI13003" s="147"/>
      <c r="BJ13003" s="147"/>
    </row>
    <row r="13004" spans="61:62" s="92" customFormat="1" x14ac:dyDescent="0.2">
      <c r="BI13004" s="147"/>
      <c r="BJ13004" s="147"/>
    </row>
    <row r="13005" spans="61:62" s="92" customFormat="1" x14ac:dyDescent="0.2">
      <c r="BI13005" s="147"/>
      <c r="BJ13005" s="147"/>
    </row>
    <row r="13006" spans="61:62" s="92" customFormat="1" x14ac:dyDescent="0.2">
      <c r="BI13006" s="147"/>
      <c r="BJ13006" s="147"/>
    </row>
    <row r="13007" spans="61:62" s="92" customFormat="1" x14ac:dyDescent="0.2">
      <c r="BI13007" s="147"/>
      <c r="BJ13007" s="147"/>
    </row>
    <row r="13008" spans="61:62" s="92" customFormat="1" x14ac:dyDescent="0.2">
      <c r="BI13008" s="147"/>
      <c r="BJ13008" s="147"/>
    </row>
    <row r="13009" spans="61:62" s="92" customFormat="1" x14ac:dyDescent="0.2">
      <c r="BI13009" s="147"/>
      <c r="BJ13009" s="147"/>
    </row>
    <row r="13010" spans="61:62" s="92" customFormat="1" x14ac:dyDescent="0.2">
      <c r="BI13010" s="147"/>
      <c r="BJ13010" s="147"/>
    </row>
    <row r="13011" spans="61:62" s="92" customFormat="1" x14ac:dyDescent="0.2">
      <c r="BI13011" s="147"/>
      <c r="BJ13011" s="147"/>
    </row>
    <row r="13012" spans="61:62" s="92" customFormat="1" x14ac:dyDescent="0.2">
      <c r="BI13012" s="147"/>
      <c r="BJ13012" s="147"/>
    </row>
    <row r="13013" spans="61:62" s="92" customFormat="1" x14ac:dyDescent="0.2">
      <c r="BI13013" s="147"/>
      <c r="BJ13013" s="147"/>
    </row>
    <row r="13014" spans="61:62" s="92" customFormat="1" x14ac:dyDescent="0.2">
      <c r="BI13014" s="147"/>
      <c r="BJ13014" s="147"/>
    </row>
    <row r="13015" spans="61:62" s="92" customFormat="1" x14ac:dyDescent="0.2">
      <c r="BI13015" s="147"/>
      <c r="BJ13015" s="147"/>
    </row>
    <row r="13016" spans="61:62" s="92" customFormat="1" x14ac:dyDescent="0.2">
      <c r="BI13016" s="147"/>
      <c r="BJ13016" s="147"/>
    </row>
    <row r="13017" spans="61:62" s="92" customFormat="1" x14ac:dyDescent="0.2">
      <c r="BI13017" s="147"/>
      <c r="BJ13017" s="147"/>
    </row>
    <row r="13018" spans="61:62" s="92" customFormat="1" x14ac:dyDescent="0.2">
      <c r="BI13018" s="147"/>
      <c r="BJ13018" s="147"/>
    </row>
    <row r="13019" spans="61:62" s="92" customFormat="1" x14ac:dyDescent="0.2">
      <c r="BI13019" s="147"/>
      <c r="BJ13019" s="147"/>
    </row>
    <row r="13020" spans="61:62" s="92" customFormat="1" x14ac:dyDescent="0.2">
      <c r="BI13020" s="147"/>
      <c r="BJ13020" s="147"/>
    </row>
    <row r="13021" spans="61:62" s="92" customFormat="1" x14ac:dyDescent="0.2">
      <c r="BI13021" s="147"/>
      <c r="BJ13021" s="147"/>
    </row>
    <row r="13022" spans="61:62" s="92" customFormat="1" x14ac:dyDescent="0.2">
      <c r="BI13022" s="147"/>
      <c r="BJ13022" s="147"/>
    </row>
    <row r="13023" spans="61:62" s="92" customFormat="1" x14ac:dyDescent="0.2">
      <c r="BI13023" s="147"/>
      <c r="BJ13023" s="147"/>
    </row>
    <row r="13024" spans="61:62" s="92" customFormat="1" x14ac:dyDescent="0.2">
      <c r="BI13024" s="147"/>
      <c r="BJ13024" s="147"/>
    </row>
    <row r="13025" spans="61:62" s="92" customFormat="1" x14ac:dyDescent="0.2">
      <c r="BI13025" s="147"/>
      <c r="BJ13025" s="147"/>
    </row>
    <row r="13026" spans="61:62" s="92" customFormat="1" x14ac:dyDescent="0.2">
      <c r="BI13026" s="147"/>
      <c r="BJ13026" s="147"/>
    </row>
    <row r="13027" spans="61:62" s="92" customFormat="1" x14ac:dyDescent="0.2">
      <c r="BI13027" s="147"/>
      <c r="BJ13027" s="147"/>
    </row>
    <row r="13028" spans="61:62" s="92" customFormat="1" x14ac:dyDescent="0.2">
      <c r="BI13028" s="147"/>
      <c r="BJ13028" s="147"/>
    </row>
    <row r="13029" spans="61:62" s="92" customFormat="1" x14ac:dyDescent="0.2">
      <c r="BI13029" s="147"/>
      <c r="BJ13029" s="147"/>
    </row>
    <row r="13030" spans="61:62" s="92" customFormat="1" x14ac:dyDescent="0.2">
      <c r="BI13030" s="147"/>
      <c r="BJ13030" s="147"/>
    </row>
    <row r="13031" spans="61:62" s="92" customFormat="1" x14ac:dyDescent="0.2">
      <c r="BI13031" s="147"/>
      <c r="BJ13031" s="147"/>
    </row>
    <row r="13032" spans="61:62" s="92" customFormat="1" x14ac:dyDescent="0.2">
      <c r="BI13032" s="147"/>
      <c r="BJ13032" s="147"/>
    </row>
    <row r="13033" spans="61:62" s="92" customFormat="1" x14ac:dyDescent="0.2">
      <c r="BI13033" s="147"/>
      <c r="BJ13033" s="147"/>
    </row>
    <row r="13034" spans="61:62" s="92" customFormat="1" x14ac:dyDescent="0.2">
      <c r="BI13034" s="147"/>
      <c r="BJ13034" s="147"/>
    </row>
    <row r="13035" spans="61:62" s="92" customFormat="1" x14ac:dyDescent="0.2">
      <c r="BI13035" s="147"/>
      <c r="BJ13035" s="147"/>
    </row>
    <row r="13036" spans="61:62" s="92" customFormat="1" x14ac:dyDescent="0.2">
      <c r="BI13036" s="147"/>
      <c r="BJ13036" s="147"/>
    </row>
    <row r="13037" spans="61:62" s="92" customFormat="1" x14ac:dyDescent="0.2">
      <c r="BI13037" s="147"/>
      <c r="BJ13037" s="147"/>
    </row>
    <row r="13038" spans="61:62" s="92" customFormat="1" x14ac:dyDescent="0.2">
      <c r="BI13038" s="147"/>
      <c r="BJ13038" s="147"/>
    </row>
    <row r="13039" spans="61:62" s="92" customFormat="1" x14ac:dyDescent="0.2">
      <c r="BI13039" s="147"/>
      <c r="BJ13039" s="147"/>
    </row>
    <row r="13040" spans="61:62" s="92" customFormat="1" x14ac:dyDescent="0.2">
      <c r="BI13040" s="147"/>
      <c r="BJ13040" s="147"/>
    </row>
    <row r="13041" spans="61:62" s="92" customFormat="1" x14ac:dyDescent="0.2">
      <c r="BI13041" s="147"/>
      <c r="BJ13041" s="147"/>
    </row>
    <row r="13042" spans="61:62" s="92" customFormat="1" x14ac:dyDescent="0.2">
      <c r="BI13042" s="147"/>
      <c r="BJ13042" s="147"/>
    </row>
    <row r="13043" spans="61:62" s="92" customFormat="1" x14ac:dyDescent="0.2">
      <c r="BI13043" s="147"/>
      <c r="BJ13043" s="147"/>
    </row>
    <row r="13044" spans="61:62" s="92" customFormat="1" x14ac:dyDescent="0.2">
      <c r="BI13044" s="147"/>
      <c r="BJ13044" s="147"/>
    </row>
    <row r="13045" spans="61:62" s="92" customFormat="1" x14ac:dyDescent="0.2">
      <c r="BI13045" s="147"/>
      <c r="BJ13045" s="147"/>
    </row>
    <row r="13046" spans="61:62" s="92" customFormat="1" x14ac:dyDescent="0.2">
      <c r="BI13046" s="147"/>
      <c r="BJ13046" s="147"/>
    </row>
    <row r="13047" spans="61:62" s="92" customFormat="1" x14ac:dyDescent="0.2">
      <c r="BI13047" s="147"/>
      <c r="BJ13047" s="147"/>
    </row>
    <row r="13048" spans="61:62" s="92" customFormat="1" x14ac:dyDescent="0.2">
      <c r="BI13048" s="147"/>
      <c r="BJ13048" s="147"/>
    </row>
    <row r="13049" spans="61:62" s="92" customFormat="1" x14ac:dyDescent="0.2">
      <c r="BI13049" s="147"/>
      <c r="BJ13049" s="147"/>
    </row>
    <row r="13050" spans="61:62" s="92" customFormat="1" x14ac:dyDescent="0.2">
      <c r="BI13050" s="147"/>
      <c r="BJ13050" s="147"/>
    </row>
    <row r="13051" spans="61:62" s="92" customFormat="1" x14ac:dyDescent="0.2">
      <c r="BI13051" s="147"/>
      <c r="BJ13051" s="147"/>
    </row>
    <row r="13052" spans="61:62" s="92" customFormat="1" x14ac:dyDescent="0.2">
      <c r="BI13052" s="147"/>
      <c r="BJ13052" s="147"/>
    </row>
    <row r="13053" spans="61:62" s="92" customFormat="1" x14ac:dyDescent="0.2">
      <c r="BI13053" s="147"/>
      <c r="BJ13053" s="147"/>
    </row>
    <row r="13054" spans="61:62" s="92" customFormat="1" x14ac:dyDescent="0.2">
      <c r="BI13054" s="147"/>
      <c r="BJ13054" s="147"/>
    </row>
    <row r="13055" spans="61:62" s="92" customFormat="1" x14ac:dyDescent="0.2">
      <c r="BI13055" s="147"/>
      <c r="BJ13055" s="147"/>
    </row>
    <row r="13056" spans="61:62" s="92" customFormat="1" x14ac:dyDescent="0.2">
      <c r="BI13056" s="147"/>
      <c r="BJ13056" s="147"/>
    </row>
    <row r="13057" spans="61:62" s="92" customFormat="1" x14ac:dyDescent="0.2">
      <c r="BI13057" s="147"/>
      <c r="BJ13057" s="147"/>
    </row>
    <row r="13058" spans="61:62" s="92" customFormat="1" x14ac:dyDescent="0.2">
      <c r="BI13058" s="147"/>
      <c r="BJ13058" s="147"/>
    </row>
    <row r="13059" spans="61:62" s="92" customFormat="1" x14ac:dyDescent="0.2">
      <c r="BI13059" s="147"/>
      <c r="BJ13059" s="147"/>
    </row>
    <row r="13060" spans="61:62" s="92" customFormat="1" x14ac:dyDescent="0.2">
      <c r="BI13060" s="147"/>
      <c r="BJ13060" s="147"/>
    </row>
    <row r="13061" spans="61:62" s="92" customFormat="1" x14ac:dyDescent="0.2">
      <c r="BI13061" s="147"/>
      <c r="BJ13061" s="147"/>
    </row>
    <row r="13062" spans="61:62" s="92" customFormat="1" x14ac:dyDescent="0.2">
      <c r="BI13062" s="147"/>
      <c r="BJ13062" s="147"/>
    </row>
    <row r="13063" spans="61:62" s="92" customFormat="1" x14ac:dyDescent="0.2">
      <c r="BI13063" s="147"/>
      <c r="BJ13063" s="147"/>
    </row>
    <row r="13064" spans="61:62" s="92" customFormat="1" x14ac:dyDescent="0.2">
      <c r="BI13064" s="147"/>
      <c r="BJ13064" s="147"/>
    </row>
    <row r="13065" spans="61:62" s="92" customFormat="1" x14ac:dyDescent="0.2">
      <c r="BI13065" s="147"/>
      <c r="BJ13065" s="147"/>
    </row>
    <row r="13066" spans="61:62" s="92" customFormat="1" x14ac:dyDescent="0.2">
      <c r="BI13066" s="147"/>
      <c r="BJ13066" s="147"/>
    </row>
    <row r="13067" spans="61:62" s="92" customFormat="1" x14ac:dyDescent="0.2">
      <c r="BI13067" s="147"/>
      <c r="BJ13067" s="147"/>
    </row>
    <row r="13068" spans="61:62" s="92" customFormat="1" x14ac:dyDescent="0.2">
      <c r="BI13068" s="147"/>
      <c r="BJ13068" s="147"/>
    </row>
    <row r="13069" spans="61:62" s="92" customFormat="1" x14ac:dyDescent="0.2">
      <c r="BI13069" s="147"/>
      <c r="BJ13069" s="147"/>
    </row>
    <row r="13070" spans="61:62" s="92" customFormat="1" x14ac:dyDescent="0.2">
      <c r="BI13070" s="147"/>
      <c r="BJ13070" s="147"/>
    </row>
    <row r="13071" spans="61:62" s="92" customFormat="1" x14ac:dyDescent="0.2">
      <c r="BI13071" s="147"/>
      <c r="BJ13071" s="147"/>
    </row>
    <row r="13072" spans="61:62" s="92" customFormat="1" x14ac:dyDescent="0.2">
      <c r="BI13072" s="147"/>
      <c r="BJ13072" s="147"/>
    </row>
    <row r="13073" spans="61:62" s="92" customFormat="1" x14ac:dyDescent="0.2">
      <c r="BI13073" s="147"/>
      <c r="BJ13073" s="147"/>
    </row>
    <row r="13074" spans="61:62" s="92" customFormat="1" x14ac:dyDescent="0.2">
      <c r="BI13074" s="147"/>
      <c r="BJ13074" s="147"/>
    </row>
    <row r="13075" spans="61:62" s="92" customFormat="1" x14ac:dyDescent="0.2">
      <c r="BI13075" s="147"/>
      <c r="BJ13075" s="147"/>
    </row>
    <row r="13076" spans="61:62" s="92" customFormat="1" x14ac:dyDescent="0.2">
      <c r="BI13076" s="147"/>
      <c r="BJ13076" s="147"/>
    </row>
    <row r="13077" spans="61:62" s="92" customFormat="1" x14ac:dyDescent="0.2">
      <c r="BI13077" s="147"/>
      <c r="BJ13077" s="147"/>
    </row>
    <row r="13078" spans="61:62" s="92" customFormat="1" x14ac:dyDescent="0.2">
      <c r="BI13078" s="147"/>
      <c r="BJ13078" s="147"/>
    </row>
    <row r="13079" spans="61:62" s="92" customFormat="1" x14ac:dyDescent="0.2">
      <c r="BI13079" s="147"/>
      <c r="BJ13079" s="147"/>
    </row>
    <row r="13080" spans="61:62" s="92" customFormat="1" x14ac:dyDescent="0.2">
      <c r="BI13080" s="147"/>
      <c r="BJ13080" s="147"/>
    </row>
    <row r="13081" spans="61:62" s="92" customFormat="1" x14ac:dyDescent="0.2">
      <c r="BI13081" s="147"/>
      <c r="BJ13081" s="147"/>
    </row>
    <row r="13082" spans="61:62" s="92" customFormat="1" x14ac:dyDescent="0.2">
      <c r="BI13082" s="147"/>
      <c r="BJ13082" s="147"/>
    </row>
    <row r="13083" spans="61:62" s="92" customFormat="1" x14ac:dyDescent="0.2">
      <c r="BI13083" s="147"/>
      <c r="BJ13083" s="147"/>
    </row>
    <row r="13084" spans="61:62" s="92" customFormat="1" x14ac:dyDescent="0.2">
      <c r="BI13084" s="147"/>
      <c r="BJ13084" s="147"/>
    </row>
    <row r="13085" spans="61:62" s="92" customFormat="1" x14ac:dyDescent="0.2">
      <c r="BI13085" s="147"/>
      <c r="BJ13085" s="147"/>
    </row>
    <row r="13086" spans="61:62" s="92" customFormat="1" x14ac:dyDescent="0.2">
      <c r="BI13086" s="147"/>
      <c r="BJ13086" s="147"/>
    </row>
    <row r="13087" spans="61:62" s="92" customFormat="1" x14ac:dyDescent="0.2">
      <c r="BI13087" s="147"/>
      <c r="BJ13087" s="147"/>
    </row>
    <row r="13088" spans="61:62" s="92" customFormat="1" x14ac:dyDescent="0.2">
      <c r="BI13088" s="147"/>
      <c r="BJ13088" s="147"/>
    </row>
    <row r="13089" spans="61:62" s="92" customFormat="1" x14ac:dyDescent="0.2">
      <c r="BI13089" s="147"/>
      <c r="BJ13089" s="147"/>
    </row>
    <row r="13090" spans="61:62" s="92" customFormat="1" x14ac:dyDescent="0.2">
      <c r="BI13090" s="147"/>
      <c r="BJ13090" s="147"/>
    </row>
    <row r="13091" spans="61:62" s="92" customFormat="1" x14ac:dyDescent="0.2">
      <c r="BI13091" s="147"/>
      <c r="BJ13091" s="147"/>
    </row>
    <row r="13092" spans="61:62" s="92" customFormat="1" x14ac:dyDescent="0.2">
      <c r="BI13092" s="147"/>
      <c r="BJ13092" s="147"/>
    </row>
    <row r="13093" spans="61:62" s="92" customFormat="1" x14ac:dyDescent="0.2">
      <c r="BI13093" s="147"/>
      <c r="BJ13093" s="147"/>
    </row>
    <row r="13094" spans="61:62" s="92" customFormat="1" x14ac:dyDescent="0.2">
      <c r="BI13094" s="147"/>
      <c r="BJ13094" s="147"/>
    </row>
    <row r="13095" spans="61:62" s="92" customFormat="1" x14ac:dyDescent="0.2">
      <c r="BI13095" s="147"/>
      <c r="BJ13095" s="147"/>
    </row>
    <row r="13096" spans="61:62" s="92" customFormat="1" x14ac:dyDescent="0.2">
      <c r="BI13096" s="147"/>
      <c r="BJ13096" s="147"/>
    </row>
    <row r="13097" spans="61:62" s="92" customFormat="1" x14ac:dyDescent="0.2">
      <c r="BI13097" s="147"/>
      <c r="BJ13097" s="147"/>
    </row>
    <row r="13098" spans="61:62" s="92" customFormat="1" x14ac:dyDescent="0.2">
      <c r="BI13098" s="147"/>
      <c r="BJ13098" s="147"/>
    </row>
    <row r="13099" spans="61:62" s="92" customFormat="1" x14ac:dyDescent="0.2">
      <c r="BI13099" s="147"/>
      <c r="BJ13099" s="147"/>
    </row>
    <row r="13100" spans="61:62" s="92" customFormat="1" x14ac:dyDescent="0.2">
      <c r="BI13100" s="147"/>
      <c r="BJ13100" s="147"/>
    </row>
    <row r="13101" spans="61:62" s="92" customFormat="1" x14ac:dyDescent="0.2">
      <c r="BI13101" s="147"/>
      <c r="BJ13101" s="147"/>
    </row>
    <row r="13102" spans="61:62" s="92" customFormat="1" x14ac:dyDescent="0.2">
      <c r="BI13102" s="147"/>
      <c r="BJ13102" s="147"/>
    </row>
    <row r="13103" spans="61:62" s="92" customFormat="1" x14ac:dyDescent="0.2">
      <c r="BI13103" s="147"/>
      <c r="BJ13103" s="147"/>
    </row>
    <row r="13104" spans="61:62" s="92" customFormat="1" x14ac:dyDescent="0.2">
      <c r="BI13104" s="147"/>
      <c r="BJ13104" s="147"/>
    </row>
    <row r="13105" spans="61:62" s="92" customFormat="1" x14ac:dyDescent="0.2">
      <c r="BI13105" s="147"/>
      <c r="BJ13105" s="147"/>
    </row>
    <row r="13106" spans="61:62" s="92" customFormat="1" x14ac:dyDescent="0.2">
      <c r="BI13106" s="147"/>
      <c r="BJ13106" s="147"/>
    </row>
    <row r="13107" spans="61:62" s="92" customFormat="1" x14ac:dyDescent="0.2">
      <c r="BI13107" s="147"/>
      <c r="BJ13107" s="147"/>
    </row>
    <row r="13108" spans="61:62" s="92" customFormat="1" x14ac:dyDescent="0.2">
      <c r="BI13108" s="147"/>
      <c r="BJ13108" s="147"/>
    </row>
    <row r="13109" spans="61:62" s="92" customFormat="1" x14ac:dyDescent="0.2">
      <c r="BI13109" s="147"/>
      <c r="BJ13109" s="147"/>
    </row>
    <row r="13110" spans="61:62" s="92" customFormat="1" x14ac:dyDescent="0.2">
      <c r="BI13110" s="147"/>
      <c r="BJ13110" s="147"/>
    </row>
    <row r="13111" spans="61:62" s="92" customFormat="1" x14ac:dyDescent="0.2">
      <c r="BI13111" s="147"/>
      <c r="BJ13111" s="147"/>
    </row>
    <row r="13112" spans="61:62" s="92" customFormat="1" x14ac:dyDescent="0.2">
      <c r="BI13112" s="147"/>
      <c r="BJ13112" s="147"/>
    </row>
    <row r="13113" spans="61:62" s="92" customFormat="1" x14ac:dyDescent="0.2">
      <c r="BI13113" s="147"/>
      <c r="BJ13113" s="147"/>
    </row>
    <row r="13114" spans="61:62" s="92" customFormat="1" x14ac:dyDescent="0.2">
      <c r="BI13114" s="147"/>
      <c r="BJ13114" s="147"/>
    </row>
    <row r="13115" spans="61:62" s="92" customFormat="1" x14ac:dyDescent="0.2">
      <c r="BI13115" s="147"/>
      <c r="BJ13115" s="147"/>
    </row>
    <row r="13116" spans="61:62" s="92" customFormat="1" x14ac:dyDescent="0.2">
      <c r="BI13116" s="147"/>
      <c r="BJ13116" s="147"/>
    </row>
    <row r="13117" spans="61:62" s="92" customFormat="1" x14ac:dyDescent="0.2">
      <c r="BI13117" s="147"/>
      <c r="BJ13117" s="147"/>
    </row>
    <row r="13118" spans="61:62" s="92" customFormat="1" x14ac:dyDescent="0.2">
      <c r="BI13118" s="147"/>
      <c r="BJ13118" s="147"/>
    </row>
    <row r="13119" spans="61:62" s="92" customFormat="1" x14ac:dyDescent="0.2">
      <c r="BI13119" s="147"/>
      <c r="BJ13119" s="147"/>
    </row>
    <row r="13120" spans="61:62" s="92" customFormat="1" x14ac:dyDescent="0.2">
      <c r="BI13120" s="147"/>
      <c r="BJ13120" s="147"/>
    </row>
    <row r="13121" spans="61:62" s="92" customFormat="1" x14ac:dyDescent="0.2">
      <c r="BI13121" s="147"/>
      <c r="BJ13121" s="147"/>
    </row>
    <row r="13122" spans="61:62" s="92" customFormat="1" x14ac:dyDescent="0.2">
      <c r="BI13122" s="147"/>
      <c r="BJ13122" s="147"/>
    </row>
    <row r="13123" spans="61:62" s="92" customFormat="1" x14ac:dyDescent="0.2">
      <c r="BI13123" s="147"/>
      <c r="BJ13123" s="147"/>
    </row>
    <row r="13124" spans="61:62" s="92" customFormat="1" x14ac:dyDescent="0.2">
      <c r="BI13124" s="147"/>
      <c r="BJ13124" s="147"/>
    </row>
    <row r="13125" spans="61:62" s="92" customFormat="1" x14ac:dyDescent="0.2">
      <c r="BI13125" s="147"/>
      <c r="BJ13125" s="147"/>
    </row>
    <row r="13126" spans="61:62" s="92" customFormat="1" x14ac:dyDescent="0.2">
      <c r="BI13126" s="147"/>
      <c r="BJ13126" s="147"/>
    </row>
    <row r="13127" spans="61:62" s="92" customFormat="1" x14ac:dyDescent="0.2">
      <c r="BI13127" s="147"/>
      <c r="BJ13127" s="147"/>
    </row>
    <row r="13128" spans="61:62" s="92" customFormat="1" x14ac:dyDescent="0.2">
      <c r="BI13128" s="147"/>
      <c r="BJ13128" s="147"/>
    </row>
    <row r="13129" spans="61:62" s="92" customFormat="1" x14ac:dyDescent="0.2">
      <c r="BI13129" s="147"/>
      <c r="BJ13129" s="147"/>
    </row>
    <row r="13130" spans="61:62" s="92" customFormat="1" x14ac:dyDescent="0.2">
      <c r="BI13130" s="147"/>
      <c r="BJ13130" s="147"/>
    </row>
    <row r="13131" spans="61:62" s="92" customFormat="1" x14ac:dyDescent="0.2">
      <c r="BI13131" s="147"/>
      <c r="BJ13131" s="147"/>
    </row>
    <row r="13132" spans="61:62" s="92" customFormat="1" x14ac:dyDescent="0.2">
      <c r="BI13132" s="147"/>
      <c r="BJ13132" s="147"/>
    </row>
    <row r="13133" spans="61:62" s="92" customFormat="1" x14ac:dyDescent="0.2">
      <c r="BI13133" s="147"/>
      <c r="BJ13133" s="147"/>
    </row>
    <row r="13134" spans="61:62" s="92" customFormat="1" x14ac:dyDescent="0.2">
      <c r="BI13134" s="147"/>
      <c r="BJ13134" s="147"/>
    </row>
    <row r="13135" spans="61:62" s="92" customFormat="1" x14ac:dyDescent="0.2">
      <c r="BI13135" s="147"/>
      <c r="BJ13135" s="147"/>
    </row>
    <row r="13136" spans="61:62" s="92" customFormat="1" x14ac:dyDescent="0.2">
      <c r="BI13136" s="147"/>
      <c r="BJ13136" s="147"/>
    </row>
    <row r="13137" spans="61:62" s="92" customFormat="1" x14ac:dyDescent="0.2">
      <c r="BI13137" s="147"/>
      <c r="BJ13137" s="147"/>
    </row>
    <row r="13138" spans="61:62" s="92" customFormat="1" x14ac:dyDescent="0.2">
      <c r="BI13138" s="147"/>
      <c r="BJ13138" s="147"/>
    </row>
    <row r="13139" spans="61:62" s="92" customFormat="1" x14ac:dyDescent="0.2">
      <c r="BI13139" s="147"/>
      <c r="BJ13139" s="147"/>
    </row>
    <row r="13140" spans="61:62" s="92" customFormat="1" x14ac:dyDescent="0.2">
      <c r="BI13140" s="147"/>
      <c r="BJ13140" s="147"/>
    </row>
    <row r="13141" spans="61:62" s="92" customFormat="1" x14ac:dyDescent="0.2">
      <c r="BI13141" s="147"/>
      <c r="BJ13141" s="147"/>
    </row>
    <row r="13142" spans="61:62" s="92" customFormat="1" x14ac:dyDescent="0.2">
      <c r="BI13142" s="147"/>
      <c r="BJ13142" s="147"/>
    </row>
    <row r="13143" spans="61:62" s="92" customFormat="1" x14ac:dyDescent="0.2">
      <c r="BI13143" s="147"/>
      <c r="BJ13143" s="147"/>
    </row>
    <row r="13144" spans="61:62" s="92" customFormat="1" x14ac:dyDescent="0.2">
      <c r="BI13144" s="147"/>
      <c r="BJ13144" s="147"/>
    </row>
    <row r="13145" spans="61:62" s="92" customFormat="1" x14ac:dyDescent="0.2">
      <c r="BI13145" s="147"/>
      <c r="BJ13145" s="147"/>
    </row>
    <row r="13146" spans="61:62" s="92" customFormat="1" x14ac:dyDescent="0.2">
      <c r="BI13146" s="147"/>
      <c r="BJ13146" s="147"/>
    </row>
    <row r="13147" spans="61:62" s="92" customFormat="1" x14ac:dyDescent="0.2">
      <c r="BI13147" s="147"/>
      <c r="BJ13147" s="147"/>
    </row>
    <row r="13148" spans="61:62" s="92" customFormat="1" x14ac:dyDescent="0.2">
      <c r="BI13148" s="147"/>
      <c r="BJ13148" s="147"/>
    </row>
    <row r="13149" spans="61:62" s="92" customFormat="1" x14ac:dyDescent="0.2">
      <c r="BI13149" s="147"/>
      <c r="BJ13149" s="147"/>
    </row>
    <row r="13150" spans="61:62" s="92" customFormat="1" x14ac:dyDescent="0.2">
      <c r="BI13150" s="147"/>
      <c r="BJ13150" s="147"/>
    </row>
    <row r="13151" spans="61:62" s="92" customFormat="1" x14ac:dyDescent="0.2">
      <c r="BI13151" s="147"/>
      <c r="BJ13151" s="147"/>
    </row>
    <row r="13152" spans="61:62" s="92" customFormat="1" x14ac:dyDescent="0.2">
      <c r="BI13152" s="147"/>
      <c r="BJ13152" s="147"/>
    </row>
    <row r="13153" spans="61:62" s="92" customFormat="1" x14ac:dyDescent="0.2">
      <c r="BI13153" s="147"/>
      <c r="BJ13153" s="147"/>
    </row>
    <row r="13154" spans="61:62" s="92" customFormat="1" x14ac:dyDescent="0.2">
      <c r="BI13154" s="147"/>
      <c r="BJ13154" s="147"/>
    </row>
    <row r="13155" spans="61:62" s="92" customFormat="1" x14ac:dyDescent="0.2">
      <c r="BI13155" s="147"/>
      <c r="BJ13155" s="147"/>
    </row>
    <row r="13156" spans="61:62" s="92" customFormat="1" x14ac:dyDescent="0.2">
      <c r="BI13156" s="147"/>
      <c r="BJ13156" s="147"/>
    </row>
    <row r="13157" spans="61:62" s="92" customFormat="1" x14ac:dyDescent="0.2">
      <c r="BI13157" s="147"/>
      <c r="BJ13157" s="147"/>
    </row>
    <row r="13158" spans="61:62" s="92" customFormat="1" x14ac:dyDescent="0.2">
      <c r="BI13158" s="147"/>
      <c r="BJ13158" s="147"/>
    </row>
    <row r="13159" spans="61:62" s="92" customFormat="1" x14ac:dyDescent="0.2">
      <c r="BI13159" s="147"/>
      <c r="BJ13159" s="147"/>
    </row>
    <row r="13160" spans="61:62" s="92" customFormat="1" x14ac:dyDescent="0.2">
      <c r="BI13160" s="147"/>
      <c r="BJ13160" s="147"/>
    </row>
    <row r="13161" spans="61:62" s="92" customFormat="1" x14ac:dyDescent="0.2">
      <c r="BI13161" s="147"/>
      <c r="BJ13161" s="147"/>
    </row>
    <row r="13162" spans="61:62" s="92" customFormat="1" x14ac:dyDescent="0.2">
      <c r="BI13162" s="147"/>
      <c r="BJ13162" s="147"/>
    </row>
    <row r="13163" spans="61:62" s="92" customFormat="1" x14ac:dyDescent="0.2">
      <c r="BI13163" s="147"/>
      <c r="BJ13163" s="147"/>
    </row>
    <row r="13164" spans="61:62" s="92" customFormat="1" x14ac:dyDescent="0.2">
      <c r="BI13164" s="147"/>
      <c r="BJ13164" s="147"/>
    </row>
    <row r="13165" spans="61:62" s="92" customFormat="1" x14ac:dyDescent="0.2">
      <c r="BI13165" s="147"/>
      <c r="BJ13165" s="147"/>
    </row>
    <row r="13166" spans="61:62" s="92" customFormat="1" x14ac:dyDescent="0.2">
      <c r="BI13166" s="147"/>
      <c r="BJ13166" s="147"/>
    </row>
    <row r="13167" spans="61:62" s="92" customFormat="1" x14ac:dyDescent="0.2">
      <c r="BI13167" s="147"/>
      <c r="BJ13167" s="147"/>
    </row>
    <row r="13168" spans="61:62" s="92" customFormat="1" x14ac:dyDescent="0.2">
      <c r="BI13168" s="147"/>
      <c r="BJ13168" s="147"/>
    </row>
    <row r="13169" spans="61:62" s="92" customFormat="1" x14ac:dyDescent="0.2">
      <c r="BI13169" s="147"/>
      <c r="BJ13169" s="147"/>
    </row>
    <row r="13170" spans="61:62" s="92" customFormat="1" x14ac:dyDescent="0.2">
      <c r="BI13170" s="147"/>
      <c r="BJ13170" s="147"/>
    </row>
    <row r="13171" spans="61:62" s="92" customFormat="1" x14ac:dyDescent="0.2">
      <c r="BI13171" s="147"/>
      <c r="BJ13171" s="147"/>
    </row>
    <row r="13172" spans="61:62" s="92" customFormat="1" x14ac:dyDescent="0.2">
      <c r="BI13172" s="147"/>
      <c r="BJ13172" s="147"/>
    </row>
    <row r="13173" spans="61:62" s="92" customFormat="1" x14ac:dyDescent="0.2">
      <c r="BI13173" s="147"/>
      <c r="BJ13173" s="147"/>
    </row>
    <row r="13174" spans="61:62" s="92" customFormat="1" x14ac:dyDescent="0.2">
      <c r="BI13174" s="147"/>
      <c r="BJ13174" s="147"/>
    </row>
    <row r="13175" spans="61:62" s="92" customFormat="1" x14ac:dyDescent="0.2">
      <c r="BI13175" s="147"/>
      <c r="BJ13175" s="147"/>
    </row>
    <row r="13176" spans="61:62" s="92" customFormat="1" x14ac:dyDescent="0.2">
      <c r="BI13176" s="147"/>
      <c r="BJ13176" s="147"/>
    </row>
    <row r="13177" spans="61:62" s="92" customFormat="1" x14ac:dyDescent="0.2">
      <c r="BI13177" s="147"/>
      <c r="BJ13177" s="147"/>
    </row>
    <row r="13178" spans="61:62" s="92" customFormat="1" x14ac:dyDescent="0.2">
      <c r="BI13178" s="147"/>
      <c r="BJ13178" s="147"/>
    </row>
    <row r="13179" spans="61:62" s="92" customFormat="1" x14ac:dyDescent="0.2">
      <c r="BI13179" s="147"/>
      <c r="BJ13179" s="147"/>
    </row>
    <row r="13180" spans="61:62" s="92" customFormat="1" x14ac:dyDescent="0.2">
      <c r="BI13180" s="147"/>
      <c r="BJ13180" s="147"/>
    </row>
    <row r="13181" spans="61:62" s="92" customFormat="1" x14ac:dyDescent="0.2">
      <c r="BI13181" s="147"/>
      <c r="BJ13181" s="147"/>
    </row>
    <row r="13182" spans="61:62" s="92" customFormat="1" x14ac:dyDescent="0.2">
      <c r="BI13182" s="147"/>
      <c r="BJ13182" s="147"/>
    </row>
    <row r="13183" spans="61:62" s="92" customFormat="1" x14ac:dyDescent="0.2">
      <c r="BI13183" s="147"/>
      <c r="BJ13183" s="147"/>
    </row>
    <row r="13184" spans="61:62" s="92" customFormat="1" x14ac:dyDescent="0.2">
      <c r="BI13184" s="147"/>
      <c r="BJ13184" s="147"/>
    </row>
    <row r="13185" spans="61:62" s="92" customFormat="1" x14ac:dyDescent="0.2">
      <c r="BI13185" s="147"/>
      <c r="BJ13185" s="147"/>
    </row>
    <row r="13186" spans="61:62" s="92" customFormat="1" x14ac:dyDescent="0.2">
      <c r="BI13186" s="147"/>
      <c r="BJ13186" s="147"/>
    </row>
    <row r="13187" spans="61:62" s="92" customFormat="1" x14ac:dyDescent="0.2">
      <c r="BI13187" s="147"/>
      <c r="BJ13187" s="147"/>
    </row>
    <row r="13188" spans="61:62" s="92" customFormat="1" x14ac:dyDescent="0.2">
      <c r="BI13188" s="147"/>
      <c r="BJ13188" s="147"/>
    </row>
    <row r="13189" spans="61:62" s="92" customFormat="1" x14ac:dyDescent="0.2">
      <c r="BI13189" s="147"/>
      <c r="BJ13189" s="147"/>
    </row>
    <row r="13190" spans="61:62" s="92" customFormat="1" x14ac:dyDescent="0.2">
      <c r="BI13190" s="147"/>
      <c r="BJ13190" s="147"/>
    </row>
    <row r="13191" spans="61:62" s="92" customFormat="1" x14ac:dyDescent="0.2">
      <c r="BI13191" s="147"/>
      <c r="BJ13191" s="147"/>
    </row>
    <row r="13192" spans="61:62" s="92" customFormat="1" x14ac:dyDescent="0.2">
      <c r="BI13192" s="147"/>
      <c r="BJ13192" s="147"/>
    </row>
    <row r="13193" spans="61:62" s="92" customFormat="1" x14ac:dyDescent="0.2">
      <c r="BI13193" s="147"/>
      <c r="BJ13193" s="147"/>
    </row>
    <row r="13194" spans="61:62" s="92" customFormat="1" x14ac:dyDescent="0.2">
      <c r="BI13194" s="147"/>
      <c r="BJ13194" s="147"/>
    </row>
    <row r="13195" spans="61:62" s="92" customFormat="1" x14ac:dyDescent="0.2">
      <c r="BI13195" s="147"/>
      <c r="BJ13195" s="147"/>
    </row>
    <row r="13196" spans="61:62" s="92" customFormat="1" x14ac:dyDescent="0.2">
      <c r="BI13196" s="147"/>
      <c r="BJ13196" s="147"/>
    </row>
    <row r="13197" spans="61:62" s="92" customFormat="1" x14ac:dyDescent="0.2">
      <c r="BI13197" s="147"/>
      <c r="BJ13197" s="147"/>
    </row>
    <row r="13198" spans="61:62" s="92" customFormat="1" x14ac:dyDescent="0.2">
      <c r="BI13198" s="147"/>
      <c r="BJ13198" s="147"/>
    </row>
    <row r="13199" spans="61:62" s="92" customFormat="1" x14ac:dyDescent="0.2">
      <c r="BI13199" s="147"/>
      <c r="BJ13199" s="147"/>
    </row>
    <row r="13200" spans="61:62" s="92" customFormat="1" x14ac:dyDescent="0.2">
      <c r="BI13200" s="147"/>
      <c r="BJ13200" s="147"/>
    </row>
    <row r="13201" spans="61:62" s="92" customFormat="1" x14ac:dyDescent="0.2">
      <c r="BI13201" s="147"/>
      <c r="BJ13201" s="147"/>
    </row>
    <row r="13202" spans="61:62" s="92" customFormat="1" x14ac:dyDescent="0.2">
      <c r="BI13202" s="147"/>
      <c r="BJ13202" s="147"/>
    </row>
    <row r="13203" spans="61:62" s="92" customFormat="1" x14ac:dyDescent="0.2">
      <c r="BI13203" s="147"/>
      <c r="BJ13203" s="147"/>
    </row>
    <row r="13204" spans="61:62" s="92" customFormat="1" x14ac:dyDescent="0.2">
      <c r="BI13204" s="147"/>
      <c r="BJ13204" s="147"/>
    </row>
    <row r="13205" spans="61:62" s="92" customFormat="1" x14ac:dyDescent="0.2">
      <c r="BI13205" s="147"/>
      <c r="BJ13205" s="147"/>
    </row>
    <row r="13206" spans="61:62" s="92" customFormat="1" x14ac:dyDescent="0.2">
      <c r="BI13206" s="147"/>
      <c r="BJ13206" s="147"/>
    </row>
    <row r="13207" spans="61:62" s="92" customFormat="1" x14ac:dyDescent="0.2">
      <c r="BI13207" s="147"/>
      <c r="BJ13207" s="147"/>
    </row>
    <row r="13208" spans="61:62" s="92" customFormat="1" x14ac:dyDescent="0.2">
      <c r="BI13208" s="147"/>
      <c r="BJ13208" s="147"/>
    </row>
    <row r="13209" spans="61:62" s="92" customFormat="1" x14ac:dyDescent="0.2">
      <c r="BI13209" s="147"/>
      <c r="BJ13209" s="147"/>
    </row>
    <row r="13210" spans="61:62" s="92" customFormat="1" x14ac:dyDescent="0.2">
      <c r="BI13210" s="147"/>
      <c r="BJ13210" s="147"/>
    </row>
    <row r="13211" spans="61:62" s="92" customFormat="1" x14ac:dyDescent="0.2">
      <c r="BI13211" s="147"/>
      <c r="BJ13211" s="147"/>
    </row>
    <row r="13212" spans="61:62" s="92" customFormat="1" x14ac:dyDescent="0.2">
      <c r="BI13212" s="147"/>
      <c r="BJ13212" s="147"/>
    </row>
    <row r="13213" spans="61:62" s="92" customFormat="1" x14ac:dyDescent="0.2">
      <c r="BI13213" s="147"/>
      <c r="BJ13213" s="147"/>
    </row>
    <row r="13214" spans="61:62" s="92" customFormat="1" x14ac:dyDescent="0.2">
      <c r="BI13214" s="147"/>
      <c r="BJ13214" s="147"/>
    </row>
    <row r="13215" spans="61:62" s="92" customFormat="1" x14ac:dyDescent="0.2">
      <c r="BI13215" s="147"/>
      <c r="BJ13215" s="147"/>
    </row>
    <row r="13216" spans="61:62" s="92" customFormat="1" x14ac:dyDescent="0.2">
      <c r="BI13216" s="147"/>
      <c r="BJ13216" s="147"/>
    </row>
    <row r="13217" spans="61:62" s="92" customFormat="1" x14ac:dyDescent="0.2">
      <c r="BI13217" s="147"/>
      <c r="BJ13217" s="147"/>
    </row>
    <row r="13218" spans="61:62" s="92" customFormat="1" x14ac:dyDescent="0.2">
      <c r="BI13218" s="147"/>
      <c r="BJ13218" s="147"/>
    </row>
    <row r="13219" spans="61:62" s="92" customFormat="1" x14ac:dyDescent="0.2">
      <c r="BI13219" s="147"/>
      <c r="BJ13219" s="147"/>
    </row>
    <row r="13220" spans="61:62" s="92" customFormat="1" x14ac:dyDescent="0.2">
      <c r="BI13220" s="147"/>
      <c r="BJ13220" s="147"/>
    </row>
    <row r="13221" spans="61:62" s="92" customFormat="1" x14ac:dyDescent="0.2">
      <c r="BI13221" s="147"/>
      <c r="BJ13221" s="147"/>
    </row>
    <row r="13222" spans="61:62" s="92" customFormat="1" x14ac:dyDescent="0.2">
      <c r="BI13222" s="147"/>
      <c r="BJ13222" s="147"/>
    </row>
    <row r="13223" spans="61:62" s="92" customFormat="1" x14ac:dyDescent="0.2">
      <c r="BI13223" s="147"/>
      <c r="BJ13223" s="147"/>
    </row>
    <row r="13224" spans="61:62" s="92" customFormat="1" x14ac:dyDescent="0.2">
      <c r="BI13224" s="147"/>
      <c r="BJ13224" s="147"/>
    </row>
    <row r="13225" spans="61:62" s="92" customFormat="1" x14ac:dyDescent="0.2">
      <c r="BI13225" s="147"/>
      <c r="BJ13225" s="147"/>
    </row>
    <row r="13226" spans="61:62" s="92" customFormat="1" x14ac:dyDescent="0.2">
      <c r="BI13226" s="147"/>
      <c r="BJ13226" s="147"/>
    </row>
    <row r="13227" spans="61:62" s="92" customFormat="1" x14ac:dyDescent="0.2">
      <c r="BI13227" s="147"/>
      <c r="BJ13227" s="147"/>
    </row>
    <row r="13228" spans="61:62" s="92" customFormat="1" x14ac:dyDescent="0.2">
      <c r="BI13228" s="147"/>
      <c r="BJ13228" s="147"/>
    </row>
    <row r="13229" spans="61:62" s="92" customFormat="1" x14ac:dyDescent="0.2">
      <c r="BI13229" s="147"/>
      <c r="BJ13229" s="147"/>
    </row>
    <row r="13230" spans="61:62" s="92" customFormat="1" x14ac:dyDescent="0.2">
      <c r="BI13230" s="147"/>
      <c r="BJ13230" s="147"/>
    </row>
    <row r="13231" spans="61:62" s="92" customFormat="1" x14ac:dyDescent="0.2">
      <c r="BI13231" s="147"/>
      <c r="BJ13231" s="147"/>
    </row>
    <row r="13232" spans="61:62" s="92" customFormat="1" x14ac:dyDescent="0.2">
      <c r="BI13232" s="147"/>
      <c r="BJ13232" s="147"/>
    </row>
    <row r="13233" spans="61:62" s="92" customFormat="1" x14ac:dyDescent="0.2">
      <c r="BI13233" s="147"/>
      <c r="BJ13233" s="147"/>
    </row>
    <row r="13234" spans="61:62" s="92" customFormat="1" x14ac:dyDescent="0.2">
      <c r="BI13234" s="147"/>
      <c r="BJ13234" s="147"/>
    </row>
    <row r="13235" spans="61:62" s="92" customFormat="1" x14ac:dyDescent="0.2">
      <c r="BI13235" s="147"/>
      <c r="BJ13235" s="147"/>
    </row>
    <row r="13236" spans="61:62" s="92" customFormat="1" x14ac:dyDescent="0.2">
      <c r="BI13236" s="147"/>
      <c r="BJ13236" s="147"/>
    </row>
    <row r="13237" spans="61:62" s="92" customFormat="1" x14ac:dyDescent="0.2">
      <c r="BI13237" s="147"/>
      <c r="BJ13237" s="147"/>
    </row>
    <row r="13238" spans="61:62" s="92" customFormat="1" x14ac:dyDescent="0.2">
      <c r="BI13238" s="147"/>
      <c r="BJ13238" s="147"/>
    </row>
    <row r="13239" spans="61:62" s="92" customFormat="1" x14ac:dyDescent="0.2">
      <c r="BI13239" s="147"/>
      <c r="BJ13239" s="147"/>
    </row>
    <row r="13240" spans="61:62" s="92" customFormat="1" x14ac:dyDescent="0.2">
      <c r="BI13240" s="147"/>
      <c r="BJ13240" s="147"/>
    </row>
    <row r="13241" spans="61:62" s="92" customFormat="1" x14ac:dyDescent="0.2">
      <c r="BI13241" s="147"/>
      <c r="BJ13241" s="147"/>
    </row>
    <row r="13242" spans="61:62" s="92" customFormat="1" x14ac:dyDescent="0.2">
      <c r="BI13242" s="147"/>
      <c r="BJ13242" s="147"/>
    </row>
    <row r="13243" spans="61:62" s="92" customFormat="1" x14ac:dyDescent="0.2">
      <c r="BI13243" s="147"/>
      <c r="BJ13243" s="147"/>
    </row>
    <row r="13244" spans="61:62" s="92" customFormat="1" x14ac:dyDescent="0.2">
      <c r="BI13244" s="147"/>
      <c r="BJ13244" s="147"/>
    </row>
    <row r="13245" spans="61:62" s="92" customFormat="1" x14ac:dyDescent="0.2">
      <c r="BI13245" s="147"/>
      <c r="BJ13245" s="147"/>
    </row>
    <row r="13246" spans="61:62" s="92" customFormat="1" x14ac:dyDescent="0.2">
      <c r="BI13246" s="147"/>
      <c r="BJ13246" s="147"/>
    </row>
    <row r="13247" spans="61:62" s="92" customFormat="1" x14ac:dyDescent="0.2">
      <c r="BI13247" s="147"/>
      <c r="BJ13247" s="147"/>
    </row>
    <row r="13248" spans="61:62" s="92" customFormat="1" x14ac:dyDescent="0.2">
      <c r="BI13248" s="147"/>
      <c r="BJ13248" s="147"/>
    </row>
    <row r="13249" spans="61:62" s="92" customFormat="1" x14ac:dyDescent="0.2">
      <c r="BI13249" s="147"/>
      <c r="BJ13249" s="147"/>
    </row>
    <row r="13250" spans="61:62" s="92" customFormat="1" x14ac:dyDescent="0.2">
      <c r="BI13250" s="147"/>
      <c r="BJ13250" s="147"/>
    </row>
    <row r="13251" spans="61:62" s="92" customFormat="1" x14ac:dyDescent="0.2">
      <c r="BI13251" s="147"/>
      <c r="BJ13251" s="147"/>
    </row>
    <row r="13252" spans="61:62" s="92" customFormat="1" x14ac:dyDescent="0.2">
      <c r="BI13252" s="147"/>
      <c r="BJ13252" s="147"/>
    </row>
    <row r="13253" spans="61:62" s="92" customFormat="1" x14ac:dyDescent="0.2">
      <c r="BI13253" s="147"/>
      <c r="BJ13253" s="147"/>
    </row>
    <row r="13254" spans="61:62" s="92" customFormat="1" x14ac:dyDescent="0.2">
      <c r="BI13254" s="147"/>
      <c r="BJ13254" s="147"/>
    </row>
    <row r="13255" spans="61:62" s="92" customFormat="1" x14ac:dyDescent="0.2">
      <c r="BI13255" s="147"/>
      <c r="BJ13255" s="147"/>
    </row>
    <row r="13256" spans="61:62" s="92" customFormat="1" x14ac:dyDescent="0.2">
      <c r="BI13256" s="147"/>
      <c r="BJ13256" s="147"/>
    </row>
    <row r="13257" spans="61:62" s="92" customFormat="1" x14ac:dyDescent="0.2">
      <c r="BI13257" s="147"/>
      <c r="BJ13257" s="147"/>
    </row>
    <row r="13258" spans="61:62" s="92" customFormat="1" x14ac:dyDescent="0.2">
      <c r="BI13258" s="147"/>
      <c r="BJ13258" s="147"/>
    </row>
    <row r="13259" spans="61:62" s="92" customFormat="1" x14ac:dyDescent="0.2">
      <c r="BI13259" s="147"/>
      <c r="BJ13259" s="147"/>
    </row>
    <row r="13260" spans="61:62" s="92" customFormat="1" x14ac:dyDescent="0.2">
      <c r="BI13260" s="147"/>
      <c r="BJ13260" s="147"/>
    </row>
    <row r="13261" spans="61:62" s="92" customFormat="1" x14ac:dyDescent="0.2">
      <c r="BI13261" s="147"/>
      <c r="BJ13261" s="147"/>
    </row>
    <row r="13262" spans="61:62" s="92" customFormat="1" x14ac:dyDescent="0.2">
      <c r="BI13262" s="147"/>
      <c r="BJ13262" s="147"/>
    </row>
    <row r="13263" spans="61:62" s="92" customFormat="1" x14ac:dyDescent="0.2">
      <c r="BI13263" s="147"/>
      <c r="BJ13263" s="147"/>
    </row>
    <row r="13264" spans="61:62" s="92" customFormat="1" x14ac:dyDescent="0.2">
      <c r="BI13264" s="147"/>
      <c r="BJ13264" s="147"/>
    </row>
    <row r="13265" spans="61:62" s="92" customFormat="1" x14ac:dyDescent="0.2">
      <c r="BI13265" s="147"/>
      <c r="BJ13265" s="147"/>
    </row>
    <row r="13266" spans="61:62" s="92" customFormat="1" x14ac:dyDescent="0.2">
      <c r="BI13266" s="147"/>
      <c r="BJ13266" s="147"/>
    </row>
    <row r="13267" spans="61:62" s="92" customFormat="1" x14ac:dyDescent="0.2">
      <c r="BI13267" s="147"/>
      <c r="BJ13267" s="147"/>
    </row>
    <row r="13268" spans="61:62" s="92" customFormat="1" x14ac:dyDescent="0.2">
      <c r="BI13268" s="147"/>
      <c r="BJ13268" s="147"/>
    </row>
    <row r="13269" spans="61:62" s="92" customFormat="1" x14ac:dyDescent="0.2">
      <c r="BI13269" s="147"/>
      <c r="BJ13269" s="147"/>
    </row>
    <row r="13270" spans="61:62" s="92" customFormat="1" x14ac:dyDescent="0.2">
      <c r="BI13270" s="147"/>
      <c r="BJ13270" s="147"/>
    </row>
    <row r="13271" spans="61:62" s="92" customFormat="1" x14ac:dyDescent="0.2">
      <c r="BI13271" s="147"/>
      <c r="BJ13271" s="147"/>
    </row>
    <row r="13272" spans="61:62" s="92" customFormat="1" x14ac:dyDescent="0.2">
      <c r="BI13272" s="147"/>
      <c r="BJ13272" s="147"/>
    </row>
    <row r="13273" spans="61:62" s="92" customFormat="1" x14ac:dyDescent="0.2">
      <c r="BI13273" s="147"/>
      <c r="BJ13273" s="147"/>
    </row>
    <row r="13274" spans="61:62" s="92" customFormat="1" x14ac:dyDescent="0.2">
      <c r="BI13274" s="147"/>
      <c r="BJ13274" s="147"/>
    </row>
    <row r="13275" spans="61:62" s="92" customFormat="1" x14ac:dyDescent="0.2">
      <c r="BI13275" s="147"/>
      <c r="BJ13275" s="147"/>
    </row>
    <row r="13276" spans="61:62" s="92" customFormat="1" x14ac:dyDescent="0.2">
      <c r="BI13276" s="147"/>
      <c r="BJ13276" s="147"/>
    </row>
    <row r="13277" spans="61:62" s="92" customFormat="1" x14ac:dyDescent="0.2">
      <c r="BI13277" s="147"/>
      <c r="BJ13277" s="147"/>
    </row>
    <row r="13278" spans="61:62" s="92" customFormat="1" x14ac:dyDescent="0.2">
      <c r="BI13278" s="147"/>
      <c r="BJ13278" s="147"/>
    </row>
    <row r="13279" spans="61:62" s="92" customFormat="1" x14ac:dyDescent="0.2">
      <c r="BI13279" s="147"/>
      <c r="BJ13279" s="147"/>
    </row>
    <row r="13280" spans="61:62" s="92" customFormat="1" x14ac:dyDescent="0.2">
      <c r="BI13280" s="147"/>
      <c r="BJ13280" s="147"/>
    </row>
    <row r="13281" spans="61:62" s="92" customFormat="1" x14ac:dyDescent="0.2">
      <c r="BI13281" s="147"/>
      <c r="BJ13281" s="147"/>
    </row>
    <row r="13282" spans="61:62" s="92" customFormat="1" x14ac:dyDescent="0.2">
      <c r="BI13282" s="147"/>
      <c r="BJ13282" s="147"/>
    </row>
    <row r="13283" spans="61:62" s="92" customFormat="1" x14ac:dyDescent="0.2">
      <c r="BI13283" s="147"/>
      <c r="BJ13283" s="147"/>
    </row>
    <row r="13284" spans="61:62" s="92" customFormat="1" x14ac:dyDescent="0.2">
      <c r="BI13284" s="147"/>
      <c r="BJ13284" s="147"/>
    </row>
    <row r="13285" spans="61:62" s="92" customFormat="1" x14ac:dyDescent="0.2">
      <c r="BI13285" s="147"/>
      <c r="BJ13285" s="147"/>
    </row>
    <row r="13286" spans="61:62" s="92" customFormat="1" x14ac:dyDescent="0.2">
      <c r="BI13286" s="147"/>
      <c r="BJ13286" s="147"/>
    </row>
    <row r="13287" spans="61:62" s="92" customFormat="1" x14ac:dyDescent="0.2">
      <c r="BI13287" s="147"/>
      <c r="BJ13287" s="147"/>
    </row>
    <row r="13288" spans="61:62" s="92" customFormat="1" x14ac:dyDescent="0.2">
      <c r="BI13288" s="147"/>
      <c r="BJ13288" s="147"/>
    </row>
    <row r="13289" spans="61:62" s="92" customFormat="1" x14ac:dyDescent="0.2">
      <c r="BI13289" s="147"/>
      <c r="BJ13289" s="147"/>
    </row>
    <row r="13290" spans="61:62" s="92" customFormat="1" x14ac:dyDescent="0.2">
      <c r="BI13290" s="147"/>
      <c r="BJ13290" s="147"/>
    </row>
    <row r="13291" spans="61:62" s="92" customFormat="1" x14ac:dyDescent="0.2">
      <c r="BI13291" s="147"/>
      <c r="BJ13291" s="147"/>
    </row>
    <row r="13292" spans="61:62" s="92" customFormat="1" x14ac:dyDescent="0.2">
      <c r="BI13292" s="147"/>
      <c r="BJ13292" s="147"/>
    </row>
    <row r="13293" spans="61:62" s="92" customFormat="1" x14ac:dyDescent="0.2">
      <c r="BI13293" s="147"/>
      <c r="BJ13293" s="147"/>
    </row>
    <row r="13294" spans="61:62" s="92" customFormat="1" x14ac:dyDescent="0.2">
      <c r="BI13294" s="147"/>
      <c r="BJ13294" s="147"/>
    </row>
    <row r="13295" spans="61:62" s="92" customFormat="1" x14ac:dyDescent="0.2">
      <c r="BI13295" s="147"/>
      <c r="BJ13295" s="147"/>
    </row>
    <row r="13296" spans="61:62" s="92" customFormat="1" x14ac:dyDescent="0.2">
      <c r="BI13296" s="147"/>
      <c r="BJ13296" s="147"/>
    </row>
    <row r="13297" spans="61:62" s="92" customFormat="1" x14ac:dyDescent="0.2">
      <c r="BI13297" s="147"/>
      <c r="BJ13297" s="147"/>
    </row>
    <row r="13298" spans="61:62" s="92" customFormat="1" x14ac:dyDescent="0.2">
      <c r="BI13298" s="147"/>
      <c r="BJ13298" s="147"/>
    </row>
    <row r="13299" spans="61:62" s="92" customFormat="1" x14ac:dyDescent="0.2">
      <c r="BI13299" s="147"/>
      <c r="BJ13299" s="147"/>
    </row>
    <row r="13300" spans="61:62" s="92" customFormat="1" x14ac:dyDescent="0.2">
      <c r="BI13300" s="147"/>
      <c r="BJ13300" s="147"/>
    </row>
    <row r="13301" spans="61:62" s="92" customFormat="1" x14ac:dyDescent="0.2">
      <c r="BI13301" s="147"/>
      <c r="BJ13301" s="147"/>
    </row>
    <row r="13302" spans="61:62" s="92" customFormat="1" x14ac:dyDescent="0.2">
      <c r="BI13302" s="147"/>
      <c r="BJ13302" s="147"/>
    </row>
    <row r="13303" spans="61:62" s="92" customFormat="1" x14ac:dyDescent="0.2">
      <c r="BI13303" s="147"/>
      <c r="BJ13303" s="147"/>
    </row>
    <row r="13304" spans="61:62" s="92" customFormat="1" x14ac:dyDescent="0.2">
      <c r="BI13304" s="147"/>
      <c r="BJ13304" s="147"/>
    </row>
    <row r="13305" spans="61:62" s="92" customFormat="1" x14ac:dyDescent="0.2">
      <c r="BI13305" s="147"/>
      <c r="BJ13305" s="147"/>
    </row>
    <row r="13306" spans="61:62" s="92" customFormat="1" x14ac:dyDescent="0.2">
      <c r="BI13306" s="147"/>
      <c r="BJ13306" s="147"/>
    </row>
    <row r="13307" spans="61:62" s="92" customFormat="1" x14ac:dyDescent="0.2">
      <c r="BI13307" s="147"/>
      <c r="BJ13307" s="147"/>
    </row>
    <row r="13308" spans="61:62" s="92" customFormat="1" x14ac:dyDescent="0.2">
      <c r="BI13308" s="147"/>
      <c r="BJ13308" s="147"/>
    </row>
    <row r="13309" spans="61:62" s="92" customFormat="1" x14ac:dyDescent="0.2">
      <c r="BI13309" s="147"/>
      <c r="BJ13309" s="147"/>
    </row>
    <row r="13310" spans="61:62" s="92" customFormat="1" x14ac:dyDescent="0.2">
      <c r="BI13310" s="147"/>
      <c r="BJ13310" s="147"/>
    </row>
    <row r="13311" spans="61:62" s="92" customFormat="1" x14ac:dyDescent="0.2">
      <c r="BI13311" s="147"/>
      <c r="BJ13311" s="147"/>
    </row>
    <row r="13312" spans="61:62" s="92" customFormat="1" x14ac:dyDescent="0.2">
      <c r="BI13312" s="147"/>
      <c r="BJ13312" s="147"/>
    </row>
    <row r="13313" spans="61:62" s="92" customFormat="1" x14ac:dyDescent="0.2">
      <c r="BI13313" s="147"/>
      <c r="BJ13313" s="147"/>
    </row>
    <row r="13314" spans="61:62" s="92" customFormat="1" x14ac:dyDescent="0.2">
      <c r="BI13314" s="147"/>
      <c r="BJ13314" s="147"/>
    </row>
    <row r="13315" spans="61:62" s="92" customFormat="1" x14ac:dyDescent="0.2">
      <c r="BI13315" s="147"/>
      <c r="BJ13315" s="147"/>
    </row>
    <row r="13316" spans="61:62" s="92" customFormat="1" x14ac:dyDescent="0.2">
      <c r="BI13316" s="147"/>
      <c r="BJ13316" s="147"/>
    </row>
    <row r="13317" spans="61:62" s="92" customFormat="1" x14ac:dyDescent="0.2">
      <c r="BI13317" s="147"/>
      <c r="BJ13317" s="147"/>
    </row>
    <row r="13318" spans="61:62" s="92" customFormat="1" x14ac:dyDescent="0.2">
      <c r="BI13318" s="147"/>
      <c r="BJ13318" s="147"/>
    </row>
    <row r="13319" spans="61:62" s="92" customFormat="1" x14ac:dyDescent="0.2">
      <c r="BI13319" s="147"/>
      <c r="BJ13319" s="147"/>
    </row>
    <row r="13320" spans="61:62" s="92" customFormat="1" x14ac:dyDescent="0.2">
      <c r="BI13320" s="147"/>
      <c r="BJ13320" s="147"/>
    </row>
    <row r="13321" spans="61:62" s="92" customFormat="1" x14ac:dyDescent="0.2">
      <c r="BI13321" s="147"/>
      <c r="BJ13321" s="147"/>
    </row>
    <row r="13322" spans="61:62" s="92" customFormat="1" x14ac:dyDescent="0.2">
      <c r="BI13322" s="147"/>
      <c r="BJ13322" s="147"/>
    </row>
    <row r="13323" spans="61:62" s="92" customFormat="1" x14ac:dyDescent="0.2">
      <c r="BI13323" s="147"/>
      <c r="BJ13323" s="147"/>
    </row>
    <row r="13324" spans="61:62" s="92" customFormat="1" x14ac:dyDescent="0.2">
      <c r="BI13324" s="147"/>
      <c r="BJ13324" s="147"/>
    </row>
    <row r="13325" spans="61:62" s="92" customFormat="1" x14ac:dyDescent="0.2">
      <c r="BI13325" s="147"/>
      <c r="BJ13325" s="147"/>
    </row>
    <row r="13326" spans="61:62" s="92" customFormat="1" x14ac:dyDescent="0.2">
      <c r="BI13326" s="147"/>
      <c r="BJ13326" s="147"/>
    </row>
    <row r="13327" spans="61:62" s="92" customFormat="1" x14ac:dyDescent="0.2">
      <c r="BI13327" s="147"/>
      <c r="BJ13327" s="147"/>
    </row>
    <row r="13328" spans="61:62" s="92" customFormat="1" x14ac:dyDescent="0.2">
      <c r="BI13328" s="147"/>
      <c r="BJ13328" s="147"/>
    </row>
    <row r="13329" spans="61:62" s="92" customFormat="1" x14ac:dyDescent="0.2">
      <c r="BI13329" s="147"/>
      <c r="BJ13329" s="147"/>
    </row>
    <row r="13330" spans="61:62" s="92" customFormat="1" x14ac:dyDescent="0.2">
      <c r="BI13330" s="147"/>
      <c r="BJ13330" s="147"/>
    </row>
    <row r="13331" spans="61:62" s="92" customFormat="1" x14ac:dyDescent="0.2">
      <c r="BI13331" s="147"/>
      <c r="BJ13331" s="147"/>
    </row>
    <row r="13332" spans="61:62" s="92" customFormat="1" x14ac:dyDescent="0.2">
      <c r="BI13332" s="147"/>
      <c r="BJ13332" s="147"/>
    </row>
    <row r="13333" spans="61:62" s="92" customFormat="1" x14ac:dyDescent="0.2">
      <c r="BI13333" s="147"/>
      <c r="BJ13333" s="147"/>
    </row>
    <row r="13334" spans="61:62" s="92" customFormat="1" x14ac:dyDescent="0.2">
      <c r="BI13334" s="147"/>
      <c r="BJ13334" s="147"/>
    </row>
    <row r="13335" spans="61:62" s="92" customFormat="1" x14ac:dyDescent="0.2">
      <c r="BI13335" s="147"/>
      <c r="BJ13335" s="147"/>
    </row>
    <row r="13336" spans="61:62" s="92" customFormat="1" x14ac:dyDescent="0.2">
      <c r="BI13336" s="147"/>
      <c r="BJ13336" s="147"/>
    </row>
    <row r="13337" spans="61:62" s="92" customFormat="1" x14ac:dyDescent="0.2">
      <c r="BI13337" s="147"/>
      <c r="BJ13337" s="147"/>
    </row>
    <row r="13338" spans="61:62" s="92" customFormat="1" x14ac:dyDescent="0.2">
      <c r="BI13338" s="147"/>
      <c r="BJ13338" s="147"/>
    </row>
    <row r="13339" spans="61:62" s="92" customFormat="1" x14ac:dyDescent="0.2">
      <c r="BI13339" s="147"/>
      <c r="BJ13339" s="147"/>
    </row>
    <row r="13340" spans="61:62" s="92" customFormat="1" x14ac:dyDescent="0.2">
      <c r="BI13340" s="147"/>
      <c r="BJ13340" s="147"/>
    </row>
    <row r="13341" spans="61:62" s="92" customFormat="1" x14ac:dyDescent="0.2">
      <c r="BI13341" s="147"/>
      <c r="BJ13341" s="147"/>
    </row>
    <row r="13342" spans="61:62" s="92" customFormat="1" x14ac:dyDescent="0.2">
      <c r="BI13342" s="147"/>
      <c r="BJ13342" s="147"/>
    </row>
    <row r="13343" spans="61:62" s="92" customFormat="1" x14ac:dyDescent="0.2">
      <c r="BI13343" s="147"/>
      <c r="BJ13343" s="147"/>
    </row>
    <row r="13344" spans="61:62" s="92" customFormat="1" x14ac:dyDescent="0.2">
      <c r="BI13344" s="147"/>
      <c r="BJ13344" s="147"/>
    </row>
    <row r="13345" spans="61:62" s="92" customFormat="1" x14ac:dyDescent="0.2">
      <c r="BI13345" s="147"/>
      <c r="BJ13345" s="147"/>
    </row>
    <row r="13346" spans="61:62" s="92" customFormat="1" x14ac:dyDescent="0.2">
      <c r="BI13346" s="147"/>
      <c r="BJ13346" s="147"/>
    </row>
    <row r="13347" spans="61:62" s="92" customFormat="1" x14ac:dyDescent="0.2">
      <c r="BI13347" s="147"/>
      <c r="BJ13347" s="147"/>
    </row>
    <row r="13348" spans="61:62" s="92" customFormat="1" x14ac:dyDescent="0.2">
      <c r="BI13348" s="147"/>
      <c r="BJ13348" s="147"/>
    </row>
    <row r="13349" spans="61:62" s="92" customFormat="1" x14ac:dyDescent="0.2">
      <c r="BI13349" s="147"/>
      <c r="BJ13349" s="147"/>
    </row>
    <row r="13350" spans="61:62" s="92" customFormat="1" x14ac:dyDescent="0.2">
      <c r="BI13350" s="147"/>
      <c r="BJ13350" s="147"/>
    </row>
    <row r="13351" spans="61:62" s="92" customFormat="1" x14ac:dyDescent="0.2">
      <c r="BI13351" s="147"/>
      <c r="BJ13351" s="147"/>
    </row>
    <row r="13352" spans="61:62" s="92" customFormat="1" x14ac:dyDescent="0.2">
      <c r="BI13352" s="147"/>
      <c r="BJ13352" s="147"/>
    </row>
    <row r="13353" spans="61:62" s="92" customFormat="1" x14ac:dyDescent="0.2">
      <c r="BI13353" s="147"/>
      <c r="BJ13353" s="147"/>
    </row>
    <row r="13354" spans="61:62" s="92" customFormat="1" x14ac:dyDescent="0.2">
      <c r="BI13354" s="147"/>
      <c r="BJ13354" s="147"/>
    </row>
    <row r="13355" spans="61:62" s="92" customFormat="1" x14ac:dyDescent="0.2">
      <c r="BI13355" s="147"/>
      <c r="BJ13355" s="147"/>
    </row>
    <row r="13356" spans="61:62" s="92" customFormat="1" x14ac:dyDescent="0.2">
      <c r="BI13356" s="147"/>
      <c r="BJ13356" s="147"/>
    </row>
    <row r="13357" spans="61:62" s="92" customFormat="1" x14ac:dyDescent="0.2">
      <c r="BI13357" s="147"/>
      <c r="BJ13357" s="147"/>
    </row>
    <row r="13358" spans="61:62" s="92" customFormat="1" x14ac:dyDescent="0.2">
      <c r="BI13358" s="147"/>
      <c r="BJ13358" s="147"/>
    </row>
    <row r="13359" spans="61:62" s="92" customFormat="1" x14ac:dyDescent="0.2">
      <c r="BI13359" s="147"/>
      <c r="BJ13359" s="147"/>
    </row>
    <row r="13360" spans="61:62" s="92" customFormat="1" x14ac:dyDescent="0.2">
      <c r="BI13360" s="147"/>
      <c r="BJ13360" s="147"/>
    </row>
    <row r="13361" spans="61:62" s="92" customFormat="1" x14ac:dyDescent="0.2">
      <c r="BI13361" s="147"/>
      <c r="BJ13361" s="147"/>
    </row>
    <row r="13362" spans="61:62" s="92" customFormat="1" x14ac:dyDescent="0.2">
      <c r="BI13362" s="147"/>
      <c r="BJ13362" s="147"/>
    </row>
    <row r="13363" spans="61:62" s="92" customFormat="1" x14ac:dyDescent="0.2">
      <c r="BI13363" s="147"/>
      <c r="BJ13363" s="147"/>
    </row>
    <row r="13364" spans="61:62" s="92" customFormat="1" x14ac:dyDescent="0.2">
      <c r="BI13364" s="147"/>
      <c r="BJ13364" s="147"/>
    </row>
    <row r="13365" spans="61:62" s="92" customFormat="1" x14ac:dyDescent="0.2">
      <c r="BI13365" s="147"/>
      <c r="BJ13365" s="147"/>
    </row>
    <row r="13366" spans="61:62" s="92" customFormat="1" x14ac:dyDescent="0.2">
      <c r="BI13366" s="147"/>
      <c r="BJ13366" s="147"/>
    </row>
    <row r="13367" spans="61:62" s="92" customFormat="1" x14ac:dyDescent="0.2">
      <c r="BI13367" s="147"/>
      <c r="BJ13367" s="147"/>
    </row>
    <row r="13368" spans="61:62" s="92" customFormat="1" x14ac:dyDescent="0.2">
      <c r="BI13368" s="147"/>
      <c r="BJ13368" s="147"/>
    </row>
    <row r="13369" spans="61:62" s="92" customFormat="1" x14ac:dyDescent="0.2">
      <c r="BI13369" s="147"/>
      <c r="BJ13369" s="147"/>
    </row>
    <row r="13370" spans="61:62" s="92" customFormat="1" x14ac:dyDescent="0.2">
      <c r="BI13370" s="147"/>
      <c r="BJ13370" s="147"/>
    </row>
    <row r="13371" spans="61:62" s="92" customFormat="1" x14ac:dyDescent="0.2">
      <c r="BI13371" s="147"/>
      <c r="BJ13371" s="147"/>
    </row>
    <row r="13372" spans="61:62" s="92" customFormat="1" x14ac:dyDescent="0.2">
      <c r="BI13372" s="147"/>
      <c r="BJ13372" s="147"/>
    </row>
    <row r="13373" spans="61:62" s="92" customFormat="1" x14ac:dyDescent="0.2">
      <c r="BI13373" s="147"/>
      <c r="BJ13373" s="147"/>
    </row>
    <row r="13374" spans="61:62" s="92" customFormat="1" x14ac:dyDescent="0.2">
      <c r="BI13374" s="147"/>
      <c r="BJ13374" s="147"/>
    </row>
    <row r="13375" spans="61:62" s="92" customFormat="1" x14ac:dyDescent="0.2">
      <c r="BI13375" s="147"/>
      <c r="BJ13375" s="147"/>
    </row>
    <row r="13376" spans="61:62" s="92" customFormat="1" x14ac:dyDescent="0.2">
      <c r="BI13376" s="147"/>
      <c r="BJ13376" s="147"/>
    </row>
    <row r="13377" spans="61:62" s="92" customFormat="1" x14ac:dyDescent="0.2">
      <c r="BI13377" s="147"/>
      <c r="BJ13377" s="147"/>
    </row>
    <row r="13378" spans="61:62" s="92" customFormat="1" x14ac:dyDescent="0.2">
      <c r="BI13378" s="147"/>
      <c r="BJ13378" s="147"/>
    </row>
    <row r="13379" spans="61:62" s="92" customFormat="1" x14ac:dyDescent="0.2">
      <c r="BI13379" s="147"/>
      <c r="BJ13379" s="147"/>
    </row>
    <row r="13380" spans="61:62" s="92" customFormat="1" x14ac:dyDescent="0.2">
      <c r="BI13380" s="147"/>
      <c r="BJ13380" s="147"/>
    </row>
    <row r="13381" spans="61:62" s="92" customFormat="1" x14ac:dyDescent="0.2">
      <c r="BI13381" s="147"/>
      <c r="BJ13381" s="147"/>
    </row>
    <row r="13382" spans="61:62" s="92" customFormat="1" x14ac:dyDescent="0.2">
      <c r="BI13382" s="147"/>
      <c r="BJ13382" s="147"/>
    </row>
    <row r="13383" spans="61:62" s="92" customFormat="1" x14ac:dyDescent="0.2">
      <c r="BI13383" s="147"/>
      <c r="BJ13383" s="147"/>
    </row>
    <row r="13384" spans="61:62" s="92" customFormat="1" x14ac:dyDescent="0.2">
      <c r="BI13384" s="147"/>
      <c r="BJ13384" s="147"/>
    </row>
    <row r="13385" spans="61:62" s="92" customFormat="1" x14ac:dyDescent="0.2">
      <c r="BI13385" s="147"/>
      <c r="BJ13385" s="147"/>
    </row>
    <row r="13386" spans="61:62" s="92" customFormat="1" x14ac:dyDescent="0.2">
      <c r="BI13386" s="147"/>
      <c r="BJ13386" s="147"/>
    </row>
    <row r="13387" spans="61:62" s="92" customFormat="1" x14ac:dyDescent="0.2">
      <c r="BI13387" s="147"/>
      <c r="BJ13387" s="147"/>
    </row>
    <row r="13388" spans="61:62" s="92" customFormat="1" x14ac:dyDescent="0.2">
      <c r="BI13388" s="147"/>
      <c r="BJ13388" s="147"/>
    </row>
    <row r="13389" spans="61:62" s="92" customFormat="1" x14ac:dyDescent="0.2">
      <c r="BI13389" s="147"/>
      <c r="BJ13389" s="147"/>
    </row>
    <row r="13390" spans="61:62" s="92" customFormat="1" x14ac:dyDescent="0.2">
      <c r="BI13390" s="147"/>
      <c r="BJ13390" s="147"/>
    </row>
    <row r="13391" spans="61:62" s="92" customFormat="1" x14ac:dyDescent="0.2">
      <c r="BI13391" s="147"/>
      <c r="BJ13391" s="147"/>
    </row>
    <row r="13392" spans="61:62" s="92" customFormat="1" x14ac:dyDescent="0.2">
      <c r="BI13392" s="147"/>
      <c r="BJ13392" s="147"/>
    </row>
    <row r="13393" spans="61:62" s="92" customFormat="1" x14ac:dyDescent="0.2">
      <c r="BI13393" s="147"/>
      <c r="BJ13393" s="147"/>
    </row>
    <row r="13394" spans="61:62" s="92" customFormat="1" x14ac:dyDescent="0.2">
      <c r="BI13394" s="147"/>
      <c r="BJ13394" s="147"/>
    </row>
    <row r="13395" spans="61:62" s="92" customFormat="1" x14ac:dyDescent="0.2">
      <c r="BI13395" s="147"/>
      <c r="BJ13395" s="147"/>
    </row>
    <row r="13396" spans="61:62" s="92" customFormat="1" x14ac:dyDescent="0.2">
      <c r="BI13396" s="147"/>
      <c r="BJ13396" s="147"/>
    </row>
    <row r="13397" spans="61:62" s="92" customFormat="1" x14ac:dyDescent="0.2">
      <c r="BI13397" s="147"/>
      <c r="BJ13397" s="147"/>
    </row>
    <row r="13398" spans="61:62" s="92" customFormat="1" x14ac:dyDescent="0.2">
      <c r="BI13398" s="147"/>
      <c r="BJ13398" s="147"/>
    </row>
    <row r="13399" spans="61:62" s="92" customFormat="1" x14ac:dyDescent="0.2">
      <c r="BI13399" s="147"/>
      <c r="BJ13399" s="147"/>
    </row>
    <row r="13400" spans="61:62" s="92" customFormat="1" x14ac:dyDescent="0.2">
      <c r="BI13400" s="147"/>
      <c r="BJ13400" s="147"/>
    </row>
    <row r="13401" spans="61:62" s="92" customFormat="1" x14ac:dyDescent="0.2">
      <c r="BI13401" s="147"/>
      <c r="BJ13401" s="147"/>
    </row>
    <row r="13402" spans="61:62" s="92" customFormat="1" x14ac:dyDescent="0.2">
      <c r="BI13402" s="147"/>
      <c r="BJ13402" s="147"/>
    </row>
    <row r="13403" spans="61:62" s="92" customFormat="1" x14ac:dyDescent="0.2">
      <c r="BI13403" s="147"/>
      <c r="BJ13403" s="147"/>
    </row>
    <row r="13404" spans="61:62" s="92" customFormat="1" x14ac:dyDescent="0.2">
      <c r="BI13404" s="147"/>
      <c r="BJ13404" s="147"/>
    </row>
    <row r="13405" spans="61:62" s="92" customFormat="1" x14ac:dyDescent="0.2">
      <c r="BI13405" s="147"/>
      <c r="BJ13405" s="147"/>
    </row>
    <row r="13406" spans="61:62" s="92" customFormat="1" x14ac:dyDescent="0.2">
      <c r="BI13406" s="147"/>
      <c r="BJ13406" s="147"/>
    </row>
    <row r="13407" spans="61:62" s="92" customFormat="1" x14ac:dyDescent="0.2">
      <c r="BI13407" s="147"/>
      <c r="BJ13407" s="147"/>
    </row>
    <row r="13408" spans="61:62" s="92" customFormat="1" x14ac:dyDescent="0.2">
      <c r="BI13408" s="147"/>
      <c r="BJ13408" s="147"/>
    </row>
    <row r="13409" spans="61:62" s="92" customFormat="1" x14ac:dyDescent="0.2">
      <c r="BI13409" s="147"/>
      <c r="BJ13409" s="147"/>
    </row>
    <row r="13410" spans="61:62" s="92" customFormat="1" x14ac:dyDescent="0.2">
      <c r="BI13410" s="147"/>
      <c r="BJ13410" s="147"/>
    </row>
    <row r="13411" spans="61:62" s="92" customFormat="1" x14ac:dyDescent="0.2">
      <c r="BI13411" s="147"/>
      <c r="BJ13411" s="147"/>
    </row>
    <row r="13412" spans="61:62" s="92" customFormat="1" x14ac:dyDescent="0.2">
      <c r="BI13412" s="147"/>
      <c r="BJ13412" s="147"/>
    </row>
    <row r="13413" spans="61:62" s="92" customFormat="1" x14ac:dyDescent="0.2">
      <c r="BI13413" s="147"/>
      <c r="BJ13413" s="147"/>
    </row>
    <row r="13414" spans="61:62" s="92" customFormat="1" x14ac:dyDescent="0.2">
      <c r="BI13414" s="147"/>
      <c r="BJ13414" s="147"/>
    </row>
    <row r="13415" spans="61:62" s="92" customFormat="1" x14ac:dyDescent="0.2">
      <c r="BI13415" s="147"/>
      <c r="BJ13415" s="147"/>
    </row>
    <row r="13416" spans="61:62" s="92" customFormat="1" x14ac:dyDescent="0.2">
      <c r="BI13416" s="147"/>
      <c r="BJ13416" s="147"/>
    </row>
    <row r="13417" spans="61:62" s="92" customFormat="1" x14ac:dyDescent="0.2">
      <c r="BI13417" s="147"/>
      <c r="BJ13417" s="147"/>
    </row>
    <row r="13418" spans="61:62" s="92" customFormat="1" x14ac:dyDescent="0.2">
      <c r="BI13418" s="147"/>
      <c r="BJ13418" s="147"/>
    </row>
    <row r="13419" spans="61:62" s="92" customFormat="1" x14ac:dyDescent="0.2">
      <c r="BI13419" s="147"/>
      <c r="BJ13419" s="147"/>
    </row>
    <row r="13420" spans="61:62" s="92" customFormat="1" x14ac:dyDescent="0.2">
      <c r="BI13420" s="147"/>
      <c r="BJ13420" s="147"/>
    </row>
    <row r="13421" spans="61:62" s="92" customFormat="1" x14ac:dyDescent="0.2">
      <c r="BI13421" s="147"/>
      <c r="BJ13421" s="147"/>
    </row>
    <row r="13422" spans="61:62" s="92" customFormat="1" x14ac:dyDescent="0.2">
      <c r="BI13422" s="147"/>
      <c r="BJ13422" s="147"/>
    </row>
    <row r="13423" spans="61:62" s="92" customFormat="1" x14ac:dyDescent="0.2">
      <c r="BI13423" s="147"/>
      <c r="BJ13423" s="147"/>
    </row>
    <row r="13424" spans="61:62" s="92" customFormat="1" x14ac:dyDescent="0.2">
      <c r="BI13424" s="147"/>
      <c r="BJ13424" s="147"/>
    </row>
    <row r="13425" spans="61:62" s="92" customFormat="1" x14ac:dyDescent="0.2">
      <c r="BI13425" s="147"/>
      <c r="BJ13425" s="147"/>
    </row>
    <row r="13426" spans="61:62" s="92" customFormat="1" x14ac:dyDescent="0.2">
      <c r="BI13426" s="147"/>
      <c r="BJ13426" s="147"/>
    </row>
    <row r="13427" spans="61:62" s="92" customFormat="1" x14ac:dyDescent="0.2">
      <c r="BI13427" s="147"/>
      <c r="BJ13427" s="147"/>
    </row>
    <row r="13428" spans="61:62" s="92" customFormat="1" x14ac:dyDescent="0.2">
      <c r="BI13428" s="147"/>
      <c r="BJ13428" s="147"/>
    </row>
    <row r="13429" spans="61:62" s="92" customFormat="1" x14ac:dyDescent="0.2">
      <c r="BI13429" s="147"/>
      <c r="BJ13429" s="147"/>
    </row>
    <row r="13430" spans="61:62" s="92" customFormat="1" x14ac:dyDescent="0.2">
      <c r="BI13430" s="147"/>
      <c r="BJ13430" s="147"/>
    </row>
    <row r="13431" spans="61:62" s="92" customFormat="1" x14ac:dyDescent="0.2">
      <c r="BI13431" s="147"/>
      <c r="BJ13431" s="147"/>
    </row>
    <row r="13432" spans="61:62" s="92" customFormat="1" x14ac:dyDescent="0.2">
      <c r="BI13432" s="147"/>
      <c r="BJ13432" s="147"/>
    </row>
    <row r="13433" spans="61:62" s="92" customFormat="1" x14ac:dyDescent="0.2">
      <c r="BI13433" s="147"/>
      <c r="BJ13433" s="147"/>
    </row>
    <row r="13434" spans="61:62" s="92" customFormat="1" x14ac:dyDescent="0.2">
      <c r="BI13434" s="147"/>
      <c r="BJ13434" s="147"/>
    </row>
    <row r="13435" spans="61:62" s="92" customFormat="1" x14ac:dyDescent="0.2">
      <c r="BI13435" s="147"/>
      <c r="BJ13435" s="147"/>
    </row>
    <row r="13436" spans="61:62" s="92" customFormat="1" x14ac:dyDescent="0.2">
      <c r="BI13436" s="147"/>
      <c r="BJ13436" s="147"/>
    </row>
    <row r="13437" spans="61:62" s="92" customFormat="1" x14ac:dyDescent="0.2">
      <c r="BI13437" s="147"/>
      <c r="BJ13437" s="147"/>
    </row>
    <row r="13438" spans="61:62" s="92" customFormat="1" x14ac:dyDescent="0.2">
      <c r="BI13438" s="147"/>
      <c r="BJ13438" s="147"/>
    </row>
    <row r="13439" spans="61:62" s="92" customFormat="1" x14ac:dyDescent="0.2">
      <c r="BI13439" s="147"/>
      <c r="BJ13439" s="147"/>
    </row>
    <row r="13440" spans="61:62" s="92" customFormat="1" x14ac:dyDescent="0.2">
      <c r="BI13440" s="147"/>
      <c r="BJ13440" s="147"/>
    </row>
    <row r="13441" spans="61:62" s="92" customFormat="1" x14ac:dyDescent="0.2">
      <c r="BI13441" s="147"/>
      <c r="BJ13441" s="147"/>
    </row>
    <row r="13442" spans="61:62" s="92" customFormat="1" x14ac:dyDescent="0.2">
      <c r="BI13442" s="147"/>
      <c r="BJ13442" s="147"/>
    </row>
    <row r="13443" spans="61:62" s="92" customFormat="1" x14ac:dyDescent="0.2">
      <c r="BI13443" s="147"/>
      <c r="BJ13443" s="147"/>
    </row>
    <row r="13444" spans="61:62" s="92" customFormat="1" x14ac:dyDescent="0.2">
      <c r="BI13444" s="147"/>
      <c r="BJ13444" s="147"/>
    </row>
    <row r="13445" spans="61:62" s="92" customFormat="1" x14ac:dyDescent="0.2">
      <c r="BI13445" s="147"/>
      <c r="BJ13445" s="147"/>
    </row>
    <row r="13446" spans="61:62" s="92" customFormat="1" x14ac:dyDescent="0.2">
      <c r="BI13446" s="147"/>
      <c r="BJ13446" s="147"/>
    </row>
    <row r="13447" spans="61:62" s="92" customFormat="1" x14ac:dyDescent="0.2">
      <c r="BI13447" s="147"/>
      <c r="BJ13447" s="147"/>
    </row>
    <row r="13448" spans="61:62" s="92" customFormat="1" x14ac:dyDescent="0.2">
      <c r="BI13448" s="147"/>
      <c r="BJ13448" s="147"/>
    </row>
    <row r="13449" spans="61:62" s="92" customFormat="1" x14ac:dyDescent="0.2">
      <c r="BI13449" s="147"/>
      <c r="BJ13449" s="147"/>
    </row>
    <row r="13450" spans="61:62" s="92" customFormat="1" x14ac:dyDescent="0.2">
      <c r="BI13450" s="147"/>
      <c r="BJ13450" s="147"/>
    </row>
    <row r="13451" spans="61:62" s="92" customFormat="1" x14ac:dyDescent="0.2">
      <c r="BI13451" s="147"/>
      <c r="BJ13451" s="147"/>
    </row>
    <row r="13452" spans="61:62" s="92" customFormat="1" x14ac:dyDescent="0.2">
      <c r="BI13452" s="147"/>
      <c r="BJ13452" s="147"/>
    </row>
    <row r="13453" spans="61:62" s="92" customFormat="1" x14ac:dyDescent="0.2">
      <c r="BI13453" s="147"/>
      <c r="BJ13453" s="147"/>
    </row>
    <row r="13454" spans="61:62" s="92" customFormat="1" x14ac:dyDescent="0.2">
      <c r="BI13454" s="147"/>
      <c r="BJ13454" s="147"/>
    </row>
    <row r="13455" spans="61:62" s="92" customFormat="1" x14ac:dyDescent="0.2">
      <c r="BI13455" s="147"/>
      <c r="BJ13455" s="147"/>
    </row>
    <row r="13456" spans="61:62" s="92" customFormat="1" x14ac:dyDescent="0.2">
      <c r="BI13456" s="147"/>
      <c r="BJ13456" s="147"/>
    </row>
    <row r="13457" spans="61:62" s="92" customFormat="1" x14ac:dyDescent="0.2">
      <c r="BI13457" s="147"/>
      <c r="BJ13457" s="147"/>
    </row>
    <row r="13458" spans="61:62" s="92" customFormat="1" x14ac:dyDescent="0.2">
      <c r="BI13458" s="147"/>
      <c r="BJ13458" s="147"/>
    </row>
    <row r="13459" spans="61:62" s="92" customFormat="1" x14ac:dyDescent="0.2">
      <c r="BI13459" s="147"/>
      <c r="BJ13459" s="147"/>
    </row>
    <row r="13460" spans="61:62" s="92" customFormat="1" x14ac:dyDescent="0.2">
      <c r="BI13460" s="147"/>
      <c r="BJ13460" s="147"/>
    </row>
    <row r="13461" spans="61:62" s="92" customFormat="1" x14ac:dyDescent="0.2">
      <c r="BI13461" s="147"/>
      <c r="BJ13461" s="147"/>
    </row>
    <row r="13462" spans="61:62" s="92" customFormat="1" x14ac:dyDescent="0.2">
      <c r="BI13462" s="147"/>
      <c r="BJ13462" s="147"/>
    </row>
    <row r="13463" spans="61:62" s="92" customFormat="1" x14ac:dyDescent="0.2">
      <c r="BI13463" s="147"/>
      <c r="BJ13463" s="147"/>
    </row>
    <row r="13464" spans="61:62" s="92" customFormat="1" x14ac:dyDescent="0.2">
      <c r="BI13464" s="147"/>
      <c r="BJ13464" s="147"/>
    </row>
    <row r="13465" spans="61:62" s="92" customFormat="1" x14ac:dyDescent="0.2">
      <c r="BI13465" s="147"/>
      <c r="BJ13465" s="147"/>
    </row>
    <row r="13466" spans="61:62" s="92" customFormat="1" x14ac:dyDescent="0.2">
      <c r="BI13466" s="147"/>
      <c r="BJ13466" s="147"/>
    </row>
    <row r="13467" spans="61:62" s="92" customFormat="1" x14ac:dyDescent="0.2">
      <c r="BI13467" s="147"/>
      <c r="BJ13467" s="147"/>
    </row>
    <row r="13468" spans="61:62" s="92" customFormat="1" x14ac:dyDescent="0.2">
      <c r="BI13468" s="147"/>
      <c r="BJ13468" s="147"/>
    </row>
    <row r="13469" spans="61:62" s="92" customFormat="1" x14ac:dyDescent="0.2">
      <c r="BI13469" s="147"/>
      <c r="BJ13469" s="147"/>
    </row>
    <row r="13470" spans="61:62" s="92" customFormat="1" x14ac:dyDescent="0.2">
      <c r="BI13470" s="147"/>
      <c r="BJ13470" s="147"/>
    </row>
    <row r="13471" spans="61:62" s="92" customFormat="1" x14ac:dyDescent="0.2">
      <c r="BI13471" s="147"/>
      <c r="BJ13471" s="147"/>
    </row>
    <row r="13472" spans="61:62" s="92" customFormat="1" x14ac:dyDescent="0.2">
      <c r="BI13472" s="147"/>
      <c r="BJ13472" s="147"/>
    </row>
    <row r="13473" spans="61:62" s="92" customFormat="1" x14ac:dyDescent="0.2">
      <c r="BI13473" s="147"/>
      <c r="BJ13473" s="147"/>
    </row>
    <row r="13474" spans="61:62" s="92" customFormat="1" x14ac:dyDescent="0.2">
      <c r="BI13474" s="147"/>
      <c r="BJ13474" s="147"/>
    </row>
    <row r="13475" spans="61:62" s="92" customFormat="1" x14ac:dyDescent="0.2">
      <c r="BI13475" s="147"/>
      <c r="BJ13475" s="147"/>
    </row>
    <row r="13476" spans="61:62" s="92" customFormat="1" x14ac:dyDescent="0.2">
      <c r="BI13476" s="147"/>
      <c r="BJ13476" s="147"/>
    </row>
    <row r="13477" spans="61:62" s="92" customFormat="1" x14ac:dyDescent="0.2">
      <c r="BI13477" s="147"/>
      <c r="BJ13477" s="147"/>
    </row>
    <row r="13478" spans="61:62" s="92" customFormat="1" x14ac:dyDescent="0.2">
      <c r="BI13478" s="147"/>
      <c r="BJ13478" s="147"/>
    </row>
    <row r="13479" spans="61:62" s="92" customFormat="1" x14ac:dyDescent="0.2">
      <c r="BI13479" s="147"/>
      <c r="BJ13479" s="147"/>
    </row>
    <row r="13480" spans="61:62" s="92" customFormat="1" x14ac:dyDescent="0.2">
      <c r="BI13480" s="147"/>
      <c r="BJ13480" s="147"/>
    </row>
    <row r="13481" spans="61:62" s="92" customFormat="1" x14ac:dyDescent="0.2">
      <c r="BI13481" s="147"/>
      <c r="BJ13481" s="147"/>
    </row>
    <row r="13482" spans="61:62" s="92" customFormat="1" x14ac:dyDescent="0.2">
      <c r="BI13482" s="147"/>
      <c r="BJ13482" s="147"/>
    </row>
    <row r="13483" spans="61:62" s="92" customFormat="1" x14ac:dyDescent="0.2">
      <c r="BI13483" s="147"/>
      <c r="BJ13483" s="147"/>
    </row>
    <row r="13484" spans="61:62" s="92" customFormat="1" x14ac:dyDescent="0.2">
      <c r="BI13484" s="147"/>
      <c r="BJ13484" s="147"/>
    </row>
    <row r="13485" spans="61:62" s="92" customFormat="1" x14ac:dyDescent="0.2">
      <c r="BI13485" s="147"/>
      <c r="BJ13485" s="147"/>
    </row>
    <row r="13486" spans="61:62" s="92" customFormat="1" x14ac:dyDescent="0.2">
      <c r="BI13486" s="147"/>
      <c r="BJ13486" s="147"/>
    </row>
    <row r="13487" spans="61:62" s="92" customFormat="1" x14ac:dyDescent="0.2">
      <c r="BI13487" s="147"/>
      <c r="BJ13487" s="147"/>
    </row>
    <row r="13488" spans="61:62" s="92" customFormat="1" x14ac:dyDescent="0.2">
      <c r="BI13488" s="147"/>
      <c r="BJ13488" s="147"/>
    </row>
    <row r="13489" spans="61:62" s="92" customFormat="1" x14ac:dyDescent="0.2">
      <c r="BI13489" s="147"/>
      <c r="BJ13489" s="147"/>
    </row>
    <row r="13490" spans="61:62" s="92" customFormat="1" x14ac:dyDescent="0.2">
      <c r="BI13490" s="147"/>
      <c r="BJ13490" s="147"/>
    </row>
    <row r="13491" spans="61:62" s="92" customFormat="1" x14ac:dyDescent="0.2">
      <c r="BI13491" s="147"/>
      <c r="BJ13491" s="147"/>
    </row>
    <row r="13492" spans="61:62" s="92" customFormat="1" x14ac:dyDescent="0.2">
      <c r="BI13492" s="147"/>
      <c r="BJ13492" s="147"/>
    </row>
    <row r="13493" spans="61:62" s="92" customFormat="1" x14ac:dyDescent="0.2">
      <c r="BI13493" s="147"/>
      <c r="BJ13493" s="147"/>
    </row>
    <row r="13494" spans="61:62" s="92" customFormat="1" x14ac:dyDescent="0.2">
      <c r="BI13494" s="147"/>
      <c r="BJ13494" s="147"/>
    </row>
    <row r="13495" spans="61:62" s="92" customFormat="1" x14ac:dyDescent="0.2">
      <c r="BI13495" s="147"/>
      <c r="BJ13495" s="147"/>
    </row>
    <row r="13496" spans="61:62" s="92" customFormat="1" x14ac:dyDescent="0.2">
      <c r="BI13496" s="147"/>
      <c r="BJ13496" s="147"/>
    </row>
    <row r="13497" spans="61:62" s="92" customFormat="1" x14ac:dyDescent="0.2">
      <c r="BI13497" s="147"/>
      <c r="BJ13497" s="147"/>
    </row>
    <row r="13498" spans="61:62" s="92" customFormat="1" x14ac:dyDescent="0.2">
      <c r="BI13498" s="147"/>
      <c r="BJ13498" s="147"/>
    </row>
    <row r="13499" spans="61:62" s="92" customFormat="1" x14ac:dyDescent="0.2">
      <c r="BI13499" s="147"/>
      <c r="BJ13499" s="147"/>
    </row>
    <row r="13500" spans="61:62" s="92" customFormat="1" x14ac:dyDescent="0.2">
      <c r="BI13500" s="147"/>
      <c r="BJ13500" s="147"/>
    </row>
    <row r="13501" spans="61:62" s="92" customFormat="1" x14ac:dyDescent="0.2">
      <c r="BI13501" s="147"/>
      <c r="BJ13501" s="147"/>
    </row>
    <row r="13502" spans="61:62" s="92" customFormat="1" x14ac:dyDescent="0.2">
      <c r="BI13502" s="147"/>
      <c r="BJ13502" s="147"/>
    </row>
    <row r="13503" spans="61:62" s="92" customFormat="1" x14ac:dyDescent="0.2">
      <c r="BI13503" s="147"/>
      <c r="BJ13503" s="147"/>
    </row>
    <row r="13504" spans="61:62" s="92" customFormat="1" x14ac:dyDescent="0.2">
      <c r="BI13504" s="147"/>
      <c r="BJ13504" s="147"/>
    </row>
    <row r="13505" spans="61:62" s="92" customFormat="1" x14ac:dyDescent="0.2">
      <c r="BI13505" s="147"/>
      <c r="BJ13505" s="147"/>
    </row>
    <row r="13506" spans="61:62" s="92" customFormat="1" x14ac:dyDescent="0.2">
      <c r="BI13506" s="147"/>
      <c r="BJ13506" s="147"/>
    </row>
    <row r="13507" spans="61:62" s="92" customFormat="1" x14ac:dyDescent="0.2">
      <c r="BI13507" s="147"/>
      <c r="BJ13507" s="147"/>
    </row>
    <row r="13508" spans="61:62" s="92" customFormat="1" x14ac:dyDescent="0.2">
      <c r="BI13508" s="147"/>
      <c r="BJ13508" s="147"/>
    </row>
    <row r="13509" spans="61:62" s="92" customFormat="1" x14ac:dyDescent="0.2">
      <c r="BI13509" s="147"/>
      <c r="BJ13509" s="147"/>
    </row>
    <row r="13510" spans="61:62" s="92" customFormat="1" x14ac:dyDescent="0.2">
      <c r="BI13510" s="147"/>
      <c r="BJ13510" s="147"/>
    </row>
    <row r="13511" spans="61:62" s="92" customFormat="1" x14ac:dyDescent="0.2">
      <c r="BI13511" s="147"/>
      <c r="BJ13511" s="147"/>
    </row>
    <row r="13512" spans="61:62" s="92" customFormat="1" x14ac:dyDescent="0.2">
      <c r="BI13512" s="147"/>
      <c r="BJ13512" s="147"/>
    </row>
    <row r="13513" spans="61:62" s="92" customFormat="1" x14ac:dyDescent="0.2">
      <c r="BI13513" s="147"/>
      <c r="BJ13513" s="147"/>
    </row>
    <row r="13514" spans="61:62" s="92" customFormat="1" x14ac:dyDescent="0.2">
      <c r="BI13514" s="147"/>
      <c r="BJ13514" s="147"/>
    </row>
    <row r="13515" spans="61:62" s="92" customFormat="1" x14ac:dyDescent="0.2">
      <c r="BI13515" s="147"/>
      <c r="BJ13515" s="147"/>
    </row>
    <row r="13516" spans="61:62" s="92" customFormat="1" x14ac:dyDescent="0.2">
      <c r="BI13516" s="147"/>
      <c r="BJ13516" s="147"/>
    </row>
    <row r="13517" spans="61:62" s="92" customFormat="1" x14ac:dyDescent="0.2">
      <c r="BI13517" s="147"/>
      <c r="BJ13517" s="147"/>
    </row>
    <row r="13518" spans="61:62" s="92" customFormat="1" x14ac:dyDescent="0.2">
      <c r="BI13518" s="147"/>
      <c r="BJ13518" s="147"/>
    </row>
    <row r="13519" spans="61:62" s="92" customFormat="1" x14ac:dyDescent="0.2">
      <c r="BI13519" s="147"/>
      <c r="BJ13519" s="147"/>
    </row>
    <row r="13520" spans="61:62" s="92" customFormat="1" x14ac:dyDescent="0.2">
      <c r="BI13520" s="147"/>
      <c r="BJ13520" s="147"/>
    </row>
    <row r="13521" spans="61:62" s="92" customFormat="1" x14ac:dyDescent="0.2">
      <c r="BI13521" s="147"/>
      <c r="BJ13521" s="147"/>
    </row>
    <row r="13522" spans="61:62" s="92" customFormat="1" x14ac:dyDescent="0.2">
      <c r="BI13522" s="147"/>
      <c r="BJ13522" s="147"/>
    </row>
    <row r="13523" spans="61:62" s="92" customFormat="1" x14ac:dyDescent="0.2">
      <c r="BI13523" s="147"/>
      <c r="BJ13523" s="147"/>
    </row>
    <row r="13524" spans="61:62" s="92" customFormat="1" x14ac:dyDescent="0.2">
      <c r="BI13524" s="147"/>
      <c r="BJ13524" s="147"/>
    </row>
    <row r="13525" spans="61:62" s="92" customFormat="1" x14ac:dyDescent="0.2">
      <c r="BI13525" s="147"/>
      <c r="BJ13525" s="147"/>
    </row>
    <row r="13526" spans="61:62" s="92" customFormat="1" x14ac:dyDescent="0.2">
      <c r="BI13526" s="147"/>
      <c r="BJ13526" s="147"/>
    </row>
    <row r="13527" spans="61:62" s="92" customFormat="1" x14ac:dyDescent="0.2">
      <c r="BI13527" s="147"/>
      <c r="BJ13527" s="147"/>
    </row>
    <row r="13528" spans="61:62" s="92" customFormat="1" x14ac:dyDescent="0.2">
      <c r="BI13528" s="147"/>
      <c r="BJ13528" s="147"/>
    </row>
    <row r="13529" spans="61:62" s="92" customFormat="1" x14ac:dyDescent="0.2">
      <c r="BI13529" s="147"/>
      <c r="BJ13529" s="147"/>
    </row>
    <row r="13530" spans="61:62" s="92" customFormat="1" x14ac:dyDescent="0.2">
      <c r="BI13530" s="147"/>
      <c r="BJ13530" s="147"/>
    </row>
    <row r="13531" spans="61:62" s="92" customFormat="1" x14ac:dyDescent="0.2">
      <c r="BI13531" s="147"/>
      <c r="BJ13531" s="147"/>
    </row>
    <row r="13532" spans="61:62" s="92" customFormat="1" x14ac:dyDescent="0.2">
      <c r="BI13532" s="147"/>
      <c r="BJ13532" s="147"/>
    </row>
    <row r="13533" spans="61:62" s="92" customFormat="1" x14ac:dyDescent="0.2">
      <c r="BI13533" s="147"/>
      <c r="BJ13533" s="147"/>
    </row>
    <row r="13534" spans="61:62" s="92" customFormat="1" x14ac:dyDescent="0.2">
      <c r="BI13534" s="147"/>
      <c r="BJ13534" s="147"/>
    </row>
    <row r="13535" spans="61:62" s="92" customFormat="1" x14ac:dyDescent="0.2">
      <c r="BI13535" s="147"/>
      <c r="BJ13535" s="147"/>
    </row>
    <row r="13536" spans="61:62" s="92" customFormat="1" x14ac:dyDescent="0.2">
      <c r="BI13536" s="147"/>
      <c r="BJ13536" s="147"/>
    </row>
    <row r="13537" spans="61:62" s="92" customFormat="1" x14ac:dyDescent="0.2">
      <c r="BI13537" s="147"/>
      <c r="BJ13537" s="147"/>
    </row>
    <row r="13538" spans="61:62" s="92" customFormat="1" x14ac:dyDescent="0.2">
      <c r="BI13538" s="147"/>
      <c r="BJ13538" s="147"/>
    </row>
    <row r="13539" spans="61:62" s="92" customFormat="1" x14ac:dyDescent="0.2">
      <c r="BI13539" s="147"/>
      <c r="BJ13539" s="147"/>
    </row>
    <row r="13540" spans="61:62" s="92" customFormat="1" x14ac:dyDescent="0.2">
      <c r="BI13540" s="147"/>
      <c r="BJ13540" s="147"/>
    </row>
    <row r="13541" spans="61:62" s="92" customFormat="1" x14ac:dyDescent="0.2">
      <c r="BI13541" s="147"/>
      <c r="BJ13541" s="147"/>
    </row>
    <row r="13542" spans="61:62" s="92" customFormat="1" x14ac:dyDescent="0.2">
      <c r="BI13542" s="147"/>
      <c r="BJ13542" s="147"/>
    </row>
    <row r="13543" spans="61:62" s="92" customFormat="1" x14ac:dyDescent="0.2">
      <c r="BI13543" s="147"/>
      <c r="BJ13543" s="147"/>
    </row>
    <row r="13544" spans="61:62" s="92" customFormat="1" x14ac:dyDescent="0.2">
      <c r="BI13544" s="147"/>
      <c r="BJ13544" s="147"/>
    </row>
    <row r="13545" spans="61:62" s="92" customFormat="1" x14ac:dyDescent="0.2">
      <c r="BI13545" s="147"/>
      <c r="BJ13545" s="147"/>
    </row>
    <row r="13546" spans="61:62" s="92" customFormat="1" x14ac:dyDescent="0.2">
      <c r="BI13546" s="147"/>
      <c r="BJ13546" s="147"/>
    </row>
    <row r="13547" spans="61:62" s="92" customFormat="1" x14ac:dyDescent="0.2">
      <c r="BI13547" s="147"/>
      <c r="BJ13547" s="147"/>
    </row>
    <row r="13548" spans="61:62" s="92" customFormat="1" x14ac:dyDescent="0.2">
      <c r="BI13548" s="147"/>
      <c r="BJ13548" s="147"/>
    </row>
    <row r="13549" spans="61:62" s="92" customFormat="1" x14ac:dyDescent="0.2">
      <c r="BI13549" s="147"/>
      <c r="BJ13549" s="147"/>
    </row>
    <row r="13550" spans="61:62" s="92" customFormat="1" x14ac:dyDescent="0.2">
      <c r="BI13550" s="147"/>
      <c r="BJ13550" s="147"/>
    </row>
    <row r="13551" spans="61:62" s="92" customFormat="1" x14ac:dyDescent="0.2">
      <c r="BI13551" s="147"/>
      <c r="BJ13551" s="147"/>
    </row>
    <row r="13552" spans="61:62" s="92" customFormat="1" x14ac:dyDescent="0.2">
      <c r="BI13552" s="147"/>
      <c r="BJ13552" s="147"/>
    </row>
    <row r="13553" spans="61:62" s="92" customFormat="1" x14ac:dyDescent="0.2">
      <c r="BI13553" s="147"/>
      <c r="BJ13553" s="147"/>
    </row>
    <row r="13554" spans="61:62" s="92" customFormat="1" x14ac:dyDescent="0.2">
      <c r="BI13554" s="147"/>
      <c r="BJ13554" s="147"/>
    </row>
    <row r="13555" spans="61:62" s="92" customFormat="1" x14ac:dyDescent="0.2">
      <c r="BI13555" s="147"/>
      <c r="BJ13555" s="147"/>
    </row>
    <row r="13556" spans="61:62" s="92" customFormat="1" x14ac:dyDescent="0.2">
      <c r="BI13556" s="147"/>
      <c r="BJ13556" s="147"/>
    </row>
    <row r="13557" spans="61:62" s="92" customFormat="1" x14ac:dyDescent="0.2">
      <c r="BI13557" s="147"/>
      <c r="BJ13557" s="147"/>
    </row>
    <row r="13558" spans="61:62" s="92" customFormat="1" x14ac:dyDescent="0.2">
      <c r="BI13558" s="147"/>
      <c r="BJ13558" s="147"/>
    </row>
    <row r="13559" spans="61:62" s="92" customFormat="1" x14ac:dyDescent="0.2">
      <c r="BI13559" s="147"/>
      <c r="BJ13559" s="147"/>
    </row>
    <row r="13560" spans="61:62" s="92" customFormat="1" x14ac:dyDescent="0.2">
      <c r="BI13560" s="147"/>
      <c r="BJ13560" s="147"/>
    </row>
    <row r="13561" spans="61:62" s="92" customFormat="1" x14ac:dyDescent="0.2">
      <c r="BI13561" s="147"/>
      <c r="BJ13561" s="147"/>
    </row>
    <row r="13562" spans="61:62" s="92" customFormat="1" x14ac:dyDescent="0.2">
      <c r="BI13562" s="147"/>
      <c r="BJ13562" s="147"/>
    </row>
    <row r="13563" spans="61:62" s="92" customFormat="1" x14ac:dyDescent="0.2">
      <c r="BI13563" s="147"/>
      <c r="BJ13563" s="147"/>
    </row>
    <row r="13564" spans="61:62" s="92" customFormat="1" x14ac:dyDescent="0.2">
      <c r="BI13564" s="147"/>
      <c r="BJ13564" s="147"/>
    </row>
    <row r="13565" spans="61:62" s="92" customFormat="1" x14ac:dyDescent="0.2">
      <c r="BI13565" s="147"/>
      <c r="BJ13565" s="147"/>
    </row>
    <row r="13566" spans="61:62" s="92" customFormat="1" x14ac:dyDescent="0.2">
      <c r="BI13566" s="147"/>
      <c r="BJ13566" s="147"/>
    </row>
    <row r="13567" spans="61:62" s="92" customFormat="1" x14ac:dyDescent="0.2">
      <c r="BI13567" s="147"/>
      <c r="BJ13567" s="147"/>
    </row>
    <row r="13568" spans="61:62" s="92" customFormat="1" x14ac:dyDescent="0.2">
      <c r="BI13568" s="147"/>
      <c r="BJ13568" s="147"/>
    </row>
    <row r="13569" spans="61:62" s="92" customFormat="1" x14ac:dyDescent="0.2">
      <c r="BI13569" s="147"/>
      <c r="BJ13569" s="147"/>
    </row>
    <row r="13570" spans="61:62" s="92" customFormat="1" x14ac:dyDescent="0.2">
      <c r="BI13570" s="147"/>
      <c r="BJ13570" s="147"/>
    </row>
    <row r="13571" spans="61:62" s="92" customFormat="1" x14ac:dyDescent="0.2">
      <c r="BI13571" s="147"/>
      <c r="BJ13571" s="147"/>
    </row>
    <row r="13572" spans="61:62" s="92" customFormat="1" x14ac:dyDescent="0.2">
      <c r="BI13572" s="147"/>
      <c r="BJ13572" s="147"/>
    </row>
    <row r="13573" spans="61:62" s="92" customFormat="1" x14ac:dyDescent="0.2">
      <c r="BI13573" s="147"/>
      <c r="BJ13573" s="147"/>
    </row>
    <row r="13574" spans="61:62" s="92" customFormat="1" x14ac:dyDescent="0.2">
      <c r="BI13574" s="147"/>
      <c r="BJ13574" s="147"/>
    </row>
    <row r="13575" spans="61:62" s="92" customFormat="1" x14ac:dyDescent="0.2">
      <c r="BI13575" s="147"/>
      <c r="BJ13575" s="147"/>
    </row>
    <row r="13576" spans="61:62" s="92" customFormat="1" x14ac:dyDescent="0.2">
      <c r="BI13576" s="147"/>
      <c r="BJ13576" s="147"/>
    </row>
    <row r="13577" spans="61:62" s="92" customFormat="1" x14ac:dyDescent="0.2">
      <c r="BI13577" s="147"/>
      <c r="BJ13577" s="147"/>
    </row>
    <row r="13578" spans="61:62" s="92" customFormat="1" x14ac:dyDescent="0.2">
      <c r="BI13578" s="147"/>
      <c r="BJ13578" s="147"/>
    </row>
    <row r="13579" spans="61:62" s="92" customFormat="1" x14ac:dyDescent="0.2">
      <c r="BI13579" s="147"/>
      <c r="BJ13579" s="147"/>
    </row>
    <row r="13580" spans="61:62" s="92" customFormat="1" x14ac:dyDescent="0.2">
      <c r="BI13580" s="147"/>
      <c r="BJ13580" s="147"/>
    </row>
    <row r="13581" spans="61:62" s="92" customFormat="1" x14ac:dyDescent="0.2">
      <c r="BI13581" s="147"/>
      <c r="BJ13581" s="147"/>
    </row>
    <row r="13582" spans="61:62" s="92" customFormat="1" x14ac:dyDescent="0.2">
      <c r="BI13582" s="147"/>
      <c r="BJ13582" s="147"/>
    </row>
    <row r="13583" spans="61:62" s="92" customFormat="1" x14ac:dyDescent="0.2">
      <c r="BI13583" s="147"/>
      <c r="BJ13583" s="147"/>
    </row>
    <row r="13584" spans="61:62" s="92" customFormat="1" x14ac:dyDescent="0.2">
      <c r="BI13584" s="147"/>
      <c r="BJ13584" s="147"/>
    </row>
    <row r="13585" spans="61:62" s="92" customFormat="1" x14ac:dyDescent="0.2">
      <c r="BI13585" s="147"/>
      <c r="BJ13585" s="147"/>
    </row>
    <row r="13586" spans="61:62" s="92" customFormat="1" x14ac:dyDescent="0.2">
      <c r="BI13586" s="147"/>
      <c r="BJ13586" s="147"/>
    </row>
    <row r="13587" spans="61:62" s="92" customFormat="1" x14ac:dyDescent="0.2">
      <c r="BI13587" s="147"/>
      <c r="BJ13587" s="147"/>
    </row>
    <row r="13588" spans="61:62" s="92" customFormat="1" x14ac:dyDescent="0.2">
      <c r="BI13588" s="147"/>
      <c r="BJ13588" s="147"/>
    </row>
    <row r="13589" spans="61:62" s="92" customFormat="1" x14ac:dyDescent="0.2">
      <c r="BI13589" s="147"/>
      <c r="BJ13589" s="147"/>
    </row>
    <row r="13590" spans="61:62" s="92" customFormat="1" x14ac:dyDescent="0.2">
      <c r="BI13590" s="147"/>
      <c r="BJ13590" s="147"/>
    </row>
    <row r="13591" spans="61:62" s="92" customFormat="1" x14ac:dyDescent="0.2">
      <c r="BI13591" s="147"/>
      <c r="BJ13591" s="147"/>
    </row>
    <row r="13592" spans="61:62" s="92" customFormat="1" x14ac:dyDescent="0.2">
      <c r="BI13592" s="147"/>
      <c r="BJ13592" s="147"/>
    </row>
    <row r="13593" spans="61:62" s="92" customFormat="1" x14ac:dyDescent="0.2">
      <c r="BI13593" s="147"/>
      <c r="BJ13593" s="147"/>
    </row>
    <row r="13594" spans="61:62" s="92" customFormat="1" x14ac:dyDescent="0.2">
      <c r="BI13594" s="147"/>
      <c r="BJ13594" s="147"/>
    </row>
    <row r="13595" spans="61:62" s="92" customFormat="1" x14ac:dyDescent="0.2">
      <c r="BI13595" s="147"/>
      <c r="BJ13595" s="147"/>
    </row>
    <row r="13596" spans="61:62" s="92" customFormat="1" x14ac:dyDescent="0.2">
      <c r="BI13596" s="147"/>
      <c r="BJ13596" s="147"/>
    </row>
    <row r="13597" spans="61:62" s="92" customFormat="1" x14ac:dyDescent="0.2">
      <c r="BI13597" s="147"/>
      <c r="BJ13597" s="147"/>
    </row>
    <row r="13598" spans="61:62" s="92" customFormat="1" x14ac:dyDescent="0.2">
      <c r="BI13598" s="147"/>
      <c r="BJ13598" s="147"/>
    </row>
    <row r="13599" spans="61:62" s="92" customFormat="1" x14ac:dyDescent="0.2">
      <c r="BI13599" s="147"/>
      <c r="BJ13599" s="147"/>
    </row>
    <row r="13600" spans="61:62" s="92" customFormat="1" x14ac:dyDescent="0.2">
      <c r="BI13600" s="147"/>
      <c r="BJ13600" s="147"/>
    </row>
    <row r="13601" spans="61:62" s="92" customFormat="1" x14ac:dyDescent="0.2">
      <c r="BI13601" s="147"/>
      <c r="BJ13601" s="147"/>
    </row>
    <row r="13602" spans="61:62" s="92" customFormat="1" x14ac:dyDescent="0.2">
      <c r="BI13602" s="147"/>
      <c r="BJ13602" s="147"/>
    </row>
    <row r="13603" spans="61:62" s="92" customFormat="1" x14ac:dyDescent="0.2">
      <c r="BI13603" s="147"/>
      <c r="BJ13603" s="147"/>
    </row>
    <row r="13604" spans="61:62" s="92" customFormat="1" x14ac:dyDescent="0.2">
      <c r="BI13604" s="147"/>
      <c r="BJ13604" s="147"/>
    </row>
    <row r="13605" spans="61:62" s="92" customFormat="1" x14ac:dyDescent="0.2">
      <c r="BI13605" s="147"/>
      <c r="BJ13605" s="147"/>
    </row>
    <row r="13606" spans="61:62" s="92" customFormat="1" x14ac:dyDescent="0.2">
      <c r="BI13606" s="147"/>
      <c r="BJ13606" s="147"/>
    </row>
    <row r="13607" spans="61:62" s="92" customFormat="1" x14ac:dyDescent="0.2">
      <c r="BI13607" s="147"/>
      <c r="BJ13607" s="147"/>
    </row>
    <row r="13608" spans="61:62" s="92" customFormat="1" x14ac:dyDescent="0.2">
      <c r="BI13608" s="147"/>
      <c r="BJ13608" s="147"/>
    </row>
    <row r="13609" spans="61:62" s="92" customFormat="1" x14ac:dyDescent="0.2">
      <c r="BI13609" s="147"/>
      <c r="BJ13609" s="147"/>
    </row>
    <row r="13610" spans="61:62" s="92" customFormat="1" x14ac:dyDescent="0.2">
      <c r="BI13610" s="147"/>
      <c r="BJ13610" s="147"/>
    </row>
    <row r="13611" spans="61:62" s="92" customFormat="1" x14ac:dyDescent="0.2">
      <c r="BI13611" s="147"/>
      <c r="BJ13611" s="147"/>
    </row>
    <row r="13612" spans="61:62" s="92" customFormat="1" x14ac:dyDescent="0.2">
      <c r="BI13612" s="147"/>
      <c r="BJ13612" s="147"/>
    </row>
    <row r="13613" spans="61:62" s="92" customFormat="1" x14ac:dyDescent="0.2">
      <c r="BI13613" s="147"/>
      <c r="BJ13613" s="147"/>
    </row>
    <row r="13614" spans="61:62" s="92" customFormat="1" x14ac:dyDescent="0.2">
      <c r="BI13614" s="147"/>
      <c r="BJ13614" s="147"/>
    </row>
    <row r="13615" spans="61:62" s="92" customFormat="1" x14ac:dyDescent="0.2">
      <c r="BI13615" s="147"/>
      <c r="BJ13615" s="147"/>
    </row>
    <row r="13616" spans="61:62" s="92" customFormat="1" x14ac:dyDescent="0.2">
      <c r="BI13616" s="147"/>
      <c r="BJ13616" s="147"/>
    </row>
    <row r="13617" spans="61:62" s="92" customFormat="1" x14ac:dyDescent="0.2">
      <c r="BI13617" s="147"/>
      <c r="BJ13617" s="147"/>
    </row>
    <row r="13618" spans="61:62" s="92" customFormat="1" x14ac:dyDescent="0.2">
      <c r="BI13618" s="147"/>
      <c r="BJ13618" s="147"/>
    </row>
    <row r="13619" spans="61:62" s="92" customFormat="1" x14ac:dyDescent="0.2">
      <c r="BI13619" s="147"/>
      <c r="BJ13619" s="147"/>
    </row>
    <row r="13620" spans="61:62" s="92" customFormat="1" x14ac:dyDescent="0.2">
      <c r="BI13620" s="147"/>
      <c r="BJ13620" s="147"/>
    </row>
    <row r="13621" spans="61:62" s="92" customFormat="1" x14ac:dyDescent="0.2">
      <c r="BI13621" s="147"/>
      <c r="BJ13621" s="147"/>
    </row>
    <row r="13622" spans="61:62" s="92" customFormat="1" x14ac:dyDescent="0.2">
      <c r="BI13622" s="147"/>
      <c r="BJ13622" s="147"/>
    </row>
    <row r="13623" spans="61:62" s="92" customFormat="1" x14ac:dyDescent="0.2">
      <c r="BI13623" s="147"/>
      <c r="BJ13623" s="147"/>
    </row>
    <row r="13624" spans="61:62" s="92" customFormat="1" x14ac:dyDescent="0.2">
      <c r="BI13624" s="147"/>
      <c r="BJ13624" s="147"/>
    </row>
    <row r="13625" spans="61:62" s="92" customFormat="1" x14ac:dyDescent="0.2">
      <c r="BI13625" s="147"/>
      <c r="BJ13625" s="147"/>
    </row>
    <row r="13626" spans="61:62" s="92" customFormat="1" x14ac:dyDescent="0.2">
      <c r="BI13626" s="147"/>
      <c r="BJ13626" s="147"/>
    </row>
    <row r="13627" spans="61:62" s="92" customFormat="1" x14ac:dyDescent="0.2">
      <c r="BI13627" s="147"/>
      <c r="BJ13627" s="147"/>
    </row>
    <row r="13628" spans="61:62" s="92" customFormat="1" x14ac:dyDescent="0.2">
      <c r="BI13628" s="147"/>
      <c r="BJ13628" s="147"/>
    </row>
    <row r="13629" spans="61:62" s="92" customFormat="1" x14ac:dyDescent="0.2">
      <c r="BI13629" s="147"/>
      <c r="BJ13629" s="147"/>
    </row>
    <row r="13630" spans="61:62" s="92" customFormat="1" x14ac:dyDescent="0.2">
      <c r="BI13630" s="147"/>
      <c r="BJ13630" s="147"/>
    </row>
    <row r="13631" spans="61:62" s="92" customFormat="1" x14ac:dyDescent="0.2">
      <c r="BI13631" s="147"/>
      <c r="BJ13631" s="147"/>
    </row>
    <row r="13632" spans="61:62" s="92" customFormat="1" x14ac:dyDescent="0.2">
      <c r="BI13632" s="147"/>
      <c r="BJ13632" s="147"/>
    </row>
    <row r="13633" spans="61:62" s="92" customFormat="1" x14ac:dyDescent="0.2">
      <c r="BI13633" s="147"/>
      <c r="BJ13633" s="147"/>
    </row>
    <row r="13634" spans="61:62" s="92" customFormat="1" x14ac:dyDescent="0.2">
      <c r="BI13634" s="147"/>
      <c r="BJ13634" s="147"/>
    </row>
    <row r="13635" spans="61:62" s="92" customFormat="1" x14ac:dyDescent="0.2">
      <c r="BI13635" s="147"/>
      <c r="BJ13635" s="147"/>
    </row>
    <row r="13636" spans="61:62" s="92" customFormat="1" x14ac:dyDescent="0.2">
      <c r="BI13636" s="147"/>
      <c r="BJ13636" s="147"/>
    </row>
    <row r="13637" spans="61:62" s="92" customFormat="1" x14ac:dyDescent="0.2">
      <c r="BI13637" s="147"/>
      <c r="BJ13637" s="147"/>
    </row>
    <row r="13638" spans="61:62" s="92" customFormat="1" x14ac:dyDescent="0.2">
      <c r="BI13638" s="147"/>
      <c r="BJ13638" s="147"/>
    </row>
    <row r="13639" spans="61:62" s="92" customFormat="1" x14ac:dyDescent="0.2">
      <c r="BI13639" s="147"/>
      <c r="BJ13639" s="147"/>
    </row>
    <row r="13640" spans="61:62" s="92" customFormat="1" x14ac:dyDescent="0.2">
      <c r="BI13640" s="147"/>
      <c r="BJ13640" s="147"/>
    </row>
    <row r="13641" spans="61:62" s="92" customFormat="1" x14ac:dyDescent="0.2">
      <c r="BI13641" s="147"/>
      <c r="BJ13641" s="147"/>
    </row>
    <row r="13642" spans="61:62" s="92" customFormat="1" x14ac:dyDescent="0.2">
      <c r="BI13642" s="147"/>
      <c r="BJ13642" s="147"/>
    </row>
    <row r="13643" spans="61:62" s="92" customFormat="1" x14ac:dyDescent="0.2">
      <c r="BI13643" s="147"/>
      <c r="BJ13643" s="147"/>
    </row>
    <row r="13644" spans="61:62" s="92" customFormat="1" x14ac:dyDescent="0.2">
      <c r="BI13644" s="147"/>
      <c r="BJ13644" s="147"/>
    </row>
    <row r="13645" spans="61:62" s="92" customFormat="1" x14ac:dyDescent="0.2">
      <c r="BI13645" s="147"/>
      <c r="BJ13645" s="147"/>
    </row>
    <row r="13646" spans="61:62" s="92" customFormat="1" x14ac:dyDescent="0.2">
      <c r="BI13646" s="147"/>
      <c r="BJ13646" s="147"/>
    </row>
    <row r="13647" spans="61:62" s="92" customFormat="1" x14ac:dyDescent="0.2">
      <c r="BI13647" s="147"/>
      <c r="BJ13647" s="147"/>
    </row>
    <row r="13648" spans="61:62" s="92" customFormat="1" x14ac:dyDescent="0.2">
      <c r="BI13648" s="147"/>
      <c r="BJ13648" s="147"/>
    </row>
    <row r="13649" spans="61:62" s="92" customFormat="1" x14ac:dyDescent="0.2">
      <c r="BI13649" s="147"/>
      <c r="BJ13649" s="147"/>
    </row>
    <row r="13650" spans="61:62" s="92" customFormat="1" x14ac:dyDescent="0.2">
      <c r="BI13650" s="147"/>
      <c r="BJ13650" s="147"/>
    </row>
    <row r="13651" spans="61:62" s="92" customFormat="1" x14ac:dyDescent="0.2">
      <c r="BI13651" s="147"/>
      <c r="BJ13651" s="147"/>
    </row>
    <row r="13652" spans="61:62" s="92" customFormat="1" x14ac:dyDescent="0.2">
      <c r="BI13652" s="147"/>
      <c r="BJ13652" s="147"/>
    </row>
    <row r="13653" spans="61:62" s="92" customFormat="1" x14ac:dyDescent="0.2">
      <c r="BI13653" s="147"/>
      <c r="BJ13653" s="147"/>
    </row>
    <row r="13654" spans="61:62" s="92" customFormat="1" x14ac:dyDescent="0.2">
      <c r="BI13654" s="147"/>
      <c r="BJ13654" s="147"/>
    </row>
    <row r="13655" spans="61:62" s="92" customFormat="1" x14ac:dyDescent="0.2">
      <c r="BI13655" s="147"/>
      <c r="BJ13655" s="147"/>
    </row>
    <row r="13656" spans="61:62" s="92" customFormat="1" x14ac:dyDescent="0.2">
      <c r="BI13656" s="147"/>
      <c r="BJ13656" s="147"/>
    </row>
    <row r="13657" spans="61:62" s="92" customFormat="1" x14ac:dyDescent="0.2">
      <c r="BI13657" s="147"/>
      <c r="BJ13657" s="147"/>
    </row>
    <row r="13658" spans="61:62" s="92" customFormat="1" x14ac:dyDescent="0.2">
      <c r="BI13658" s="147"/>
      <c r="BJ13658" s="147"/>
    </row>
    <row r="13659" spans="61:62" s="92" customFormat="1" x14ac:dyDescent="0.2">
      <c r="BI13659" s="147"/>
      <c r="BJ13659" s="147"/>
    </row>
    <row r="13660" spans="61:62" s="92" customFormat="1" x14ac:dyDescent="0.2">
      <c r="BI13660" s="147"/>
      <c r="BJ13660" s="147"/>
    </row>
    <row r="13661" spans="61:62" s="92" customFormat="1" x14ac:dyDescent="0.2">
      <c r="BI13661" s="147"/>
      <c r="BJ13661" s="147"/>
    </row>
    <row r="13662" spans="61:62" s="92" customFormat="1" x14ac:dyDescent="0.2">
      <c r="BI13662" s="147"/>
      <c r="BJ13662" s="147"/>
    </row>
    <row r="13663" spans="61:62" s="92" customFormat="1" x14ac:dyDescent="0.2">
      <c r="BI13663" s="147"/>
      <c r="BJ13663" s="147"/>
    </row>
    <row r="13664" spans="61:62" s="92" customFormat="1" x14ac:dyDescent="0.2">
      <c r="BI13664" s="147"/>
      <c r="BJ13664" s="147"/>
    </row>
    <row r="13665" spans="61:62" s="92" customFormat="1" x14ac:dyDescent="0.2">
      <c r="BI13665" s="147"/>
      <c r="BJ13665" s="147"/>
    </row>
    <row r="13666" spans="61:62" s="92" customFormat="1" x14ac:dyDescent="0.2">
      <c r="BI13666" s="147"/>
      <c r="BJ13666" s="147"/>
    </row>
    <row r="13667" spans="61:62" s="92" customFormat="1" x14ac:dyDescent="0.2">
      <c r="BI13667" s="147"/>
      <c r="BJ13667" s="147"/>
    </row>
    <row r="13668" spans="61:62" s="92" customFormat="1" x14ac:dyDescent="0.2">
      <c r="BI13668" s="147"/>
      <c r="BJ13668" s="147"/>
    </row>
    <row r="13669" spans="61:62" s="92" customFormat="1" x14ac:dyDescent="0.2">
      <c r="BI13669" s="147"/>
      <c r="BJ13669" s="147"/>
    </row>
    <row r="13670" spans="61:62" s="92" customFormat="1" x14ac:dyDescent="0.2">
      <c r="BI13670" s="147"/>
      <c r="BJ13670" s="147"/>
    </row>
    <row r="13671" spans="61:62" s="92" customFormat="1" x14ac:dyDescent="0.2">
      <c r="BI13671" s="147"/>
      <c r="BJ13671" s="147"/>
    </row>
    <row r="13672" spans="61:62" s="92" customFormat="1" x14ac:dyDescent="0.2">
      <c r="BI13672" s="147"/>
      <c r="BJ13672" s="147"/>
    </row>
    <row r="13673" spans="61:62" s="92" customFormat="1" x14ac:dyDescent="0.2">
      <c r="BI13673" s="147"/>
      <c r="BJ13673" s="147"/>
    </row>
    <row r="13674" spans="61:62" s="92" customFormat="1" x14ac:dyDescent="0.2">
      <c r="BI13674" s="147"/>
      <c r="BJ13674" s="147"/>
    </row>
    <row r="13675" spans="61:62" s="92" customFormat="1" x14ac:dyDescent="0.2">
      <c r="BI13675" s="147"/>
      <c r="BJ13675" s="147"/>
    </row>
    <row r="13676" spans="61:62" s="92" customFormat="1" x14ac:dyDescent="0.2">
      <c r="BI13676" s="147"/>
      <c r="BJ13676" s="147"/>
    </row>
    <row r="13677" spans="61:62" s="92" customFormat="1" x14ac:dyDescent="0.2">
      <c r="BI13677" s="147"/>
      <c r="BJ13677" s="147"/>
    </row>
    <row r="13678" spans="61:62" s="92" customFormat="1" x14ac:dyDescent="0.2">
      <c r="BI13678" s="147"/>
      <c r="BJ13678" s="147"/>
    </row>
    <row r="13679" spans="61:62" s="92" customFormat="1" x14ac:dyDescent="0.2">
      <c r="BI13679" s="147"/>
      <c r="BJ13679" s="147"/>
    </row>
    <row r="13680" spans="61:62" s="92" customFormat="1" x14ac:dyDescent="0.2">
      <c r="BI13680" s="147"/>
      <c r="BJ13680" s="147"/>
    </row>
    <row r="13681" spans="61:62" s="92" customFormat="1" x14ac:dyDescent="0.2">
      <c r="BI13681" s="147"/>
      <c r="BJ13681" s="147"/>
    </row>
    <row r="13682" spans="61:62" s="92" customFormat="1" x14ac:dyDescent="0.2">
      <c r="BI13682" s="147"/>
      <c r="BJ13682" s="147"/>
    </row>
    <row r="13683" spans="61:62" s="92" customFormat="1" x14ac:dyDescent="0.2">
      <c r="BI13683" s="147"/>
      <c r="BJ13683" s="147"/>
    </row>
    <row r="13684" spans="61:62" s="92" customFormat="1" x14ac:dyDescent="0.2">
      <c r="BI13684" s="147"/>
      <c r="BJ13684" s="147"/>
    </row>
    <row r="13685" spans="61:62" s="92" customFormat="1" x14ac:dyDescent="0.2">
      <c r="BI13685" s="147"/>
      <c r="BJ13685" s="147"/>
    </row>
    <row r="13686" spans="61:62" s="92" customFormat="1" x14ac:dyDescent="0.2">
      <c r="BI13686" s="147"/>
      <c r="BJ13686" s="147"/>
    </row>
    <row r="13687" spans="61:62" s="92" customFormat="1" x14ac:dyDescent="0.2">
      <c r="BI13687" s="147"/>
      <c r="BJ13687" s="147"/>
    </row>
    <row r="13688" spans="61:62" s="92" customFormat="1" x14ac:dyDescent="0.2">
      <c r="BI13688" s="147"/>
      <c r="BJ13688" s="147"/>
    </row>
    <row r="13689" spans="61:62" s="92" customFormat="1" x14ac:dyDescent="0.2">
      <c r="BI13689" s="147"/>
      <c r="BJ13689" s="147"/>
    </row>
    <row r="13690" spans="61:62" s="92" customFormat="1" x14ac:dyDescent="0.2">
      <c r="BI13690" s="147"/>
      <c r="BJ13690" s="147"/>
    </row>
    <row r="13691" spans="61:62" s="92" customFormat="1" x14ac:dyDescent="0.2">
      <c r="BI13691" s="147"/>
      <c r="BJ13691" s="147"/>
    </row>
    <row r="13692" spans="61:62" s="92" customFormat="1" x14ac:dyDescent="0.2">
      <c r="BI13692" s="147"/>
      <c r="BJ13692" s="147"/>
    </row>
    <row r="13693" spans="61:62" s="92" customFormat="1" x14ac:dyDescent="0.2">
      <c r="BI13693" s="147"/>
      <c r="BJ13693" s="147"/>
    </row>
    <row r="13694" spans="61:62" s="92" customFormat="1" x14ac:dyDescent="0.2">
      <c r="BI13694" s="147"/>
      <c r="BJ13694" s="147"/>
    </row>
    <row r="13695" spans="61:62" s="92" customFormat="1" x14ac:dyDescent="0.2">
      <c r="BI13695" s="147"/>
      <c r="BJ13695" s="147"/>
    </row>
    <row r="13696" spans="61:62" s="92" customFormat="1" x14ac:dyDescent="0.2">
      <c r="BI13696" s="147"/>
      <c r="BJ13696" s="147"/>
    </row>
    <row r="13697" spans="61:62" s="92" customFormat="1" x14ac:dyDescent="0.2">
      <c r="BI13697" s="147"/>
      <c r="BJ13697" s="147"/>
    </row>
    <row r="13698" spans="61:62" s="92" customFormat="1" x14ac:dyDescent="0.2">
      <c r="BI13698" s="147"/>
      <c r="BJ13698" s="147"/>
    </row>
    <row r="13699" spans="61:62" s="92" customFormat="1" x14ac:dyDescent="0.2">
      <c r="BI13699" s="147"/>
      <c r="BJ13699" s="147"/>
    </row>
    <row r="13700" spans="61:62" s="92" customFormat="1" x14ac:dyDescent="0.2">
      <c r="BI13700" s="147"/>
      <c r="BJ13700" s="147"/>
    </row>
    <row r="13701" spans="61:62" s="92" customFormat="1" x14ac:dyDescent="0.2">
      <c r="BI13701" s="147"/>
      <c r="BJ13701" s="147"/>
    </row>
    <row r="13702" spans="61:62" s="92" customFormat="1" x14ac:dyDescent="0.2">
      <c r="BI13702" s="147"/>
      <c r="BJ13702" s="147"/>
    </row>
    <row r="13703" spans="61:62" s="92" customFormat="1" x14ac:dyDescent="0.2">
      <c r="BI13703" s="147"/>
      <c r="BJ13703" s="147"/>
    </row>
    <row r="13704" spans="61:62" s="92" customFormat="1" x14ac:dyDescent="0.2">
      <c r="BI13704" s="147"/>
      <c r="BJ13704" s="147"/>
    </row>
    <row r="13705" spans="61:62" s="92" customFormat="1" x14ac:dyDescent="0.2">
      <c r="BI13705" s="147"/>
      <c r="BJ13705" s="147"/>
    </row>
    <row r="13706" spans="61:62" s="92" customFormat="1" x14ac:dyDescent="0.2">
      <c r="BI13706" s="147"/>
      <c r="BJ13706" s="147"/>
    </row>
    <row r="13707" spans="61:62" s="92" customFormat="1" x14ac:dyDescent="0.2">
      <c r="BI13707" s="147"/>
      <c r="BJ13707" s="147"/>
    </row>
    <row r="13708" spans="61:62" s="92" customFormat="1" x14ac:dyDescent="0.2">
      <c r="BI13708" s="147"/>
      <c r="BJ13708" s="147"/>
    </row>
    <row r="13709" spans="61:62" s="92" customFormat="1" x14ac:dyDescent="0.2">
      <c r="BI13709" s="147"/>
      <c r="BJ13709" s="147"/>
    </row>
    <row r="13710" spans="61:62" s="92" customFormat="1" x14ac:dyDescent="0.2">
      <c r="BI13710" s="147"/>
      <c r="BJ13710" s="147"/>
    </row>
    <row r="13711" spans="61:62" s="92" customFormat="1" x14ac:dyDescent="0.2">
      <c r="BI13711" s="147"/>
      <c r="BJ13711" s="147"/>
    </row>
    <row r="13712" spans="61:62" s="92" customFormat="1" x14ac:dyDescent="0.2">
      <c r="BI13712" s="147"/>
      <c r="BJ13712" s="147"/>
    </row>
    <row r="13713" spans="61:62" s="92" customFormat="1" x14ac:dyDescent="0.2">
      <c r="BI13713" s="147"/>
      <c r="BJ13713" s="147"/>
    </row>
    <row r="13714" spans="61:62" s="92" customFormat="1" x14ac:dyDescent="0.2">
      <c r="BI13714" s="147"/>
      <c r="BJ13714" s="147"/>
    </row>
    <row r="13715" spans="61:62" s="92" customFormat="1" x14ac:dyDescent="0.2">
      <c r="BI13715" s="147"/>
      <c r="BJ13715" s="147"/>
    </row>
    <row r="13716" spans="61:62" s="92" customFormat="1" x14ac:dyDescent="0.2">
      <c r="BI13716" s="147"/>
      <c r="BJ13716" s="147"/>
    </row>
    <row r="13717" spans="61:62" s="92" customFormat="1" x14ac:dyDescent="0.2">
      <c r="BI13717" s="147"/>
      <c r="BJ13717" s="147"/>
    </row>
    <row r="13718" spans="61:62" s="92" customFormat="1" x14ac:dyDescent="0.2">
      <c r="BI13718" s="147"/>
      <c r="BJ13718" s="147"/>
    </row>
    <row r="13719" spans="61:62" s="92" customFormat="1" x14ac:dyDescent="0.2">
      <c r="BI13719" s="147"/>
      <c r="BJ13719" s="147"/>
    </row>
    <row r="13720" spans="61:62" s="92" customFormat="1" x14ac:dyDescent="0.2">
      <c r="BI13720" s="147"/>
      <c r="BJ13720" s="147"/>
    </row>
    <row r="13721" spans="61:62" s="92" customFormat="1" x14ac:dyDescent="0.2">
      <c r="BI13721" s="147"/>
      <c r="BJ13721" s="147"/>
    </row>
    <row r="13722" spans="61:62" s="92" customFormat="1" x14ac:dyDescent="0.2">
      <c r="BI13722" s="147"/>
      <c r="BJ13722" s="147"/>
    </row>
    <row r="13723" spans="61:62" s="92" customFormat="1" x14ac:dyDescent="0.2">
      <c r="BI13723" s="147"/>
      <c r="BJ13723" s="147"/>
    </row>
    <row r="13724" spans="61:62" s="92" customFormat="1" x14ac:dyDescent="0.2">
      <c r="BI13724" s="147"/>
      <c r="BJ13724" s="147"/>
    </row>
    <row r="13725" spans="61:62" s="92" customFormat="1" x14ac:dyDescent="0.2">
      <c r="BI13725" s="147"/>
      <c r="BJ13725" s="147"/>
    </row>
    <row r="13726" spans="61:62" s="92" customFormat="1" x14ac:dyDescent="0.2">
      <c r="BI13726" s="147"/>
      <c r="BJ13726" s="147"/>
    </row>
    <row r="13727" spans="61:62" s="92" customFormat="1" x14ac:dyDescent="0.2">
      <c r="BI13727" s="147"/>
      <c r="BJ13727" s="147"/>
    </row>
    <row r="13728" spans="61:62" s="92" customFormat="1" x14ac:dyDescent="0.2">
      <c r="BI13728" s="147"/>
      <c r="BJ13728" s="147"/>
    </row>
    <row r="13729" spans="61:62" s="92" customFormat="1" x14ac:dyDescent="0.2">
      <c r="BI13729" s="147"/>
      <c r="BJ13729" s="147"/>
    </row>
    <row r="13730" spans="61:62" s="92" customFormat="1" x14ac:dyDescent="0.2">
      <c r="BI13730" s="147"/>
      <c r="BJ13730" s="147"/>
    </row>
    <row r="13731" spans="61:62" s="92" customFormat="1" x14ac:dyDescent="0.2">
      <c r="BI13731" s="147"/>
      <c r="BJ13731" s="147"/>
    </row>
    <row r="13732" spans="61:62" s="92" customFormat="1" x14ac:dyDescent="0.2">
      <c r="BI13732" s="147"/>
      <c r="BJ13732" s="147"/>
    </row>
    <row r="13733" spans="61:62" s="92" customFormat="1" x14ac:dyDescent="0.2">
      <c r="BI13733" s="147"/>
      <c r="BJ13733" s="147"/>
    </row>
    <row r="13734" spans="61:62" s="92" customFormat="1" x14ac:dyDescent="0.2">
      <c r="BI13734" s="147"/>
      <c r="BJ13734" s="147"/>
    </row>
    <row r="13735" spans="61:62" s="92" customFormat="1" x14ac:dyDescent="0.2">
      <c r="BI13735" s="147"/>
      <c r="BJ13735" s="147"/>
    </row>
    <row r="13736" spans="61:62" s="92" customFormat="1" x14ac:dyDescent="0.2">
      <c r="BI13736" s="147"/>
      <c r="BJ13736" s="147"/>
    </row>
    <row r="13737" spans="61:62" s="92" customFormat="1" x14ac:dyDescent="0.2">
      <c r="BI13737" s="147"/>
      <c r="BJ13737" s="147"/>
    </row>
    <row r="13738" spans="61:62" s="92" customFormat="1" x14ac:dyDescent="0.2">
      <c r="BI13738" s="147"/>
      <c r="BJ13738" s="147"/>
    </row>
    <row r="13739" spans="61:62" s="92" customFormat="1" x14ac:dyDescent="0.2">
      <c r="BI13739" s="147"/>
      <c r="BJ13739" s="147"/>
    </row>
    <row r="13740" spans="61:62" s="92" customFormat="1" x14ac:dyDescent="0.2">
      <c r="BI13740" s="147"/>
      <c r="BJ13740" s="147"/>
    </row>
    <row r="13741" spans="61:62" s="92" customFormat="1" x14ac:dyDescent="0.2">
      <c r="BI13741" s="147"/>
      <c r="BJ13741" s="147"/>
    </row>
    <row r="13742" spans="61:62" s="92" customFormat="1" x14ac:dyDescent="0.2">
      <c r="BI13742" s="147"/>
      <c r="BJ13742" s="147"/>
    </row>
    <row r="13743" spans="61:62" s="92" customFormat="1" x14ac:dyDescent="0.2">
      <c r="BI13743" s="147"/>
      <c r="BJ13743" s="147"/>
    </row>
    <row r="13744" spans="61:62" s="92" customFormat="1" x14ac:dyDescent="0.2">
      <c r="BI13744" s="147"/>
      <c r="BJ13744" s="147"/>
    </row>
    <row r="13745" spans="61:62" s="92" customFormat="1" x14ac:dyDescent="0.2">
      <c r="BI13745" s="147"/>
      <c r="BJ13745" s="147"/>
    </row>
    <row r="13746" spans="61:62" s="92" customFormat="1" x14ac:dyDescent="0.2">
      <c r="BI13746" s="147"/>
      <c r="BJ13746" s="147"/>
    </row>
    <row r="13747" spans="61:62" s="92" customFormat="1" x14ac:dyDescent="0.2">
      <c r="BI13747" s="147"/>
      <c r="BJ13747" s="147"/>
    </row>
    <row r="13748" spans="61:62" s="92" customFormat="1" x14ac:dyDescent="0.2">
      <c r="BI13748" s="147"/>
      <c r="BJ13748" s="147"/>
    </row>
    <row r="13749" spans="61:62" s="92" customFormat="1" x14ac:dyDescent="0.2">
      <c r="BI13749" s="147"/>
      <c r="BJ13749" s="147"/>
    </row>
    <row r="13750" spans="61:62" s="92" customFormat="1" x14ac:dyDescent="0.2">
      <c r="BI13750" s="147"/>
      <c r="BJ13750" s="147"/>
    </row>
    <row r="13751" spans="61:62" s="92" customFormat="1" x14ac:dyDescent="0.2">
      <c r="BI13751" s="147"/>
      <c r="BJ13751" s="147"/>
    </row>
    <row r="13752" spans="61:62" s="92" customFormat="1" x14ac:dyDescent="0.2">
      <c r="BI13752" s="147"/>
      <c r="BJ13752" s="147"/>
    </row>
    <row r="13753" spans="61:62" s="92" customFormat="1" x14ac:dyDescent="0.2">
      <c r="BI13753" s="147"/>
      <c r="BJ13753" s="147"/>
    </row>
    <row r="13754" spans="61:62" s="92" customFormat="1" x14ac:dyDescent="0.2">
      <c r="BI13754" s="147"/>
      <c r="BJ13754" s="147"/>
    </row>
    <row r="13755" spans="61:62" s="92" customFormat="1" x14ac:dyDescent="0.2">
      <c r="BI13755" s="147"/>
      <c r="BJ13755" s="147"/>
    </row>
    <row r="13756" spans="61:62" s="92" customFormat="1" x14ac:dyDescent="0.2">
      <c r="BI13756" s="147"/>
      <c r="BJ13756" s="147"/>
    </row>
    <row r="13757" spans="61:62" s="92" customFormat="1" x14ac:dyDescent="0.2">
      <c r="BI13757" s="147"/>
      <c r="BJ13757" s="147"/>
    </row>
    <row r="13758" spans="61:62" s="92" customFormat="1" x14ac:dyDescent="0.2">
      <c r="BI13758" s="147"/>
      <c r="BJ13758" s="147"/>
    </row>
    <row r="13759" spans="61:62" s="92" customFormat="1" x14ac:dyDescent="0.2">
      <c r="BI13759" s="147"/>
      <c r="BJ13759" s="147"/>
    </row>
    <row r="13760" spans="61:62" s="92" customFormat="1" x14ac:dyDescent="0.2">
      <c r="BI13760" s="147"/>
      <c r="BJ13760" s="147"/>
    </row>
    <row r="13761" spans="61:62" s="92" customFormat="1" x14ac:dyDescent="0.2">
      <c r="BI13761" s="147"/>
      <c r="BJ13761" s="147"/>
    </row>
    <row r="13762" spans="61:62" s="92" customFormat="1" x14ac:dyDescent="0.2">
      <c r="BI13762" s="147"/>
      <c r="BJ13762" s="147"/>
    </row>
    <row r="13763" spans="61:62" s="92" customFormat="1" x14ac:dyDescent="0.2">
      <c r="BI13763" s="147"/>
      <c r="BJ13763" s="147"/>
    </row>
    <row r="13764" spans="61:62" s="92" customFormat="1" x14ac:dyDescent="0.2">
      <c r="BI13764" s="147"/>
      <c r="BJ13764" s="147"/>
    </row>
    <row r="13765" spans="61:62" s="92" customFormat="1" x14ac:dyDescent="0.2">
      <c r="BI13765" s="147"/>
      <c r="BJ13765" s="147"/>
    </row>
    <row r="13766" spans="61:62" s="92" customFormat="1" x14ac:dyDescent="0.2">
      <c r="BI13766" s="147"/>
      <c r="BJ13766" s="147"/>
    </row>
    <row r="13767" spans="61:62" s="92" customFormat="1" x14ac:dyDescent="0.2">
      <c r="BI13767" s="147"/>
      <c r="BJ13767" s="147"/>
    </row>
    <row r="13768" spans="61:62" s="92" customFormat="1" x14ac:dyDescent="0.2">
      <c r="BI13768" s="147"/>
      <c r="BJ13768" s="147"/>
    </row>
    <row r="13769" spans="61:62" s="92" customFormat="1" x14ac:dyDescent="0.2">
      <c r="BI13769" s="147"/>
      <c r="BJ13769" s="147"/>
    </row>
    <row r="13770" spans="61:62" s="92" customFormat="1" x14ac:dyDescent="0.2">
      <c r="BI13770" s="147"/>
      <c r="BJ13770" s="147"/>
    </row>
    <row r="13771" spans="61:62" s="92" customFormat="1" x14ac:dyDescent="0.2">
      <c r="BI13771" s="147"/>
      <c r="BJ13771" s="147"/>
    </row>
    <row r="13772" spans="61:62" s="92" customFormat="1" x14ac:dyDescent="0.2">
      <c r="BI13772" s="147"/>
      <c r="BJ13772" s="147"/>
    </row>
    <row r="13773" spans="61:62" s="92" customFormat="1" x14ac:dyDescent="0.2">
      <c r="BI13773" s="147"/>
      <c r="BJ13773" s="147"/>
    </row>
    <row r="13774" spans="61:62" s="92" customFormat="1" x14ac:dyDescent="0.2">
      <c r="BI13774" s="147"/>
      <c r="BJ13774" s="147"/>
    </row>
    <row r="13775" spans="61:62" s="92" customFormat="1" x14ac:dyDescent="0.2">
      <c r="BI13775" s="147"/>
      <c r="BJ13775" s="147"/>
    </row>
    <row r="13776" spans="61:62" s="92" customFormat="1" x14ac:dyDescent="0.2">
      <c r="BI13776" s="147"/>
      <c r="BJ13776" s="147"/>
    </row>
    <row r="13777" spans="61:62" s="92" customFormat="1" x14ac:dyDescent="0.2">
      <c r="BI13777" s="147"/>
      <c r="BJ13777" s="147"/>
    </row>
    <row r="13778" spans="61:62" s="92" customFormat="1" x14ac:dyDescent="0.2">
      <c r="BI13778" s="147"/>
      <c r="BJ13778" s="147"/>
    </row>
    <row r="13779" spans="61:62" s="92" customFormat="1" x14ac:dyDescent="0.2">
      <c r="BI13779" s="147"/>
      <c r="BJ13779" s="147"/>
    </row>
    <row r="13780" spans="61:62" s="92" customFormat="1" x14ac:dyDescent="0.2">
      <c r="BI13780" s="147"/>
      <c r="BJ13780" s="147"/>
    </row>
    <row r="13781" spans="61:62" s="92" customFormat="1" x14ac:dyDescent="0.2">
      <c r="BI13781" s="147"/>
      <c r="BJ13781" s="147"/>
    </row>
    <row r="13782" spans="61:62" s="92" customFormat="1" x14ac:dyDescent="0.2">
      <c r="BI13782" s="147"/>
      <c r="BJ13782" s="147"/>
    </row>
    <row r="13783" spans="61:62" s="92" customFormat="1" x14ac:dyDescent="0.2">
      <c r="BI13783" s="147"/>
      <c r="BJ13783" s="147"/>
    </row>
    <row r="13784" spans="61:62" s="92" customFormat="1" x14ac:dyDescent="0.2">
      <c r="BI13784" s="147"/>
      <c r="BJ13784" s="147"/>
    </row>
    <row r="13785" spans="61:62" s="92" customFormat="1" x14ac:dyDescent="0.2">
      <c r="BI13785" s="147"/>
      <c r="BJ13785" s="147"/>
    </row>
    <row r="13786" spans="61:62" s="92" customFormat="1" x14ac:dyDescent="0.2">
      <c r="BI13786" s="147"/>
      <c r="BJ13786" s="147"/>
    </row>
    <row r="13787" spans="61:62" s="92" customFormat="1" x14ac:dyDescent="0.2">
      <c r="BI13787" s="147"/>
      <c r="BJ13787" s="147"/>
    </row>
    <row r="13788" spans="61:62" s="92" customFormat="1" x14ac:dyDescent="0.2">
      <c r="BI13788" s="147"/>
      <c r="BJ13788" s="147"/>
    </row>
    <row r="13789" spans="61:62" s="92" customFormat="1" x14ac:dyDescent="0.2">
      <c r="BI13789" s="147"/>
      <c r="BJ13789" s="147"/>
    </row>
    <row r="13790" spans="61:62" s="92" customFormat="1" x14ac:dyDescent="0.2">
      <c r="BI13790" s="147"/>
      <c r="BJ13790" s="147"/>
    </row>
    <row r="13791" spans="61:62" s="92" customFormat="1" x14ac:dyDescent="0.2">
      <c r="BI13791" s="147"/>
      <c r="BJ13791" s="147"/>
    </row>
    <row r="13792" spans="61:62" s="92" customFormat="1" x14ac:dyDescent="0.2">
      <c r="BI13792" s="147"/>
      <c r="BJ13792" s="147"/>
    </row>
    <row r="13793" spans="61:62" s="92" customFormat="1" x14ac:dyDescent="0.2">
      <c r="BI13793" s="147"/>
      <c r="BJ13793" s="147"/>
    </row>
    <row r="13794" spans="61:62" s="92" customFormat="1" x14ac:dyDescent="0.2">
      <c r="BI13794" s="147"/>
      <c r="BJ13794" s="147"/>
    </row>
    <row r="13795" spans="61:62" s="92" customFormat="1" x14ac:dyDescent="0.2">
      <c r="BI13795" s="147"/>
      <c r="BJ13795" s="147"/>
    </row>
    <row r="13796" spans="61:62" s="92" customFormat="1" x14ac:dyDescent="0.2">
      <c r="BI13796" s="147"/>
      <c r="BJ13796" s="147"/>
    </row>
    <row r="13797" spans="61:62" s="92" customFormat="1" x14ac:dyDescent="0.2">
      <c r="BI13797" s="147"/>
      <c r="BJ13797" s="147"/>
    </row>
    <row r="13798" spans="61:62" s="92" customFormat="1" x14ac:dyDescent="0.2">
      <c r="BI13798" s="147"/>
      <c r="BJ13798" s="147"/>
    </row>
    <row r="13799" spans="61:62" s="92" customFormat="1" x14ac:dyDescent="0.2">
      <c r="BI13799" s="147"/>
      <c r="BJ13799" s="147"/>
    </row>
    <row r="13800" spans="61:62" s="92" customFormat="1" x14ac:dyDescent="0.2">
      <c r="BI13800" s="147"/>
      <c r="BJ13800" s="147"/>
    </row>
    <row r="13801" spans="61:62" s="92" customFormat="1" x14ac:dyDescent="0.2">
      <c r="BI13801" s="147"/>
      <c r="BJ13801" s="147"/>
    </row>
    <row r="13802" spans="61:62" s="92" customFormat="1" x14ac:dyDescent="0.2">
      <c r="BI13802" s="147"/>
      <c r="BJ13802" s="147"/>
    </row>
    <row r="13803" spans="61:62" s="92" customFormat="1" x14ac:dyDescent="0.2">
      <c r="BI13803" s="147"/>
      <c r="BJ13803" s="147"/>
    </row>
    <row r="13804" spans="61:62" s="92" customFormat="1" x14ac:dyDescent="0.2">
      <c r="BI13804" s="147"/>
      <c r="BJ13804" s="147"/>
    </row>
    <row r="13805" spans="61:62" s="92" customFormat="1" x14ac:dyDescent="0.2">
      <c r="BI13805" s="147"/>
      <c r="BJ13805" s="147"/>
    </row>
    <row r="13806" spans="61:62" s="92" customFormat="1" x14ac:dyDescent="0.2">
      <c r="BI13806" s="147"/>
      <c r="BJ13806" s="147"/>
    </row>
    <row r="13807" spans="61:62" s="92" customFormat="1" x14ac:dyDescent="0.2">
      <c r="BI13807" s="147"/>
      <c r="BJ13807" s="147"/>
    </row>
    <row r="13808" spans="61:62" s="92" customFormat="1" x14ac:dyDescent="0.2">
      <c r="BI13808" s="147"/>
      <c r="BJ13808" s="147"/>
    </row>
    <row r="13809" spans="61:62" s="92" customFormat="1" x14ac:dyDescent="0.2">
      <c r="BI13809" s="147"/>
      <c r="BJ13809" s="147"/>
    </row>
    <row r="13810" spans="61:62" s="92" customFormat="1" x14ac:dyDescent="0.2">
      <c r="BI13810" s="147"/>
      <c r="BJ13810" s="147"/>
    </row>
    <row r="13811" spans="61:62" s="92" customFormat="1" x14ac:dyDescent="0.2">
      <c r="BI13811" s="147"/>
      <c r="BJ13811" s="147"/>
    </row>
    <row r="13812" spans="61:62" s="92" customFormat="1" x14ac:dyDescent="0.2">
      <c r="BI13812" s="147"/>
      <c r="BJ13812" s="147"/>
    </row>
    <row r="13813" spans="61:62" s="92" customFormat="1" x14ac:dyDescent="0.2">
      <c r="BI13813" s="147"/>
      <c r="BJ13813" s="147"/>
    </row>
    <row r="13814" spans="61:62" s="92" customFormat="1" x14ac:dyDescent="0.2">
      <c r="BI13814" s="147"/>
      <c r="BJ13814" s="147"/>
    </row>
    <row r="13815" spans="61:62" s="92" customFormat="1" x14ac:dyDescent="0.2">
      <c r="BI13815" s="147"/>
      <c r="BJ13815" s="147"/>
    </row>
    <row r="13816" spans="61:62" s="92" customFormat="1" x14ac:dyDescent="0.2">
      <c r="BI13816" s="147"/>
      <c r="BJ13816" s="147"/>
    </row>
    <row r="13817" spans="61:62" s="92" customFormat="1" x14ac:dyDescent="0.2">
      <c r="BI13817" s="147"/>
      <c r="BJ13817" s="147"/>
    </row>
    <row r="13818" spans="61:62" s="92" customFormat="1" x14ac:dyDescent="0.2">
      <c r="BI13818" s="147"/>
      <c r="BJ13818" s="147"/>
    </row>
    <row r="13819" spans="61:62" s="92" customFormat="1" x14ac:dyDescent="0.2">
      <c r="BI13819" s="147"/>
      <c r="BJ13819" s="147"/>
    </row>
    <row r="13820" spans="61:62" s="92" customFormat="1" x14ac:dyDescent="0.2">
      <c r="BI13820" s="147"/>
      <c r="BJ13820" s="147"/>
    </row>
    <row r="13821" spans="61:62" s="92" customFormat="1" x14ac:dyDescent="0.2">
      <c r="BI13821" s="147"/>
      <c r="BJ13821" s="147"/>
    </row>
    <row r="13822" spans="61:62" s="92" customFormat="1" x14ac:dyDescent="0.2">
      <c r="BI13822" s="147"/>
      <c r="BJ13822" s="147"/>
    </row>
    <row r="13823" spans="61:62" s="92" customFormat="1" x14ac:dyDescent="0.2">
      <c r="BI13823" s="147"/>
      <c r="BJ13823" s="147"/>
    </row>
    <row r="13824" spans="61:62" s="92" customFormat="1" x14ac:dyDescent="0.2">
      <c r="BI13824" s="147"/>
      <c r="BJ13824" s="147"/>
    </row>
    <row r="13825" spans="61:62" s="92" customFormat="1" x14ac:dyDescent="0.2">
      <c r="BI13825" s="147"/>
      <c r="BJ13825" s="147"/>
    </row>
    <row r="13826" spans="61:62" s="92" customFormat="1" x14ac:dyDescent="0.2">
      <c r="BI13826" s="147"/>
      <c r="BJ13826" s="147"/>
    </row>
    <row r="13827" spans="61:62" s="92" customFormat="1" x14ac:dyDescent="0.2">
      <c r="BI13827" s="147"/>
      <c r="BJ13827" s="147"/>
    </row>
    <row r="13828" spans="61:62" s="92" customFormat="1" x14ac:dyDescent="0.2">
      <c r="BI13828" s="147"/>
      <c r="BJ13828" s="147"/>
    </row>
    <row r="13829" spans="61:62" s="92" customFormat="1" x14ac:dyDescent="0.2">
      <c r="BI13829" s="147"/>
      <c r="BJ13829" s="147"/>
    </row>
    <row r="13830" spans="61:62" s="92" customFormat="1" x14ac:dyDescent="0.2">
      <c r="BI13830" s="147"/>
      <c r="BJ13830" s="147"/>
    </row>
    <row r="13831" spans="61:62" s="92" customFormat="1" x14ac:dyDescent="0.2">
      <c r="BI13831" s="147"/>
      <c r="BJ13831" s="147"/>
    </row>
    <row r="13832" spans="61:62" s="92" customFormat="1" x14ac:dyDescent="0.2">
      <c r="BI13832" s="147"/>
      <c r="BJ13832" s="147"/>
    </row>
    <row r="13833" spans="61:62" s="92" customFormat="1" x14ac:dyDescent="0.2">
      <c r="BI13833" s="147"/>
      <c r="BJ13833" s="147"/>
    </row>
    <row r="13834" spans="61:62" s="92" customFormat="1" x14ac:dyDescent="0.2">
      <c r="BI13834" s="147"/>
      <c r="BJ13834" s="147"/>
    </row>
    <row r="13835" spans="61:62" s="92" customFormat="1" x14ac:dyDescent="0.2">
      <c r="BI13835" s="147"/>
      <c r="BJ13835" s="147"/>
    </row>
    <row r="13836" spans="61:62" s="92" customFormat="1" x14ac:dyDescent="0.2">
      <c r="BI13836" s="147"/>
      <c r="BJ13836" s="147"/>
    </row>
    <row r="13837" spans="61:62" s="92" customFormat="1" x14ac:dyDescent="0.2">
      <c r="BI13837" s="147"/>
      <c r="BJ13837" s="147"/>
    </row>
    <row r="13838" spans="61:62" s="92" customFormat="1" x14ac:dyDescent="0.2">
      <c r="BI13838" s="147"/>
      <c r="BJ13838" s="147"/>
    </row>
    <row r="13839" spans="61:62" s="92" customFormat="1" x14ac:dyDescent="0.2">
      <c r="BI13839" s="147"/>
      <c r="BJ13839" s="147"/>
    </row>
    <row r="13840" spans="61:62" s="92" customFormat="1" x14ac:dyDescent="0.2">
      <c r="BI13840" s="147"/>
      <c r="BJ13840" s="147"/>
    </row>
    <row r="13841" spans="61:62" s="92" customFormat="1" x14ac:dyDescent="0.2">
      <c r="BI13841" s="147"/>
      <c r="BJ13841" s="147"/>
    </row>
    <row r="13842" spans="61:62" s="92" customFormat="1" x14ac:dyDescent="0.2">
      <c r="BI13842" s="147"/>
      <c r="BJ13842" s="147"/>
    </row>
    <row r="13843" spans="61:62" s="92" customFormat="1" x14ac:dyDescent="0.2">
      <c r="BI13843" s="147"/>
      <c r="BJ13843" s="147"/>
    </row>
    <row r="13844" spans="61:62" s="92" customFormat="1" x14ac:dyDescent="0.2">
      <c r="BI13844" s="147"/>
      <c r="BJ13844" s="147"/>
    </row>
    <row r="13845" spans="61:62" s="92" customFormat="1" x14ac:dyDescent="0.2">
      <c r="BI13845" s="147"/>
      <c r="BJ13845" s="147"/>
    </row>
    <row r="13846" spans="61:62" s="92" customFormat="1" x14ac:dyDescent="0.2">
      <c r="BI13846" s="147"/>
      <c r="BJ13846" s="147"/>
    </row>
    <row r="13847" spans="61:62" s="92" customFormat="1" x14ac:dyDescent="0.2">
      <c r="BI13847" s="147"/>
      <c r="BJ13847" s="147"/>
    </row>
    <row r="13848" spans="61:62" s="92" customFormat="1" x14ac:dyDescent="0.2">
      <c r="BI13848" s="147"/>
      <c r="BJ13848" s="147"/>
    </row>
    <row r="13849" spans="61:62" s="92" customFormat="1" x14ac:dyDescent="0.2">
      <c r="BI13849" s="147"/>
      <c r="BJ13849" s="147"/>
    </row>
    <row r="13850" spans="61:62" s="92" customFormat="1" x14ac:dyDescent="0.2">
      <c r="BI13850" s="147"/>
      <c r="BJ13850" s="147"/>
    </row>
    <row r="13851" spans="61:62" s="92" customFormat="1" x14ac:dyDescent="0.2">
      <c r="BI13851" s="147"/>
      <c r="BJ13851" s="147"/>
    </row>
    <row r="13852" spans="61:62" s="92" customFormat="1" x14ac:dyDescent="0.2">
      <c r="BI13852" s="147"/>
      <c r="BJ13852" s="147"/>
    </row>
    <row r="13853" spans="61:62" s="92" customFormat="1" x14ac:dyDescent="0.2">
      <c r="BI13853" s="147"/>
      <c r="BJ13853" s="147"/>
    </row>
    <row r="13854" spans="61:62" s="92" customFormat="1" x14ac:dyDescent="0.2">
      <c r="BI13854" s="147"/>
      <c r="BJ13854" s="147"/>
    </row>
    <row r="13855" spans="61:62" s="92" customFormat="1" x14ac:dyDescent="0.2">
      <c r="BI13855" s="147"/>
      <c r="BJ13855" s="147"/>
    </row>
    <row r="13856" spans="61:62" s="92" customFormat="1" x14ac:dyDescent="0.2">
      <c r="BI13856" s="147"/>
      <c r="BJ13856" s="147"/>
    </row>
    <row r="13857" spans="61:62" s="92" customFormat="1" x14ac:dyDescent="0.2">
      <c r="BI13857" s="147"/>
      <c r="BJ13857" s="147"/>
    </row>
    <row r="13858" spans="61:62" s="92" customFormat="1" x14ac:dyDescent="0.2">
      <c r="BI13858" s="147"/>
      <c r="BJ13858" s="147"/>
    </row>
    <row r="13859" spans="61:62" s="92" customFormat="1" x14ac:dyDescent="0.2">
      <c r="BI13859" s="147"/>
      <c r="BJ13859" s="147"/>
    </row>
    <row r="13860" spans="61:62" s="92" customFormat="1" x14ac:dyDescent="0.2">
      <c r="BI13860" s="147"/>
      <c r="BJ13860" s="147"/>
    </row>
    <row r="13861" spans="61:62" s="92" customFormat="1" x14ac:dyDescent="0.2">
      <c r="BI13861" s="147"/>
      <c r="BJ13861" s="147"/>
    </row>
    <row r="13862" spans="61:62" s="92" customFormat="1" x14ac:dyDescent="0.2">
      <c r="BI13862" s="147"/>
      <c r="BJ13862" s="147"/>
    </row>
    <row r="13863" spans="61:62" s="92" customFormat="1" x14ac:dyDescent="0.2">
      <c r="BI13863" s="147"/>
      <c r="BJ13863" s="147"/>
    </row>
    <row r="13864" spans="61:62" s="92" customFormat="1" x14ac:dyDescent="0.2">
      <c r="BI13864" s="147"/>
      <c r="BJ13864" s="147"/>
    </row>
    <row r="13865" spans="61:62" s="92" customFormat="1" x14ac:dyDescent="0.2">
      <c r="BI13865" s="147"/>
      <c r="BJ13865" s="147"/>
    </row>
    <row r="13866" spans="61:62" s="92" customFormat="1" x14ac:dyDescent="0.2">
      <c r="BI13866" s="147"/>
      <c r="BJ13866" s="147"/>
    </row>
    <row r="13867" spans="61:62" s="92" customFormat="1" x14ac:dyDescent="0.2">
      <c r="BI13867" s="147"/>
      <c r="BJ13867" s="147"/>
    </row>
    <row r="13868" spans="61:62" s="92" customFormat="1" x14ac:dyDescent="0.2">
      <c r="BI13868" s="147"/>
      <c r="BJ13868" s="147"/>
    </row>
    <row r="13869" spans="61:62" s="92" customFormat="1" x14ac:dyDescent="0.2">
      <c r="BI13869" s="147"/>
      <c r="BJ13869" s="147"/>
    </row>
    <row r="13870" spans="61:62" s="92" customFormat="1" x14ac:dyDescent="0.2">
      <c r="BI13870" s="147"/>
      <c r="BJ13870" s="147"/>
    </row>
    <row r="13871" spans="61:62" s="92" customFormat="1" x14ac:dyDescent="0.2">
      <c r="BI13871" s="147"/>
      <c r="BJ13871" s="147"/>
    </row>
    <row r="13872" spans="61:62" s="92" customFormat="1" x14ac:dyDescent="0.2">
      <c r="BI13872" s="147"/>
      <c r="BJ13872" s="147"/>
    </row>
    <row r="13873" spans="61:62" s="92" customFormat="1" x14ac:dyDescent="0.2">
      <c r="BI13873" s="147"/>
      <c r="BJ13873" s="147"/>
    </row>
    <row r="13874" spans="61:62" s="92" customFormat="1" x14ac:dyDescent="0.2">
      <c r="BI13874" s="147"/>
      <c r="BJ13874" s="147"/>
    </row>
    <row r="13875" spans="61:62" s="92" customFormat="1" x14ac:dyDescent="0.2">
      <c r="BI13875" s="147"/>
      <c r="BJ13875" s="147"/>
    </row>
    <row r="13876" spans="61:62" s="92" customFormat="1" x14ac:dyDescent="0.2">
      <c r="BI13876" s="147"/>
      <c r="BJ13876" s="147"/>
    </row>
    <row r="13877" spans="61:62" s="92" customFormat="1" x14ac:dyDescent="0.2">
      <c r="BI13877" s="147"/>
      <c r="BJ13877" s="147"/>
    </row>
    <row r="13878" spans="61:62" s="92" customFormat="1" x14ac:dyDescent="0.2">
      <c r="BI13878" s="147"/>
      <c r="BJ13878" s="147"/>
    </row>
    <row r="13879" spans="61:62" s="92" customFormat="1" x14ac:dyDescent="0.2">
      <c r="BI13879" s="147"/>
      <c r="BJ13879" s="147"/>
    </row>
    <row r="13880" spans="61:62" s="92" customFormat="1" x14ac:dyDescent="0.2">
      <c r="BI13880" s="147"/>
      <c r="BJ13880" s="147"/>
    </row>
    <row r="13881" spans="61:62" s="92" customFormat="1" x14ac:dyDescent="0.2">
      <c r="BI13881" s="147"/>
      <c r="BJ13881" s="147"/>
    </row>
    <row r="13882" spans="61:62" s="92" customFormat="1" x14ac:dyDescent="0.2">
      <c r="BI13882" s="147"/>
      <c r="BJ13882" s="147"/>
    </row>
    <row r="13883" spans="61:62" s="92" customFormat="1" x14ac:dyDescent="0.2">
      <c r="BI13883" s="147"/>
      <c r="BJ13883" s="147"/>
    </row>
    <row r="13884" spans="61:62" s="92" customFormat="1" x14ac:dyDescent="0.2">
      <c r="BI13884" s="147"/>
      <c r="BJ13884" s="147"/>
    </row>
    <row r="13885" spans="61:62" s="92" customFormat="1" x14ac:dyDescent="0.2">
      <c r="BI13885" s="147"/>
      <c r="BJ13885" s="147"/>
    </row>
    <row r="13886" spans="61:62" s="92" customFormat="1" x14ac:dyDescent="0.2">
      <c r="BI13886" s="147"/>
      <c r="BJ13886" s="147"/>
    </row>
    <row r="13887" spans="61:62" s="92" customFormat="1" x14ac:dyDescent="0.2">
      <c r="BI13887" s="147"/>
      <c r="BJ13887" s="147"/>
    </row>
    <row r="13888" spans="61:62" s="92" customFormat="1" x14ac:dyDescent="0.2">
      <c r="BI13888" s="147"/>
      <c r="BJ13888" s="147"/>
    </row>
    <row r="13889" spans="61:62" s="92" customFormat="1" x14ac:dyDescent="0.2">
      <c r="BI13889" s="147"/>
      <c r="BJ13889" s="147"/>
    </row>
    <row r="13890" spans="61:62" s="92" customFormat="1" x14ac:dyDescent="0.2">
      <c r="BI13890" s="147"/>
      <c r="BJ13890" s="147"/>
    </row>
    <row r="13891" spans="61:62" s="92" customFormat="1" x14ac:dyDescent="0.2">
      <c r="BI13891" s="147"/>
      <c r="BJ13891" s="147"/>
    </row>
    <row r="13892" spans="61:62" s="92" customFormat="1" x14ac:dyDescent="0.2">
      <c r="BI13892" s="147"/>
      <c r="BJ13892" s="147"/>
    </row>
    <row r="13893" spans="61:62" s="92" customFormat="1" x14ac:dyDescent="0.2">
      <c r="BI13893" s="147"/>
      <c r="BJ13893" s="147"/>
    </row>
    <row r="13894" spans="61:62" s="92" customFormat="1" x14ac:dyDescent="0.2">
      <c r="BI13894" s="147"/>
      <c r="BJ13894" s="147"/>
    </row>
    <row r="13895" spans="61:62" s="92" customFormat="1" x14ac:dyDescent="0.2">
      <c r="BI13895" s="147"/>
      <c r="BJ13895" s="147"/>
    </row>
    <row r="13896" spans="61:62" s="92" customFormat="1" x14ac:dyDescent="0.2">
      <c r="BI13896" s="147"/>
      <c r="BJ13896" s="147"/>
    </row>
    <row r="13897" spans="61:62" s="92" customFormat="1" x14ac:dyDescent="0.2">
      <c r="BI13897" s="147"/>
      <c r="BJ13897" s="147"/>
    </row>
    <row r="13898" spans="61:62" s="92" customFormat="1" x14ac:dyDescent="0.2">
      <c r="BI13898" s="147"/>
      <c r="BJ13898" s="147"/>
    </row>
    <row r="13899" spans="61:62" s="92" customFormat="1" x14ac:dyDescent="0.2">
      <c r="BI13899" s="147"/>
      <c r="BJ13899" s="147"/>
    </row>
    <row r="13900" spans="61:62" s="92" customFormat="1" x14ac:dyDescent="0.2">
      <c r="BI13900" s="147"/>
      <c r="BJ13900" s="147"/>
    </row>
    <row r="13901" spans="61:62" s="92" customFormat="1" x14ac:dyDescent="0.2">
      <c r="BI13901" s="147"/>
      <c r="BJ13901" s="147"/>
    </row>
    <row r="13902" spans="61:62" s="92" customFormat="1" x14ac:dyDescent="0.2">
      <c r="BI13902" s="147"/>
      <c r="BJ13902" s="147"/>
    </row>
    <row r="13903" spans="61:62" s="92" customFormat="1" x14ac:dyDescent="0.2">
      <c r="BI13903" s="147"/>
      <c r="BJ13903" s="147"/>
    </row>
    <row r="13904" spans="61:62" s="92" customFormat="1" x14ac:dyDescent="0.2">
      <c r="BI13904" s="147"/>
      <c r="BJ13904" s="147"/>
    </row>
    <row r="13905" spans="61:62" s="92" customFormat="1" x14ac:dyDescent="0.2">
      <c r="BI13905" s="147"/>
      <c r="BJ13905" s="147"/>
    </row>
    <row r="13906" spans="61:62" s="92" customFormat="1" x14ac:dyDescent="0.2">
      <c r="BI13906" s="147"/>
      <c r="BJ13906" s="147"/>
    </row>
    <row r="13907" spans="61:62" s="92" customFormat="1" x14ac:dyDescent="0.2">
      <c r="BI13907" s="147"/>
      <c r="BJ13907" s="147"/>
    </row>
    <row r="13908" spans="61:62" s="92" customFormat="1" x14ac:dyDescent="0.2">
      <c r="BI13908" s="147"/>
      <c r="BJ13908" s="147"/>
    </row>
    <row r="13909" spans="61:62" s="92" customFormat="1" x14ac:dyDescent="0.2">
      <c r="BI13909" s="147"/>
      <c r="BJ13909" s="147"/>
    </row>
    <row r="13910" spans="61:62" s="92" customFormat="1" x14ac:dyDescent="0.2">
      <c r="BI13910" s="147"/>
      <c r="BJ13910" s="147"/>
    </row>
    <row r="13911" spans="61:62" s="92" customFormat="1" x14ac:dyDescent="0.2">
      <c r="BI13911" s="147"/>
      <c r="BJ13911" s="147"/>
    </row>
    <row r="13912" spans="61:62" s="92" customFormat="1" x14ac:dyDescent="0.2">
      <c r="BI13912" s="147"/>
      <c r="BJ13912" s="147"/>
    </row>
    <row r="13913" spans="61:62" s="92" customFormat="1" x14ac:dyDescent="0.2">
      <c r="BI13913" s="147"/>
      <c r="BJ13913" s="147"/>
    </row>
    <row r="13914" spans="61:62" s="92" customFormat="1" x14ac:dyDescent="0.2">
      <c r="BI13914" s="147"/>
      <c r="BJ13914" s="147"/>
    </row>
    <row r="13915" spans="61:62" s="92" customFormat="1" x14ac:dyDescent="0.2">
      <c r="BI13915" s="147"/>
      <c r="BJ13915" s="147"/>
    </row>
    <row r="13916" spans="61:62" s="92" customFormat="1" x14ac:dyDescent="0.2">
      <c r="BI13916" s="147"/>
      <c r="BJ13916" s="147"/>
    </row>
    <row r="13917" spans="61:62" s="92" customFormat="1" x14ac:dyDescent="0.2">
      <c r="BI13917" s="147"/>
      <c r="BJ13917" s="147"/>
    </row>
    <row r="13918" spans="61:62" s="92" customFormat="1" x14ac:dyDescent="0.2">
      <c r="BI13918" s="147"/>
      <c r="BJ13918" s="147"/>
    </row>
    <row r="13919" spans="61:62" s="92" customFormat="1" x14ac:dyDescent="0.2">
      <c r="BI13919" s="147"/>
      <c r="BJ13919" s="147"/>
    </row>
    <row r="13920" spans="61:62" s="92" customFormat="1" x14ac:dyDescent="0.2">
      <c r="BI13920" s="147"/>
      <c r="BJ13920" s="147"/>
    </row>
    <row r="13921" spans="61:62" s="92" customFormat="1" x14ac:dyDescent="0.2">
      <c r="BI13921" s="147"/>
      <c r="BJ13921" s="147"/>
    </row>
    <row r="13922" spans="61:62" s="92" customFormat="1" x14ac:dyDescent="0.2">
      <c r="BI13922" s="147"/>
      <c r="BJ13922" s="147"/>
    </row>
    <row r="13923" spans="61:62" s="92" customFormat="1" x14ac:dyDescent="0.2">
      <c r="BI13923" s="147"/>
      <c r="BJ13923" s="147"/>
    </row>
    <row r="13924" spans="61:62" s="92" customFormat="1" x14ac:dyDescent="0.2">
      <c r="BI13924" s="147"/>
      <c r="BJ13924" s="147"/>
    </row>
    <row r="13925" spans="61:62" s="92" customFormat="1" x14ac:dyDescent="0.2">
      <c r="BI13925" s="147"/>
      <c r="BJ13925" s="147"/>
    </row>
    <row r="13926" spans="61:62" s="92" customFormat="1" x14ac:dyDescent="0.2">
      <c r="BI13926" s="147"/>
      <c r="BJ13926" s="147"/>
    </row>
    <row r="13927" spans="61:62" s="92" customFormat="1" x14ac:dyDescent="0.2">
      <c r="BI13927" s="147"/>
      <c r="BJ13927" s="147"/>
    </row>
    <row r="13928" spans="61:62" s="92" customFormat="1" x14ac:dyDescent="0.2">
      <c r="BI13928" s="147"/>
      <c r="BJ13928" s="147"/>
    </row>
    <row r="13929" spans="61:62" s="92" customFormat="1" x14ac:dyDescent="0.2">
      <c r="BI13929" s="147"/>
      <c r="BJ13929" s="147"/>
    </row>
    <row r="13930" spans="61:62" s="92" customFormat="1" x14ac:dyDescent="0.2">
      <c r="BI13930" s="147"/>
      <c r="BJ13930" s="147"/>
    </row>
    <row r="13931" spans="61:62" s="92" customFormat="1" x14ac:dyDescent="0.2">
      <c r="BI13931" s="147"/>
      <c r="BJ13931" s="147"/>
    </row>
    <row r="13932" spans="61:62" s="92" customFormat="1" x14ac:dyDescent="0.2">
      <c r="BI13932" s="147"/>
      <c r="BJ13932" s="147"/>
    </row>
    <row r="13933" spans="61:62" s="92" customFormat="1" x14ac:dyDescent="0.2">
      <c r="BI13933" s="147"/>
      <c r="BJ13933" s="147"/>
    </row>
    <row r="13934" spans="61:62" s="92" customFormat="1" x14ac:dyDescent="0.2">
      <c r="BI13934" s="147"/>
      <c r="BJ13934" s="147"/>
    </row>
    <row r="13935" spans="61:62" s="92" customFormat="1" x14ac:dyDescent="0.2">
      <c r="BI13935" s="147"/>
      <c r="BJ13935" s="147"/>
    </row>
    <row r="13936" spans="61:62" s="92" customFormat="1" x14ac:dyDescent="0.2">
      <c r="BI13936" s="147"/>
      <c r="BJ13936" s="147"/>
    </row>
    <row r="13937" spans="61:62" s="92" customFormat="1" x14ac:dyDescent="0.2">
      <c r="BI13937" s="147"/>
      <c r="BJ13937" s="147"/>
    </row>
    <row r="13938" spans="61:62" s="92" customFormat="1" x14ac:dyDescent="0.2">
      <c r="BI13938" s="147"/>
      <c r="BJ13938" s="147"/>
    </row>
    <row r="13939" spans="61:62" s="92" customFormat="1" x14ac:dyDescent="0.2">
      <c r="BI13939" s="147"/>
      <c r="BJ13939" s="147"/>
    </row>
    <row r="13940" spans="61:62" s="92" customFormat="1" x14ac:dyDescent="0.2">
      <c r="BI13940" s="147"/>
      <c r="BJ13940" s="147"/>
    </row>
    <row r="13941" spans="61:62" s="92" customFormat="1" x14ac:dyDescent="0.2">
      <c r="BI13941" s="147"/>
      <c r="BJ13941" s="147"/>
    </row>
    <row r="13942" spans="61:62" s="92" customFormat="1" x14ac:dyDescent="0.2">
      <c r="BI13942" s="147"/>
      <c r="BJ13942" s="147"/>
    </row>
    <row r="13943" spans="61:62" s="92" customFormat="1" x14ac:dyDescent="0.2">
      <c r="BI13943" s="147"/>
      <c r="BJ13943" s="147"/>
    </row>
    <row r="13944" spans="61:62" s="92" customFormat="1" x14ac:dyDescent="0.2">
      <c r="BI13944" s="147"/>
      <c r="BJ13944" s="147"/>
    </row>
    <row r="13945" spans="61:62" s="92" customFormat="1" x14ac:dyDescent="0.2">
      <c r="BI13945" s="147"/>
      <c r="BJ13945" s="147"/>
    </row>
    <row r="13946" spans="61:62" s="92" customFormat="1" x14ac:dyDescent="0.2">
      <c r="BI13946" s="147"/>
      <c r="BJ13946" s="147"/>
    </row>
    <row r="13947" spans="61:62" s="92" customFormat="1" x14ac:dyDescent="0.2">
      <c r="BI13947" s="147"/>
      <c r="BJ13947" s="147"/>
    </row>
    <row r="13948" spans="61:62" s="92" customFormat="1" x14ac:dyDescent="0.2">
      <c r="BI13948" s="147"/>
      <c r="BJ13948" s="147"/>
    </row>
    <row r="13949" spans="61:62" s="92" customFormat="1" x14ac:dyDescent="0.2">
      <c r="BI13949" s="147"/>
      <c r="BJ13949" s="147"/>
    </row>
    <row r="13950" spans="61:62" s="92" customFormat="1" x14ac:dyDescent="0.2">
      <c r="BI13950" s="147"/>
      <c r="BJ13950" s="147"/>
    </row>
    <row r="13951" spans="61:62" s="92" customFormat="1" x14ac:dyDescent="0.2">
      <c r="BI13951" s="147"/>
      <c r="BJ13951" s="147"/>
    </row>
    <row r="13952" spans="61:62" s="92" customFormat="1" x14ac:dyDescent="0.2">
      <c r="BI13952" s="147"/>
      <c r="BJ13952" s="147"/>
    </row>
    <row r="13953" spans="61:62" s="92" customFormat="1" x14ac:dyDescent="0.2">
      <c r="BI13953" s="147"/>
      <c r="BJ13953" s="147"/>
    </row>
    <row r="13954" spans="61:62" s="92" customFormat="1" x14ac:dyDescent="0.2">
      <c r="BI13954" s="147"/>
      <c r="BJ13954" s="147"/>
    </row>
    <row r="13955" spans="61:62" s="92" customFormat="1" x14ac:dyDescent="0.2">
      <c r="BI13955" s="147"/>
      <c r="BJ13955" s="147"/>
    </row>
    <row r="13956" spans="61:62" s="92" customFormat="1" x14ac:dyDescent="0.2">
      <c r="BI13956" s="147"/>
      <c r="BJ13956" s="147"/>
    </row>
    <row r="13957" spans="61:62" s="92" customFormat="1" x14ac:dyDescent="0.2">
      <c r="BI13957" s="147"/>
      <c r="BJ13957" s="147"/>
    </row>
    <row r="13958" spans="61:62" s="92" customFormat="1" x14ac:dyDescent="0.2">
      <c r="BI13958" s="147"/>
      <c r="BJ13958" s="147"/>
    </row>
    <row r="13959" spans="61:62" s="92" customFormat="1" x14ac:dyDescent="0.2">
      <c r="BI13959" s="147"/>
      <c r="BJ13959" s="147"/>
    </row>
    <row r="13960" spans="61:62" s="92" customFormat="1" x14ac:dyDescent="0.2">
      <c r="BI13960" s="147"/>
      <c r="BJ13960" s="147"/>
    </row>
    <row r="13961" spans="61:62" s="92" customFormat="1" x14ac:dyDescent="0.2">
      <c r="BI13961" s="147"/>
      <c r="BJ13961" s="147"/>
    </row>
    <row r="13962" spans="61:62" s="92" customFormat="1" x14ac:dyDescent="0.2">
      <c r="BI13962" s="147"/>
      <c r="BJ13962" s="147"/>
    </row>
    <row r="13963" spans="61:62" s="92" customFormat="1" x14ac:dyDescent="0.2">
      <c r="BI13963" s="147"/>
      <c r="BJ13963" s="147"/>
    </row>
    <row r="13964" spans="61:62" s="92" customFormat="1" x14ac:dyDescent="0.2">
      <c r="BI13964" s="147"/>
      <c r="BJ13964" s="147"/>
    </row>
    <row r="13965" spans="61:62" s="92" customFormat="1" x14ac:dyDescent="0.2">
      <c r="BI13965" s="147"/>
      <c r="BJ13965" s="147"/>
    </row>
    <row r="13966" spans="61:62" s="92" customFormat="1" x14ac:dyDescent="0.2">
      <c r="BI13966" s="147"/>
      <c r="BJ13966" s="147"/>
    </row>
    <row r="13967" spans="61:62" s="92" customFormat="1" x14ac:dyDescent="0.2">
      <c r="BI13967" s="147"/>
      <c r="BJ13967" s="147"/>
    </row>
    <row r="13968" spans="61:62" s="92" customFormat="1" x14ac:dyDescent="0.2">
      <c r="BI13968" s="147"/>
      <c r="BJ13968" s="147"/>
    </row>
    <row r="13969" spans="61:62" s="92" customFormat="1" x14ac:dyDescent="0.2">
      <c r="BI13969" s="147"/>
      <c r="BJ13969" s="147"/>
    </row>
    <row r="13970" spans="61:62" s="92" customFormat="1" x14ac:dyDescent="0.2">
      <c r="BI13970" s="147"/>
      <c r="BJ13970" s="147"/>
    </row>
    <row r="13971" spans="61:62" s="92" customFormat="1" x14ac:dyDescent="0.2">
      <c r="BI13971" s="147"/>
      <c r="BJ13971" s="147"/>
    </row>
    <row r="13972" spans="61:62" s="92" customFormat="1" x14ac:dyDescent="0.2">
      <c r="BI13972" s="147"/>
      <c r="BJ13972" s="147"/>
    </row>
    <row r="13973" spans="61:62" s="92" customFormat="1" x14ac:dyDescent="0.2">
      <c r="BI13973" s="147"/>
      <c r="BJ13973" s="147"/>
    </row>
    <row r="13974" spans="61:62" s="92" customFormat="1" x14ac:dyDescent="0.2">
      <c r="BI13974" s="147"/>
      <c r="BJ13974" s="147"/>
    </row>
    <row r="13975" spans="61:62" s="92" customFormat="1" x14ac:dyDescent="0.2">
      <c r="BI13975" s="147"/>
      <c r="BJ13975" s="147"/>
    </row>
    <row r="13976" spans="61:62" s="92" customFormat="1" x14ac:dyDescent="0.2">
      <c r="BI13976" s="147"/>
      <c r="BJ13976" s="147"/>
    </row>
    <row r="13977" spans="61:62" s="92" customFormat="1" x14ac:dyDescent="0.2">
      <c r="BI13977" s="147"/>
      <c r="BJ13977" s="147"/>
    </row>
    <row r="13978" spans="61:62" s="92" customFormat="1" x14ac:dyDescent="0.2">
      <c r="BI13978" s="147"/>
      <c r="BJ13978" s="147"/>
    </row>
    <row r="13979" spans="61:62" s="92" customFormat="1" x14ac:dyDescent="0.2">
      <c r="BI13979" s="147"/>
      <c r="BJ13979" s="147"/>
    </row>
    <row r="13980" spans="61:62" s="92" customFormat="1" x14ac:dyDescent="0.2">
      <c r="BI13980" s="147"/>
      <c r="BJ13980" s="147"/>
    </row>
    <row r="13981" spans="61:62" s="92" customFormat="1" x14ac:dyDescent="0.2">
      <c r="BI13981" s="147"/>
      <c r="BJ13981" s="147"/>
    </row>
    <row r="13982" spans="61:62" s="92" customFormat="1" x14ac:dyDescent="0.2">
      <c r="BI13982" s="147"/>
      <c r="BJ13982" s="147"/>
    </row>
    <row r="13983" spans="61:62" s="92" customFormat="1" x14ac:dyDescent="0.2">
      <c r="BI13983" s="147"/>
      <c r="BJ13983" s="147"/>
    </row>
    <row r="13984" spans="61:62" s="92" customFormat="1" x14ac:dyDescent="0.2">
      <c r="BI13984" s="147"/>
      <c r="BJ13984" s="147"/>
    </row>
    <row r="13985" spans="61:62" s="92" customFormat="1" x14ac:dyDescent="0.2">
      <c r="BI13985" s="147"/>
      <c r="BJ13985" s="147"/>
    </row>
    <row r="13986" spans="61:62" s="92" customFormat="1" x14ac:dyDescent="0.2">
      <c r="BI13986" s="147"/>
      <c r="BJ13986" s="147"/>
    </row>
    <row r="13987" spans="61:62" s="92" customFormat="1" x14ac:dyDescent="0.2">
      <c r="BI13987" s="147"/>
      <c r="BJ13987" s="147"/>
    </row>
    <row r="13988" spans="61:62" s="92" customFormat="1" x14ac:dyDescent="0.2">
      <c r="BI13988" s="147"/>
      <c r="BJ13988" s="147"/>
    </row>
    <row r="13989" spans="61:62" s="92" customFormat="1" x14ac:dyDescent="0.2">
      <c r="BI13989" s="147"/>
      <c r="BJ13989" s="147"/>
    </row>
    <row r="13990" spans="61:62" s="92" customFormat="1" x14ac:dyDescent="0.2">
      <c r="BI13990" s="147"/>
      <c r="BJ13990" s="147"/>
    </row>
    <row r="13991" spans="61:62" s="92" customFormat="1" x14ac:dyDescent="0.2">
      <c r="BI13991" s="147"/>
      <c r="BJ13991" s="147"/>
    </row>
    <row r="13992" spans="61:62" s="92" customFormat="1" x14ac:dyDescent="0.2">
      <c r="BI13992" s="147"/>
      <c r="BJ13992" s="147"/>
    </row>
    <row r="13993" spans="61:62" s="92" customFormat="1" x14ac:dyDescent="0.2">
      <c r="BI13993" s="147"/>
      <c r="BJ13993" s="147"/>
    </row>
    <row r="13994" spans="61:62" s="92" customFormat="1" x14ac:dyDescent="0.2">
      <c r="BI13994" s="147"/>
      <c r="BJ13994" s="147"/>
    </row>
    <row r="13995" spans="61:62" s="92" customFormat="1" x14ac:dyDescent="0.2">
      <c r="BI13995" s="147"/>
      <c r="BJ13995" s="147"/>
    </row>
    <row r="13996" spans="61:62" s="92" customFormat="1" x14ac:dyDescent="0.2">
      <c r="BI13996" s="147"/>
      <c r="BJ13996" s="147"/>
    </row>
    <row r="13997" spans="61:62" s="92" customFormat="1" x14ac:dyDescent="0.2">
      <c r="BI13997" s="147"/>
      <c r="BJ13997" s="147"/>
    </row>
    <row r="13998" spans="61:62" s="92" customFormat="1" x14ac:dyDescent="0.2">
      <c r="BI13998" s="147"/>
      <c r="BJ13998" s="147"/>
    </row>
    <row r="13999" spans="61:62" s="92" customFormat="1" x14ac:dyDescent="0.2">
      <c r="BI13999" s="147"/>
      <c r="BJ13999" s="147"/>
    </row>
    <row r="14000" spans="61:62" s="92" customFormat="1" x14ac:dyDescent="0.2">
      <c r="BI14000" s="147"/>
      <c r="BJ14000" s="147"/>
    </row>
    <row r="14001" spans="61:62" s="92" customFormat="1" x14ac:dyDescent="0.2">
      <c r="BI14001" s="147"/>
      <c r="BJ14001" s="147"/>
    </row>
    <row r="14002" spans="61:62" s="92" customFormat="1" x14ac:dyDescent="0.2">
      <c r="BI14002" s="147"/>
      <c r="BJ14002" s="147"/>
    </row>
    <row r="14003" spans="61:62" s="92" customFormat="1" x14ac:dyDescent="0.2">
      <c r="BI14003" s="147"/>
      <c r="BJ14003" s="147"/>
    </row>
    <row r="14004" spans="61:62" s="92" customFormat="1" x14ac:dyDescent="0.2">
      <c r="BI14004" s="147"/>
      <c r="BJ14004" s="147"/>
    </row>
    <row r="14005" spans="61:62" s="92" customFormat="1" x14ac:dyDescent="0.2">
      <c r="BI14005" s="147"/>
      <c r="BJ14005" s="147"/>
    </row>
    <row r="14006" spans="61:62" s="92" customFormat="1" x14ac:dyDescent="0.2">
      <c r="BI14006" s="147"/>
      <c r="BJ14006" s="147"/>
    </row>
    <row r="14007" spans="61:62" s="92" customFormat="1" x14ac:dyDescent="0.2">
      <c r="BI14007" s="147"/>
      <c r="BJ14007" s="147"/>
    </row>
    <row r="14008" spans="61:62" s="92" customFormat="1" x14ac:dyDescent="0.2">
      <c r="BI14008" s="147"/>
      <c r="BJ14008" s="147"/>
    </row>
    <row r="14009" spans="61:62" s="92" customFormat="1" x14ac:dyDescent="0.2">
      <c r="BI14009" s="147"/>
      <c r="BJ14009" s="147"/>
    </row>
    <row r="14010" spans="61:62" s="92" customFormat="1" x14ac:dyDescent="0.2">
      <c r="BI14010" s="147"/>
      <c r="BJ14010" s="147"/>
    </row>
    <row r="14011" spans="61:62" s="92" customFormat="1" x14ac:dyDescent="0.2">
      <c r="BI14011" s="147"/>
      <c r="BJ14011" s="147"/>
    </row>
    <row r="14012" spans="61:62" s="92" customFormat="1" x14ac:dyDescent="0.2">
      <c r="BI14012" s="147"/>
      <c r="BJ14012" s="147"/>
    </row>
    <row r="14013" spans="61:62" s="92" customFormat="1" x14ac:dyDescent="0.2">
      <c r="BI14013" s="147"/>
      <c r="BJ14013" s="147"/>
    </row>
    <row r="14014" spans="61:62" s="92" customFormat="1" x14ac:dyDescent="0.2">
      <c r="BI14014" s="147"/>
      <c r="BJ14014" s="147"/>
    </row>
    <row r="14015" spans="61:62" s="92" customFormat="1" x14ac:dyDescent="0.2">
      <c r="BI14015" s="147"/>
      <c r="BJ14015" s="147"/>
    </row>
    <row r="14016" spans="61:62" s="92" customFormat="1" x14ac:dyDescent="0.2">
      <c r="BI14016" s="147"/>
      <c r="BJ14016" s="147"/>
    </row>
    <row r="14017" spans="61:62" s="92" customFormat="1" x14ac:dyDescent="0.2">
      <c r="BI14017" s="147"/>
      <c r="BJ14017" s="147"/>
    </row>
    <row r="14018" spans="61:62" s="92" customFormat="1" x14ac:dyDescent="0.2">
      <c r="BI14018" s="147"/>
      <c r="BJ14018" s="147"/>
    </row>
    <row r="14019" spans="61:62" s="92" customFormat="1" x14ac:dyDescent="0.2">
      <c r="BI14019" s="147"/>
      <c r="BJ14019" s="147"/>
    </row>
    <row r="14020" spans="61:62" s="92" customFormat="1" x14ac:dyDescent="0.2">
      <c r="BI14020" s="147"/>
      <c r="BJ14020" s="147"/>
    </row>
    <row r="14021" spans="61:62" s="92" customFormat="1" x14ac:dyDescent="0.2">
      <c r="BI14021" s="147"/>
      <c r="BJ14021" s="147"/>
    </row>
    <row r="14022" spans="61:62" s="92" customFormat="1" x14ac:dyDescent="0.2">
      <c r="BI14022" s="147"/>
      <c r="BJ14022" s="147"/>
    </row>
    <row r="14023" spans="61:62" s="92" customFormat="1" x14ac:dyDescent="0.2">
      <c r="BI14023" s="147"/>
      <c r="BJ14023" s="147"/>
    </row>
    <row r="14024" spans="61:62" s="92" customFormat="1" x14ac:dyDescent="0.2">
      <c r="BI14024" s="147"/>
      <c r="BJ14024" s="147"/>
    </row>
    <row r="14025" spans="61:62" s="92" customFormat="1" x14ac:dyDescent="0.2">
      <c r="BI14025" s="147"/>
      <c r="BJ14025" s="147"/>
    </row>
    <row r="14026" spans="61:62" s="92" customFormat="1" x14ac:dyDescent="0.2">
      <c r="BI14026" s="147"/>
      <c r="BJ14026" s="147"/>
    </row>
    <row r="14027" spans="61:62" s="92" customFormat="1" x14ac:dyDescent="0.2">
      <c r="BI14027" s="147"/>
      <c r="BJ14027" s="147"/>
    </row>
    <row r="14028" spans="61:62" s="92" customFormat="1" x14ac:dyDescent="0.2">
      <c r="BI14028" s="147"/>
      <c r="BJ14028" s="147"/>
    </row>
    <row r="14029" spans="61:62" s="92" customFormat="1" x14ac:dyDescent="0.2">
      <c r="BI14029" s="147"/>
      <c r="BJ14029" s="147"/>
    </row>
    <row r="14030" spans="61:62" s="92" customFormat="1" x14ac:dyDescent="0.2">
      <c r="BI14030" s="147"/>
      <c r="BJ14030" s="147"/>
    </row>
    <row r="14031" spans="61:62" s="92" customFormat="1" x14ac:dyDescent="0.2">
      <c r="BI14031" s="147"/>
      <c r="BJ14031" s="147"/>
    </row>
    <row r="14032" spans="61:62" s="92" customFormat="1" x14ac:dyDescent="0.2">
      <c r="BI14032" s="147"/>
      <c r="BJ14032" s="147"/>
    </row>
    <row r="14033" spans="61:62" s="92" customFormat="1" x14ac:dyDescent="0.2">
      <c r="BI14033" s="147"/>
      <c r="BJ14033" s="147"/>
    </row>
    <row r="14034" spans="61:62" s="92" customFormat="1" x14ac:dyDescent="0.2">
      <c r="BI14034" s="147"/>
      <c r="BJ14034" s="147"/>
    </row>
    <row r="14035" spans="61:62" s="92" customFormat="1" x14ac:dyDescent="0.2">
      <c r="BI14035" s="147"/>
      <c r="BJ14035" s="147"/>
    </row>
    <row r="14036" spans="61:62" s="92" customFormat="1" x14ac:dyDescent="0.2">
      <c r="BI14036" s="147"/>
      <c r="BJ14036" s="147"/>
    </row>
    <row r="14037" spans="61:62" s="92" customFormat="1" x14ac:dyDescent="0.2">
      <c r="BI14037" s="147"/>
      <c r="BJ14037" s="147"/>
    </row>
    <row r="14038" spans="61:62" s="92" customFormat="1" x14ac:dyDescent="0.2">
      <c r="BI14038" s="147"/>
      <c r="BJ14038" s="147"/>
    </row>
    <row r="14039" spans="61:62" s="92" customFormat="1" x14ac:dyDescent="0.2">
      <c r="BI14039" s="147"/>
      <c r="BJ14039" s="147"/>
    </row>
    <row r="14040" spans="61:62" s="92" customFormat="1" x14ac:dyDescent="0.2">
      <c r="BI14040" s="147"/>
      <c r="BJ14040" s="147"/>
    </row>
    <row r="14041" spans="61:62" s="92" customFormat="1" x14ac:dyDescent="0.2">
      <c r="BI14041" s="147"/>
      <c r="BJ14041" s="147"/>
    </row>
    <row r="14042" spans="61:62" s="92" customFormat="1" x14ac:dyDescent="0.2">
      <c r="BI14042" s="147"/>
      <c r="BJ14042" s="147"/>
    </row>
    <row r="14043" spans="61:62" s="92" customFormat="1" x14ac:dyDescent="0.2">
      <c r="BI14043" s="147"/>
      <c r="BJ14043" s="147"/>
    </row>
    <row r="14044" spans="61:62" s="92" customFormat="1" x14ac:dyDescent="0.2">
      <c r="BI14044" s="147"/>
      <c r="BJ14044" s="147"/>
    </row>
    <row r="14045" spans="61:62" s="92" customFormat="1" x14ac:dyDescent="0.2">
      <c r="BI14045" s="147"/>
      <c r="BJ14045" s="147"/>
    </row>
    <row r="14046" spans="61:62" s="92" customFormat="1" x14ac:dyDescent="0.2">
      <c r="BI14046" s="147"/>
      <c r="BJ14046" s="147"/>
    </row>
    <row r="14047" spans="61:62" s="92" customFormat="1" x14ac:dyDescent="0.2">
      <c r="BI14047" s="147"/>
      <c r="BJ14047" s="147"/>
    </row>
    <row r="14048" spans="61:62" s="92" customFormat="1" x14ac:dyDescent="0.2">
      <c r="BI14048" s="147"/>
      <c r="BJ14048" s="147"/>
    </row>
    <row r="14049" spans="61:62" s="92" customFormat="1" x14ac:dyDescent="0.2">
      <c r="BI14049" s="147"/>
      <c r="BJ14049" s="147"/>
    </row>
    <row r="14050" spans="61:62" s="92" customFormat="1" x14ac:dyDescent="0.2">
      <c r="BI14050" s="147"/>
      <c r="BJ14050" s="147"/>
    </row>
    <row r="14051" spans="61:62" s="92" customFormat="1" x14ac:dyDescent="0.2">
      <c r="BI14051" s="147"/>
      <c r="BJ14051" s="147"/>
    </row>
    <row r="14052" spans="61:62" s="92" customFormat="1" x14ac:dyDescent="0.2">
      <c r="BI14052" s="147"/>
      <c r="BJ14052" s="147"/>
    </row>
    <row r="14053" spans="61:62" s="92" customFormat="1" x14ac:dyDescent="0.2">
      <c r="BI14053" s="147"/>
      <c r="BJ14053" s="147"/>
    </row>
    <row r="14054" spans="61:62" s="92" customFormat="1" x14ac:dyDescent="0.2">
      <c r="BI14054" s="147"/>
      <c r="BJ14054" s="147"/>
    </row>
    <row r="14055" spans="61:62" s="92" customFormat="1" x14ac:dyDescent="0.2">
      <c r="BI14055" s="147"/>
      <c r="BJ14055" s="147"/>
    </row>
    <row r="14056" spans="61:62" s="92" customFormat="1" x14ac:dyDescent="0.2">
      <c r="BI14056" s="147"/>
      <c r="BJ14056" s="147"/>
    </row>
    <row r="14057" spans="61:62" s="92" customFormat="1" x14ac:dyDescent="0.2">
      <c r="BI14057" s="147"/>
      <c r="BJ14057" s="147"/>
    </row>
    <row r="14058" spans="61:62" s="92" customFormat="1" x14ac:dyDescent="0.2">
      <c r="BI14058" s="147"/>
      <c r="BJ14058" s="147"/>
    </row>
    <row r="14059" spans="61:62" s="92" customFormat="1" x14ac:dyDescent="0.2">
      <c r="BI14059" s="147"/>
      <c r="BJ14059" s="147"/>
    </row>
    <row r="14060" spans="61:62" s="92" customFormat="1" x14ac:dyDescent="0.2">
      <c r="BI14060" s="147"/>
      <c r="BJ14060" s="147"/>
    </row>
    <row r="14061" spans="61:62" s="92" customFormat="1" x14ac:dyDescent="0.2">
      <c r="BI14061" s="147"/>
      <c r="BJ14061" s="147"/>
    </row>
    <row r="14062" spans="61:62" s="92" customFormat="1" x14ac:dyDescent="0.2">
      <c r="BI14062" s="147"/>
      <c r="BJ14062" s="147"/>
    </row>
    <row r="14063" spans="61:62" s="92" customFormat="1" x14ac:dyDescent="0.2">
      <c r="BI14063" s="147"/>
      <c r="BJ14063" s="147"/>
    </row>
    <row r="14064" spans="61:62" s="92" customFormat="1" x14ac:dyDescent="0.2">
      <c r="BI14064" s="147"/>
      <c r="BJ14064" s="147"/>
    </row>
    <row r="14065" spans="61:62" s="92" customFormat="1" x14ac:dyDescent="0.2">
      <c r="BI14065" s="147"/>
      <c r="BJ14065" s="147"/>
    </row>
    <row r="14066" spans="61:62" s="92" customFormat="1" x14ac:dyDescent="0.2">
      <c r="BI14066" s="147"/>
      <c r="BJ14066" s="147"/>
    </row>
    <row r="14067" spans="61:62" s="92" customFormat="1" x14ac:dyDescent="0.2">
      <c r="BI14067" s="147"/>
      <c r="BJ14067" s="147"/>
    </row>
    <row r="14068" spans="61:62" s="92" customFormat="1" x14ac:dyDescent="0.2">
      <c r="BI14068" s="147"/>
      <c r="BJ14068" s="147"/>
    </row>
    <row r="14069" spans="61:62" s="92" customFormat="1" x14ac:dyDescent="0.2">
      <c r="BI14069" s="147"/>
      <c r="BJ14069" s="147"/>
    </row>
    <row r="14070" spans="61:62" s="92" customFormat="1" x14ac:dyDescent="0.2">
      <c r="BI14070" s="147"/>
      <c r="BJ14070" s="147"/>
    </row>
    <row r="14071" spans="61:62" s="92" customFormat="1" x14ac:dyDescent="0.2">
      <c r="BI14071" s="147"/>
      <c r="BJ14071" s="147"/>
    </row>
    <row r="14072" spans="61:62" s="92" customFormat="1" x14ac:dyDescent="0.2">
      <c r="BI14072" s="147"/>
      <c r="BJ14072" s="147"/>
    </row>
    <row r="14073" spans="61:62" s="92" customFormat="1" x14ac:dyDescent="0.2">
      <c r="BI14073" s="147"/>
      <c r="BJ14073" s="147"/>
    </row>
    <row r="14074" spans="61:62" s="92" customFormat="1" x14ac:dyDescent="0.2">
      <c r="BI14074" s="147"/>
      <c r="BJ14074" s="147"/>
    </row>
    <row r="14075" spans="61:62" s="92" customFormat="1" x14ac:dyDescent="0.2">
      <c r="BI14075" s="147"/>
      <c r="BJ14075" s="147"/>
    </row>
    <row r="14076" spans="61:62" s="92" customFormat="1" x14ac:dyDescent="0.2">
      <c r="BI14076" s="147"/>
      <c r="BJ14076" s="147"/>
    </row>
    <row r="14077" spans="61:62" s="92" customFormat="1" x14ac:dyDescent="0.2">
      <c r="BI14077" s="147"/>
      <c r="BJ14077" s="147"/>
    </row>
    <row r="14078" spans="61:62" s="92" customFormat="1" x14ac:dyDescent="0.2">
      <c r="BI14078" s="147"/>
      <c r="BJ14078" s="147"/>
    </row>
    <row r="14079" spans="61:62" s="92" customFormat="1" x14ac:dyDescent="0.2">
      <c r="BI14079" s="147"/>
      <c r="BJ14079" s="147"/>
    </row>
    <row r="14080" spans="61:62" s="92" customFormat="1" x14ac:dyDescent="0.2">
      <c r="BI14080" s="147"/>
      <c r="BJ14080" s="147"/>
    </row>
    <row r="14081" spans="61:62" s="92" customFormat="1" x14ac:dyDescent="0.2">
      <c r="BI14081" s="147"/>
      <c r="BJ14081" s="147"/>
    </row>
    <row r="14082" spans="61:62" s="92" customFormat="1" x14ac:dyDescent="0.2">
      <c r="BI14082" s="147"/>
      <c r="BJ14082" s="147"/>
    </row>
    <row r="14083" spans="61:62" s="92" customFormat="1" x14ac:dyDescent="0.2">
      <c r="BI14083" s="147"/>
      <c r="BJ14083" s="147"/>
    </row>
    <row r="14084" spans="61:62" s="92" customFormat="1" x14ac:dyDescent="0.2">
      <c r="BI14084" s="147"/>
      <c r="BJ14084" s="147"/>
    </row>
    <row r="14085" spans="61:62" s="92" customFormat="1" x14ac:dyDescent="0.2">
      <c r="BI14085" s="147"/>
      <c r="BJ14085" s="147"/>
    </row>
    <row r="14086" spans="61:62" s="92" customFormat="1" x14ac:dyDescent="0.2">
      <c r="BI14086" s="147"/>
      <c r="BJ14086" s="147"/>
    </row>
    <row r="14087" spans="61:62" s="92" customFormat="1" x14ac:dyDescent="0.2">
      <c r="BI14087" s="147"/>
      <c r="BJ14087" s="147"/>
    </row>
    <row r="14088" spans="61:62" s="92" customFormat="1" x14ac:dyDescent="0.2">
      <c r="BI14088" s="147"/>
      <c r="BJ14088" s="147"/>
    </row>
    <row r="14089" spans="61:62" s="92" customFormat="1" x14ac:dyDescent="0.2">
      <c r="BI14089" s="147"/>
      <c r="BJ14089" s="147"/>
    </row>
    <row r="14090" spans="61:62" s="92" customFormat="1" x14ac:dyDescent="0.2">
      <c r="BI14090" s="147"/>
      <c r="BJ14090" s="147"/>
    </row>
    <row r="14091" spans="61:62" s="92" customFormat="1" x14ac:dyDescent="0.2">
      <c r="BI14091" s="147"/>
      <c r="BJ14091" s="147"/>
    </row>
    <row r="14092" spans="61:62" s="92" customFormat="1" x14ac:dyDescent="0.2">
      <c r="BI14092" s="147"/>
      <c r="BJ14092" s="147"/>
    </row>
    <row r="14093" spans="61:62" s="92" customFormat="1" x14ac:dyDescent="0.2">
      <c r="BI14093" s="147"/>
      <c r="BJ14093" s="147"/>
    </row>
    <row r="14094" spans="61:62" s="92" customFormat="1" x14ac:dyDescent="0.2">
      <c r="BI14094" s="147"/>
      <c r="BJ14094" s="147"/>
    </row>
    <row r="14095" spans="61:62" s="92" customFormat="1" x14ac:dyDescent="0.2">
      <c r="BI14095" s="147"/>
      <c r="BJ14095" s="147"/>
    </row>
    <row r="14096" spans="61:62" s="92" customFormat="1" x14ac:dyDescent="0.2">
      <c r="BI14096" s="147"/>
      <c r="BJ14096" s="147"/>
    </row>
    <row r="14097" spans="61:62" s="92" customFormat="1" x14ac:dyDescent="0.2">
      <c r="BI14097" s="147"/>
      <c r="BJ14097" s="147"/>
    </row>
    <row r="14098" spans="61:62" s="92" customFormat="1" x14ac:dyDescent="0.2">
      <c r="BI14098" s="147"/>
      <c r="BJ14098" s="147"/>
    </row>
    <row r="14099" spans="61:62" s="92" customFormat="1" x14ac:dyDescent="0.2">
      <c r="BI14099" s="147"/>
      <c r="BJ14099" s="147"/>
    </row>
    <row r="14100" spans="61:62" s="92" customFormat="1" x14ac:dyDescent="0.2">
      <c r="BI14100" s="147"/>
      <c r="BJ14100" s="147"/>
    </row>
    <row r="14101" spans="61:62" s="92" customFormat="1" x14ac:dyDescent="0.2">
      <c r="BI14101" s="147"/>
      <c r="BJ14101" s="147"/>
    </row>
    <row r="14102" spans="61:62" s="92" customFormat="1" x14ac:dyDescent="0.2">
      <c r="BI14102" s="147"/>
      <c r="BJ14102" s="147"/>
    </row>
    <row r="14103" spans="61:62" s="92" customFormat="1" x14ac:dyDescent="0.2">
      <c r="BI14103" s="147"/>
      <c r="BJ14103" s="147"/>
    </row>
    <row r="14104" spans="61:62" s="92" customFormat="1" x14ac:dyDescent="0.2">
      <c r="BI14104" s="147"/>
      <c r="BJ14104" s="147"/>
    </row>
    <row r="14105" spans="61:62" s="92" customFormat="1" x14ac:dyDescent="0.2">
      <c r="BI14105" s="147"/>
      <c r="BJ14105" s="147"/>
    </row>
    <row r="14106" spans="61:62" s="92" customFormat="1" x14ac:dyDescent="0.2">
      <c r="BI14106" s="147"/>
      <c r="BJ14106" s="147"/>
    </row>
    <row r="14107" spans="61:62" s="92" customFormat="1" x14ac:dyDescent="0.2">
      <c r="BI14107" s="147"/>
      <c r="BJ14107" s="147"/>
    </row>
    <row r="14108" spans="61:62" s="92" customFormat="1" x14ac:dyDescent="0.2">
      <c r="BI14108" s="147"/>
      <c r="BJ14108" s="147"/>
    </row>
    <row r="14109" spans="61:62" s="92" customFormat="1" x14ac:dyDescent="0.2">
      <c r="BI14109" s="147"/>
      <c r="BJ14109" s="147"/>
    </row>
    <row r="14110" spans="61:62" s="92" customFormat="1" x14ac:dyDescent="0.2">
      <c r="BI14110" s="147"/>
      <c r="BJ14110" s="147"/>
    </row>
    <row r="14111" spans="61:62" s="92" customFormat="1" x14ac:dyDescent="0.2">
      <c r="BI14111" s="147"/>
      <c r="BJ14111" s="147"/>
    </row>
    <row r="14112" spans="61:62" s="92" customFormat="1" x14ac:dyDescent="0.2">
      <c r="BI14112" s="147"/>
      <c r="BJ14112" s="147"/>
    </row>
    <row r="14113" spans="61:62" s="92" customFormat="1" x14ac:dyDescent="0.2">
      <c r="BI14113" s="147"/>
      <c r="BJ14113" s="147"/>
    </row>
    <row r="14114" spans="61:62" s="92" customFormat="1" x14ac:dyDescent="0.2">
      <c r="BI14114" s="147"/>
      <c r="BJ14114" s="147"/>
    </row>
    <row r="14115" spans="61:62" s="92" customFormat="1" x14ac:dyDescent="0.2">
      <c r="BI14115" s="147"/>
      <c r="BJ14115" s="147"/>
    </row>
    <row r="14116" spans="61:62" s="92" customFormat="1" x14ac:dyDescent="0.2">
      <c r="BI14116" s="147"/>
      <c r="BJ14116" s="147"/>
    </row>
    <row r="14117" spans="61:62" s="92" customFormat="1" x14ac:dyDescent="0.2">
      <c r="BI14117" s="147"/>
      <c r="BJ14117" s="147"/>
    </row>
    <row r="14118" spans="61:62" s="92" customFormat="1" x14ac:dyDescent="0.2">
      <c r="BI14118" s="147"/>
      <c r="BJ14118" s="147"/>
    </row>
    <row r="14119" spans="61:62" s="92" customFormat="1" x14ac:dyDescent="0.2">
      <c r="BI14119" s="147"/>
      <c r="BJ14119" s="147"/>
    </row>
    <row r="14120" spans="61:62" s="92" customFormat="1" x14ac:dyDescent="0.2">
      <c r="BI14120" s="147"/>
      <c r="BJ14120" s="147"/>
    </row>
    <row r="14121" spans="61:62" s="92" customFormat="1" x14ac:dyDescent="0.2">
      <c r="BI14121" s="147"/>
      <c r="BJ14121" s="147"/>
    </row>
    <row r="14122" spans="61:62" s="92" customFormat="1" x14ac:dyDescent="0.2">
      <c r="BI14122" s="147"/>
      <c r="BJ14122" s="147"/>
    </row>
    <row r="14123" spans="61:62" s="92" customFormat="1" x14ac:dyDescent="0.2">
      <c r="BI14123" s="147"/>
      <c r="BJ14123" s="147"/>
    </row>
    <row r="14124" spans="61:62" s="92" customFormat="1" x14ac:dyDescent="0.2">
      <c r="BI14124" s="147"/>
      <c r="BJ14124" s="147"/>
    </row>
    <row r="14125" spans="61:62" s="92" customFormat="1" x14ac:dyDescent="0.2">
      <c r="BI14125" s="147"/>
      <c r="BJ14125" s="147"/>
    </row>
    <row r="14126" spans="61:62" s="92" customFormat="1" x14ac:dyDescent="0.2">
      <c r="BI14126" s="147"/>
      <c r="BJ14126" s="147"/>
    </row>
    <row r="14127" spans="61:62" s="92" customFormat="1" x14ac:dyDescent="0.2">
      <c r="BI14127" s="147"/>
      <c r="BJ14127" s="147"/>
    </row>
    <row r="14128" spans="61:62" s="92" customFormat="1" x14ac:dyDescent="0.2">
      <c r="BI14128" s="147"/>
      <c r="BJ14128" s="147"/>
    </row>
    <row r="14129" spans="61:62" s="92" customFormat="1" x14ac:dyDescent="0.2">
      <c r="BI14129" s="147"/>
      <c r="BJ14129" s="147"/>
    </row>
    <row r="14130" spans="61:62" s="92" customFormat="1" x14ac:dyDescent="0.2">
      <c r="BI14130" s="147"/>
      <c r="BJ14130" s="147"/>
    </row>
    <row r="14131" spans="61:62" s="92" customFormat="1" x14ac:dyDescent="0.2">
      <c r="BI14131" s="147"/>
      <c r="BJ14131" s="147"/>
    </row>
    <row r="14132" spans="61:62" s="92" customFormat="1" x14ac:dyDescent="0.2">
      <c r="BI14132" s="147"/>
      <c r="BJ14132" s="147"/>
    </row>
    <row r="14133" spans="61:62" s="92" customFormat="1" x14ac:dyDescent="0.2">
      <c r="BI14133" s="147"/>
      <c r="BJ14133" s="147"/>
    </row>
    <row r="14134" spans="61:62" s="92" customFormat="1" x14ac:dyDescent="0.2">
      <c r="BI14134" s="147"/>
      <c r="BJ14134" s="147"/>
    </row>
    <row r="14135" spans="61:62" s="92" customFormat="1" x14ac:dyDescent="0.2">
      <c r="BI14135" s="147"/>
      <c r="BJ14135" s="147"/>
    </row>
    <row r="14136" spans="61:62" s="92" customFormat="1" x14ac:dyDescent="0.2">
      <c r="BI14136" s="147"/>
      <c r="BJ14136" s="147"/>
    </row>
    <row r="14137" spans="61:62" s="92" customFormat="1" x14ac:dyDescent="0.2">
      <c r="BI14137" s="147"/>
      <c r="BJ14137" s="147"/>
    </row>
    <row r="14138" spans="61:62" s="92" customFormat="1" x14ac:dyDescent="0.2">
      <c r="BI14138" s="147"/>
      <c r="BJ14138" s="147"/>
    </row>
    <row r="14139" spans="61:62" s="92" customFormat="1" x14ac:dyDescent="0.2">
      <c r="BI14139" s="147"/>
      <c r="BJ14139" s="147"/>
    </row>
    <row r="14140" spans="61:62" s="92" customFormat="1" x14ac:dyDescent="0.2">
      <c r="BI14140" s="147"/>
      <c r="BJ14140" s="147"/>
    </row>
    <row r="14141" spans="61:62" s="92" customFormat="1" x14ac:dyDescent="0.2">
      <c r="BI14141" s="147"/>
      <c r="BJ14141" s="147"/>
    </row>
    <row r="14142" spans="61:62" s="92" customFormat="1" x14ac:dyDescent="0.2">
      <c r="BI14142" s="147"/>
      <c r="BJ14142" s="147"/>
    </row>
    <row r="14143" spans="61:62" s="92" customFormat="1" x14ac:dyDescent="0.2">
      <c r="BI14143" s="147"/>
      <c r="BJ14143" s="147"/>
    </row>
    <row r="14144" spans="61:62" s="92" customFormat="1" x14ac:dyDescent="0.2">
      <c r="BI14144" s="147"/>
      <c r="BJ14144" s="147"/>
    </row>
    <row r="14145" spans="61:62" s="92" customFormat="1" x14ac:dyDescent="0.2">
      <c r="BI14145" s="147"/>
      <c r="BJ14145" s="147"/>
    </row>
    <row r="14146" spans="61:62" s="92" customFormat="1" x14ac:dyDescent="0.2">
      <c r="BI14146" s="147"/>
      <c r="BJ14146" s="147"/>
    </row>
    <row r="14147" spans="61:62" s="92" customFormat="1" x14ac:dyDescent="0.2">
      <c r="BI14147" s="147"/>
      <c r="BJ14147" s="147"/>
    </row>
    <row r="14148" spans="61:62" s="92" customFormat="1" x14ac:dyDescent="0.2">
      <c r="BI14148" s="147"/>
      <c r="BJ14148" s="147"/>
    </row>
    <row r="14149" spans="61:62" s="92" customFormat="1" x14ac:dyDescent="0.2">
      <c r="BI14149" s="147"/>
      <c r="BJ14149" s="147"/>
    </row>
    <row r="14150" spans="61:62" s="92" customFormat="1" x14ac:dyDescent="0.2">
      <c r="BI14150" s="147"/>
      <c r="BJ14150" s="147"/>
    </row>
    <row r="14151" spans="61:62" s="92" customFormat="1" x14ac:dyDescent="0.2">
      <c r="BI14151" s="147"/>
      <c r="BJ14151" s="147"/>
    </row>
    <row r="14152" spans="61:62" s="92" customFormat="1" x14ac:dyDescent="0.2">
      <c r="BI14152" s="147"/>
      <c r="BJ14152" s="147"/>
    </row>
    <row r="14153" spans="61:62" s="92" customFormat="1" x14ac:dyDescent="0.2">
      <c r="BI14153" s="147"/>
      <c r="BJ14153" s="147"/>
    </row>
    <row r="14154" spans="61:62" s="92" customFormat="1" x14ac:dyDescent="0.2">
      <c r="BI14154" s="147"/>
      <c r="BJ14154" s="147"/>
    </row>
    <row r="14155" spans="61:62" s="92" customFormat="1" x14ac:dyDescent="0.2">
      <c r="BI14155" s="147"/>
      <c r="BJ14155" s="147"/>
    </row>
    <row r="14156" spans="61:62" s="92" customFormat="1" x14ac:dyDescent="0.2">
      <c r="BI14156" s="147"/>
      <c r="BJ14156" s="147"/>
    </row>
    <row r="14157" spans="61:62" s="92" customFormat="1" x14ac:dyDescent="0.2">
      <c r="BI14157" s="147"/>
      <c r="BJ14157" s="147"/>
    </row>
    <row r="14158" spans="61:62" s="92" customFormat="1" x14ac:dyDescent="0.2">
      <c r="BI14158" s="147"/>
      <c r="BJ14158" s="147"/>
    </row>
    <row r="14159" spans="61:62" s="92" customFormat="1" x14ac:dyDescent="0.2">
      <c r="BI14159" s="147"/>
      <c r="BJ14159" s="147"/>
    </row>
    <row r="14160" spans="61:62" s="92" customFormat="1" x14ac:dyDescent="0.2">
      <c r="BI14160" s="147"/>
      <c r="BJ14160" s="147"/>
    </row>
    <row r="14161" spans="61:62" s="92" customFormat="1" x14ac:dyDescent="0.2">
      <c r="BI14161" s="147"/>
      <c r="BJ14161" s="147"/>
    </row>
    <row r="14162" spans="61:62" s="92" customFormat="1" x14ac:dyDescent="0.2">
      <c r="BI14162" s="147"/>
      <c r="BJ14162" s="147"/>
    </row>
    <row r="14163" spans="61:62" s="92" customFormat="1" x14ac:dyDescent="0.2">
      <c r="BI14163" s="147"/>
      <c r="BJ14163" s="147"/>
    </row>
    <row r="14164" spans="61:62" s="92" customFormat="1" x14ac:dyDescent="0.2">
      <c r="BI14164" s="147"/>
      <c r="BJ14164" s="147"/>
    </row>
    <row r="14165" spans="61:62" s="92" customFormat="1" x14ac:dyDescent="0.2">
      <c r="BI14165" s="147"/>
      <c r="BJ14165" s="147"/>
    </row>
    <row r="14166" spans="61:62" s="92" customFormat="1" x14ac:dyDescent="0.2">
      <c r="BI14166" s="147"/>
      <c r="BJ14166" s="147"/>
    </row>
    <row r="14167" spans="61:62" s="92" customFormat="1" x14ac:dyDescent="0.2">
      <c r="BI14167" s="147"/>
      <c r="BJ14167" s="147"/>
    </row>
    <row r="14168" spans="61:62" s="92" customFormat="1" x14ac:dyDescent="0.2">
      <c r="BI14168" s="147"/>
      <c r="BJ14168" s="147"/>
    </row>
    <row r="14169" spans="61:62" s="92" customFormat="1" x14ac:dyDescent="0.2">
      <c r="BI14169" s="147"/>
      <c r="BJ14169" s="147"/>
    </row>
    <row r="14170" spans="61:62" s="92" customFormat="1" x14ac:dyDescent="0.2">
      <c r="BI14170" s="147"/>
      <c r="BJ14170" s="147"/>
    </row>
    <row r="14171" spans="61:62" s="92" customFormat="1" x14ac:dyDescent="0.2">
      <c r="BI14171" s="147"/>
      <c r="BJ14171" s="147"/>
    </row>
    <row r="14172" spans="61:62" s="92" customFormat="1" x14ac:dyDescent="0.2">
      <c r="BI14172" s="147"/>
      <c r="BJ14172" s="147"/>
    </row>
    <row r="14173" spans="61:62" s="92" customFormat="1" x14ac:dyDescent="0.2">
      <c r="BI14173" s="147"/>
      <c r="BJ14173" s="147"/>
    </row>
    <row r="14174" spans="61:62" s="92" customFormat="1" x14ac:dyDescent="0.2">
      <c r="BI14174" s="147"/>
      <c r="BJ14174" s="147"/>
    </row>
    <row r="14175" spans="61:62" s="92" customFormat="1" x14ac:dyDescent="0.2">
      <c r="BI14175" s="147"/>
      <c r="BJ14175" s="147"/>
    </row>
    <row r="14176" spans="61:62" s="92" customFormat="1" x14ac:dyDescent="0.2">
      <c r="BI14176" s="147"/>
      <c r="BJ14176" s="147"/>
    </row>
    <row r="14177" spans="61:62" s="92" customFormat="1" x14ac:dyDescent="0.2">
      <c r="BI14177" s="147"/>
      <c r="BJ14177" s="147"/>
    </row>
    <row r="14178" spans="61:62" s="92" customFormat="1" x14ac:dyDescent="0.2">
      <c r="BI14178" s="147"/>
      <c r="BJ14178" s="147"/>
    </row>
    <row r="14179" spans="61:62" s="92" customFormat="1" x14ac:dyDescent="0.2">
      <c r="BI14179" s="147"/>
      <c r="BJ14179" s="147"/>
    </row>
    <row r="14180" spans="61:62" s="92" customFormat="1" x14ac:dyDescent="0.2">
      <c r="BI14180" s="147"/>
      <c r="BJ14180" s="147"/>
    </row>
    <row r="14181" spans="61:62" s="92" customFormat="1" x14ac:dyDescent="0.2">
      <c r="BI14181" s="147"/>
      <c r="BJ14181" s="147"/>
    </row>
    <row r="14182" spans="61:62" s="92" customFormat="1" x14ac:dyDescent="0.2">
      <c r="BI14182" s="147"/>
      <c r="BJ14182" s="147"/>
    </row>
    <row r="14183" spans="61:62" s="92" customFormat="1" x14ac:dyDescent="0.2">
      <c r="BI14183" s="147"/>
      <c r="BJ14183" s="147"/>
    </row>
    <row r="14184" spans="61:62" s="92" customFormat="1" x14ac:dyDescent="0.2">
      <c r="BI14184" s="147"/>
      <c r="BJ14184" s="147"/>
    </row>
    <row r="14185" spans="61:62" s="92" customFormat="1" x14ac:dyDescent="0.2">
      <c r="BI14185" s="147"/>
      <c r="BJ14185" s="147"/>
    </row>
    <row r="14186" spans="61:62" s="92" customFormat="1" x14ac:dyDescent="0.2">
      <c r="BI14186" s="147"/>
      <c r="BJ14186" s="147"/>
    </row>
    <row r="14187" spans="61:62" s="92" customFormat="1" x14ac:dyDescent="0.2">
      <c r="BI14187" s="147"/>
      <c r="BJ14187" s="147"/>
    </row>
    <row r="14188" spans="61:62" s="92" customFormat="1" x14ac:dyDescent="0.2">
      <c r="BI14188" s="147"/>
      <c r="BJ14188" s="147"/>
    </row>
    <row r="14189" spans="61:62" s="92" customFormat="1" x14ac:dyDescent="0.2">
      <c r="BI14189" s="147"/>
      <c r="BJ14189" s="147"/>
    </row>
    <row r="14190" spans="61:62" s="92" customFormat="1" x14ac:dyDescent="0.2">
      <c r="BI14190" s="147"/>
      <c r="BJ14190" s="147"/>
    </row>
    <row r="14191" spans="61:62" s="92" customFormat="1" x14ac:dyDescent="0.2">
      <c r="BI14191" s="147"/>
      <c r="BJ14191" s="147"/>
    </row>
    <row r="14192" spans="61:62" s="92" customFormat="1" x14ac:dyDescent="0.2">
      <c r="BI14192" s="147"/>
      <c r="BJ14192" s="147"/>
    </row>
    <row r="14193" spans="61:62" s="92" customFormat="1" x14ac:dyDescent="0.2">
      <c r="BI14193" s="147"/>
      <c r="BJ14193" s="147"/>
    </row>
    <row r="14194" spans="61:62" s="92" customFormat="1" x14ac:dyDescent="0.2">
      <c r="BI14194" s="147"/>
      <c r="BJ14194" s="147"/>
    </row>
    <row r="14195" spans="61:62" s="92" customFormat="1" x14ac:dyDescent="0.2">
      <c r="BI14195" s="147"/>
      <c r="BJ14195" s="147"/>
    </row>
    <row r="14196" spans="61:62" s="92" customFormat="1" x14ac:dyDescent="0.2">
      <c r="BI14196" s="147"/>
      <c r="BJ14196" s="147"/>
    </row>
    <row r="14197" spans="61:62" s="92" customFormat="1" x14ac:dyDescent="0.2">
      <c r="BI14197" s="147"/>
      <c r="BJ14197" s="147"/>
    </row>
    <row r="14198" spans="61:62" s="92" customFormat="1" x14ac:dyDescent="0.2">
      <c r="BI14198" s="147"/>
      <c r="BJ14198" s="147"/>
    </row>
    <row r="14199" spans="61:62" s="92" customFormat="1" x14ac:dyDescent="0.2">
      <c r="BI14199" s="147"/>
      <c r="BJ14199" s="147"/>
    </row>
    <row r="14200" spans="61:62" s="92" customFormat="1" x14ac:dyDescent="0.2">
      <c r="BI14200" s="147"/>
      <c r="BJ14200" s="147"/>
    </row>
    <row r="14201" spans="61:62" s="92" customFormat="1" x14ac:dyDescent="0.2">
      <c r="BI14201" s="147"/>
      <c r="BJ14201" s="147"/>
    </row>
    <row r="14202" spans="61:62" s="92" customFormat="1" x14ac:dyDescent="0.2">
      <c r="BI14202" s="147"/>
      <c r="BJ14202" s="147"/>
    </row>
    <row r="14203" spans="61:62" s="92" customFormat="1" x14ac:dyDescent="0.2">
      <c r="BI14203" s="147"/>
      <c r="BJ14203" s="147"/>
    </row>
    <row r="14204" spans="61:62" s="92" customFormat="1" x14ac:dyDescent="0.2">
      <c r="BI14204" s="147"/>
      <c r="BJ14204" s="147"/>
    </row>
    <row r="14205" spans="61:62" s="92" customFormat="1" x14ac:dyDescent="0.2">
      <c r="BI14205" s="147"/>
      <c r="BJ14205" s="147"/>
    </row>
    <row r="14206" spans="61:62" s="92" customFormat="1" x14ac:dyDescent="0.2">
      <c r="BI14206" s="147"/>
      <c r="BJ14206" s="147"/>
    </row>
    <row r="14207" spans="61:62" s="92" customFormat="1" x14ac:dyDescent="0.2">
      <c r="BI14207" s="147"/>
      <c r="BJ14207" s="147"/>
    </row>
    <row r="14208" spans="61:62" s="92" customFormat="1" x14ac:dyDescent="0.2">
      <c r="BI14208" s="147"/>
      <c r="BJ14208" s="147"/>
    </row>
    <row r="14209" spans="61:62" s="92" customFormat="1" x14ac:dyDescent="0.2">
      <c r="BI14209" s="147"/>
      <c r="BJ14209" s="147"/>
    </row>
    <row r="14210" spans="61:62" s="92" customFormat="1" x14ac:dyDescent="0.2">
      <c r="BI14210" s="147"/>
      <c r="BJ14210" s="147"/>
    </row>
    <row r="14211" spans="61:62" s="92" customFormat="1" x14ac:dyDescent="0.2">
      <c r="BI14211" s="147"/>
      <c r="BJ14211" s="147"/>
    </row>
    <row r="14212" spans="61:62" s="92" customFormat="1" x14ac:dyDescent="0.2">
      <c r="BI14212" s="147"/>
      <c r="BJ14212" s="147"/>
    </row>
    <row r="14213" spans="61:62" s="92" customFormat="1" x14ac:dyDescent="0.2">
      <c r="BI14213" s="147"/>
      <c r="BJ14213" s="147"/>
    </row>
    <row r="14214" spans="61:62" s="92" customFormat="1" x14ac:dyDescent="0.2">
      <c r="BI14214" s="147"/>
      <c r="BJ14214" s="147"/>
    </row>
    <row r="14215" spans="61:62" s="92" customFormat="1" x14ac:dyDescent="0.2">
      <c r="BI14215" s="147"/>
      <c r="BJ14215" s="147"/>
    </row>
    <row r="14216" spans="61:62" s="92" customFormat="1" x14ac:dyDescent="0.2">
      <c r="BI14216" s="147"/>
      <c r="BJ14216" s="147"/>
    </row>
    <row r="14217" spans="61:62" s="92" customFormat="1" x14ac:dyDescent="0.2">
      <c r="BI14217" s="147"/>
      <c r="BJ14217" s="147"/>
    </row>
    <row r="14218" spans="61:62" s="92" customFormat="1" x14ac:dyDescent="0.2">
      <c r="BI14218" s="147"/>
      <c r="BJ14218" s="147"/>
    </row>
    <row r="14219" spans="61:62" s="92" customFormat="1" x14ac:dyDescent="0.2">
      <c r="BI14219" s="147"/>
      <c r="BJ14219" s="147"/>
    </row>
    <row r="14220" spans="61:62" s="92" customFormat="1" x14ac:dyDescent="0.2">
      <c r="BI14220" s="147"/>
      <c r="BJ14220" s="147"/>
    </row>
    <row r="14221" spans="61:62" s="92" customFormat="1" x14ac:dyDescent="0.2">
      <c r="BI14221" s="147"/>
      <c r="BJ14221" s="147"/>
    </row>
    <row r="14222" spans="61:62" s="92" customFormat="1" x14ac:dyDescent="0.2">
      <c r="BI14222" s="147"/>
      <c r="BJ14222" s="147"/>
    </row>
    <row r="14223" spans="61:62" s="92" customFormat="1" x14ac:dyDescent="0.2">
      <c r="BI14223" s="147"/>
      <c r="BJ14223" s="147"/>
    </row>
    <row r="14224" spans="61:62" s="92" customFormat="1" x14ac:dyDescent="0.2">
      <c r="BI14224" s="147"/>
      <c r="BJ14224" s="147"/>
    </row>
    <row r="14225" spans="61:62" s="92" customFormat="1" x14ac:dyDescent="0.2">
      <c r="BI14225" s="147"/>
      <c r="BJ14225" s="147"/>
    </row>
    <row r="14226" spans="61:62" s="92" customFormat="1" x14ac:dyDescent="0.2">
      <c r="BI14226" s="147"/>
      <c r="BJ14226" s="147"/>
    </row>
    <row r="14227" spans="61:62" s="92" customFormat="1" x14ac:dyDescent="0.2">
      <c r="BI14227" s="147"/>
      <c r="BJ14227" s="147"/>
    </row>
    <row r="14228" spans="61:62" s="92" customFormat="1" x14ac:dyDescent="0.2">
      <c r="BI14228" s="147"/>
      <c r="BJ14228" s="147"/>
    </row>
    <row r="14229" spans="61:62" s="92" customFormat="1" x14ac:dyDescent="0.2">
      <c r="BI14229" s="147"/>
      <c r="BJ14229" s="147"/>
    </row>
    <row r="14230" spans="61:62" s="92" customFormat="1" x14ac:dyDescent="0.2">
      <c r="BI14230" s="147"/>
      <c r="BJ14230" s="147"/>
    </row>
    <row r="14231" spans="61:62" s="92" customFormat="1" x14ac:dyDescent="0.2">
      <c r="BI14231" s="147"/>
      <c r="BJ14231" s="147"/>
    </row>
    <row r="14232" spans="61:62" s="92" customFormat="1" x14ac:dyDescent="0.2">
      <c r="BI14232" s="147"/>
      <c r="BJ14232" s="147"/>
    </row>
    <row r="14233" spans="61:62" s="92" customFormat="1" x14ac:dyDescent="0.2">
      <c r="BI14233" s="147"/>
      <c r="BJ14233" s="147"/>
    </row>
    <row r="14234" spans="61:62" s="92" customFormat="1" x14ac:dyDescent="0.2">
      <c r="BI14234" s="147"/>
      <c r="BJ14234" s="147"/>
    </row>
    <row r="14235" spans="61:62" s="92" customFormat="1" x14ac:dyDescent="0.2">
      <c r="BI14235" s="147"/>
      <c r="BJ14235" s="147"/>
    </row>
    <row r="14236" spans="61:62" s="92" customFormat="1" x14ac:dyDescent="0.2">
      <c r="BI14236" s="147"/>
      <c r="BJ14236" s="147"/>
    </row>
    <row r="14237" spans="61:62" s="92" customFormat="1" x14ac:dyDescent="0.2">
      <c r="BI14237" s="147"/>
      <c r="BJ14237" s="147"/>
    </row>
    <row r="14238" spans="61:62" s="92" customFormat="1" x14ac:dyDescent="0.2">
      <c r="BI14238" s="147"/>
      <c r="BJ14238" s="147"/>
    </row>
    <row r="14239" spans="61:62" s="92" customFormat="1" x14ac:dyDescent="0.2">
      <c r="BI14239" s="147"/>
      <c r="BJ14239" s="147"/>
    </row>
    <row r="14240" spans="61:62" s="92" customFormat="1" x14ac:dyDescent="0.2">
      <c r="BI14240" s="147"/>
      <c r="BJ14240" s="147"/>
    </row>
    <row r="14241" spans="61:62" s="92" customFormat="1" x14ac:dyDescent="0.2">
      <c r="BI14241" s="147"/>
      <c r="BJ14241" s="147"/>
    </row>
    <row r="14242" spans="61:62" s="92" customFormat="1" x14ac:dyDescent="0.2">
      <c r="BI14242" s="147"/>
      <c r="BJ14242" s="147"/>
    </row>
    <row r="14243" spans="61:62" s="92" customFormat="1" x14ac:dyDescent="0.2">
      <c r="BI14243" s="147"/>
      <c r="BJ14243" s="147"/>
    </row>
    <row r="14244" spans="61:62" s="92" customFormat="1" x14ac:dyDescent="0.2">
      <c r="BI14244" s="147"/>
      <c r="BJ14244" s="147"/>
    </row>
    <row r="14245" spans="61:62" s="92" customFormat="1" x14ac:dyDescent="0.2">
      <c r="BI14245" s="147"/>
      <c r="BJ14245" s="147"/>
    </row>
    <row r="14246" spans="61:62" s="92" customFormat="1" x14ac:dyDescent="0.2">
      <c r="BI14246" s="147"/>
      <c r="BJ14246" s="147"/>
    </row>
    <row r="14247" spans="61:62" s="92" customFormat="1" x14ac:dyDescent="0.2">
      <c r="BI14247" s="147"/>
      <c r="BJ14247" s="147"/>
    </row>
    <row r="14248" spans="61:62" s="92" customFormat="1" x14ac:dyDescent="0.2">
      <c r="BI14248" s="147"/>
      <c r="BJ14248" s="147"/>
    </row>
    <row r="14249" spans="61:62" s="92" customFormat="1" x14ac:dyDescent="0.2">
      <c r="BI14249" s="147"/>
      <c r="BJ14249" s="147"/>
    </row>
    <row r="14250" spans="61:62" s="92" customFormat="1" x14ac:dyDescent="0.2">
      <c r="BI14250" s="147"/>
      <c r="BJ14250" s="147"/>
    </row>
    <row r="14251" spans="61:62" s="92" customFormat="1" x14ac:dyDescent="0.2">
      <c r="BI14251" s="147"/>
      <c r="BJ14251" s="147"/>
    </row>
    <row r="14252" spans="61:62" s="92" customFormat="1" x14ac:dyDescent="0.2">
      <c r="BI14252" s="147"/>
      <c r="BJ14252" s="147"/>
    </row>
    <row r="14253" spans="61:62" s="92" customFormat="1" x14ac:dyDescent="0.2">
      <c r="BI14253" s="147"/>
      <c r="BJ14253" s="147"/>
    </row>
    <row r="14254" spans="61:62" s="92" customFormat="1" x14ac:dyDescent="0.2">
      <c r="BI14254" s="147"/>
      <c r="BJ14254" s="147"/>
    </row>
    <row r="14255" spans="61:62" s="92" customFormat="1" x14ac:dyDescent="0.2">
      <c r="BI14255" s="147"/>
      <c r="BJ14255" s="147"/>
    </row>
    <row r="14256" spans="61:62" s="92" customFormat="1" x14ac:dyDescent="0.2">
      <c r="BI14256" s="147"/>
      <c r="BJ14256" s="147"/>
    </row>
    <row r="14257" spans="61:62" s="92" customFormat="1" x14ac:dyDescent="0.2">
      <c r="BI14257" s="147"/>
      <c r="BJ14257" s="147"/>
    </row>
    <row r="14258" spans="61:62" s="92" customFormat="1" x14ac:dyDescent="0.2">
      <c r="BI14258" s="147"/>
      <c r="BJ14258" s="147"/>
    </row>
    <row r="14259" spans="61:62" s="92" customFormat="1" x14ac:dyDescent="0.2">
      <c r="BI14259" s="147"/>
      <c r="BJ14259" s="147"/>
    </row>
    <row r="14260" spans="61:62" s="92" customFormat="1" x14ac:dyDescent="0.2">
      <c r="BI14260" s="147"/>
      <c r="BJ14260" s="147"/>
    </row>
    <row r="14261" spans="61:62" s="92" customFormat="1" x14ac:dyDescent="0.2">
      <c r="BI14261" s="147"/>
      <c r="BJ14261" s="147"/>
    </row>
    <row r="14262" spans="61:62" s="92" customFormat="1" x14ac:dyDescent="0.2">
      <c r="BI14262" s="147"/>
      <c r="BJ14262" s="147"/>
    </row>
    <row r="14263" spans="61:62" s="92" customFormat="1" x14ac:dyDescent="0.2">
      <c r="BI14263" s="147"/>
      <c r="BJ14263" s="147"/>
    </row>
    <row r="14264" spans="61:62" s="92" customFormat="1" x14ac:dyDescent="0.2">
      <c r="BI14264" s="147"/>
      <c r="BJ14264" s="147"/>
    </row>
    <row r="14265" spans="61:62" s="92" customFormat="1" x14ac:dyDescent="0.2">
      <c r="BI14265" s="147"/>
      <c r="BJ14265" s="147"/>
    </row>
    <row r="14266" spans="61:62" s="92" customFormat="1" x14ac:dyDescent="0.2">
      <c r="BI14266" s="147"/>
      <c r="BJ14266" s="147"/>
    </row>
    <row r="14267" spans="61:62" s="92" customFormat="1" x14ac:dyDescent="0.2">
      <c r="BI14267" s="147"/>
      <c r="BJ14267" s="147"/>
    </row>
    <row r="14268" spans="61:62" s="92" customFormat="1" x14ac:dyDescent="0.2">
      <c r="BI14268" s="147"/>
      <c r="BJ14268" s="147"/>
    </row>
    <row r="14269" spans="61:62" s="92" customFormat="1" x14ac:dyDescent="0.2">
      <c r="BI14269" s="147"/>
      <c r="BJ14269" s="147"/>
    </row>
    <row r="14270" spans="61:62" s="92" customFormat="1" x14ac:dyDescent="0.2">
      <c r="BI14270" s="147"/>
      <c r="BJ14270" s="147"/>
    </row>
    <row r="14271" spans="61:62" s="92" customFormat="1" x14ac:dyDescent="0.2">
      <c r="BI14271" s="147"/>
      <c r="BJ14271" s="147"/>
    </row>
    <row r="14272" spans="61:62" s="92" customFormat="1" x14ac:dyDescent="0.2">
      <c r="BI14272" s="147"/>
      <c r="BJ14272" s="147"/>
    </row>
    <row r="14273" spans="61:62" s="92" customFormat="1" x14ac:dyDescent="0.2">
      <c r="BI14273" s="147"/>
      <c r="BJ14273" s="147"/>
    </row>
    <row r="14274" spans="61:62" s="92" customFormat="1" x14ac:dyDescent="0.2">
      <c r="BI14274" s="147"/>
      <c r="BJ14274" s="147"/>
    </row>
    <row r="14275" spans="61:62" s="92" customFormat="1" x14ac:dyDescent="0.2">
      <c r="BI14275" s="147"/>
      <c r="BJ14275" s="147"/>
    </row>
    <row r="14276" spans="61:62" s="92" customFormat="1" x14ac:dyDescent="0.2">
      <c r="BI14276" s="147"/>
      <c r="BJ14276" s="147"/>
    </row>
    <row r="14277" spans="61:62" s="92" customFormat="1" x14ac:dyDescent="0.2">
      <c r="BI14277" s="147"/>
      <c r="BJ14277" s="147"/>
    </row>
    <row r="14278" spans="61:62" s="92" customFormat="1" x14ac:dyDescent="0.2">
      <c r="BI14278" s="147"/>
      <c r="BJ14278" s="147"/>
    </row>
    <row r="14279" spans="61:62" s="92" customFormat="1" x14ac:dyDescent="0.2">
      <c r="BI14279" s="147"/>
      <c r="BJ14279" s="147"/>
    </row>
    <row r="14280" spans="61:62" s="92" customFormat="1" x14ac:dyDescent="0.2">
      <c r="BI14280" s="147"/>
      <c r="BJ14280" s="147"/>
    </row>
    <row r="14281" spans="61:62" s="92" customFormat="1" x14ac:dyDescent="0.2">
      <c r="BI14281" s="147"/>
      <c r="BJ14281" s="147"/>
    </row>
    <row r="14282" spans="61:62" s="92" customFormat="1" x14ac:dyDescent="0.2">
      <c r="BI14282" s="147"/>
      <c r="BJ14282" s="147"/>
    </row>
    <row r="14283" spans="61:62" s="92" customFormat="1" x14ac:dyDescent="0.2">
      <c r="BI14283" s="147"/>
      <c r="BJ14283" s="147"/>
    </row>
    <row r="14284" spans="61:62" s="92" customFormat="1" x14ac:dyDescent="0.2">
      <c r="BI14284" s="147"/>
      <c r="BJ14284" s="147"/>
    </row>
    <row r="14285" spans="61:62" s="92" customFormat="1" x14ac:dyDescent="0.2">
      <c r="BI14285" s="147"/>
      <c r="BJ14285" s="147"/>
    </row>
    <row r="14286" spans="61:62" s="92" customFormat="1" x14ac:dyDescent="0.2">
      <c r="BI14286" s="147"/>
      <c r="BJ14286" s="147"/>
    </row>
    <row r="14287" spans="61:62" s="92" customFormat="1" x14ac:dyDescent="0.2">
      <c r="BI14287" s="147"/>
      <c r="BJ14287" s="147"/>
    </row>
    <row r="14288" spans="61:62" s="92" customFormat="1" x14ac:dyDescent="0.2">
      <c r="BI14288" s="147"/>
      <c r="BJ14288" s="147"/>
    </row>
    <row r="14289" spans="61:62" s="92" customFormat="1" x14ac:dyDescent="0.2">
      <c r="BI14289" s="147"/>
      <c r="BJ14289" s="147"/>
    </row>
    <row r="14290" spans="61:62" s="92" customFormat="1" x14ac:dyDescent="0.2">
      <c r="BI14290" s="147"/>
      <c r="BJ14290" s="147"/>
    </row>
    <row r="14291" spans="61:62" s="92" customFormat="1" x14ac:dyDescent="0.2">
      <c r="BI14291" s="147"/>
      <c r="BJ14291" s="147"/>
    </row>
    <row r="14292" spans="61:62" s="92" customFormat="1" x14ac:dyDescent="0.2">
      <c r="BI14292" s="147"/>
      <c r="BJ14292" s="147"/>
    </row>
    <row r="14293" spans="61:62" s="92" customFormat="1" x14ac:dyDescent="0.2">
      <c r="BI14293" s="147"/>
      <c r="BJ14293" s="147"/>
    </row>
    <row r="14294" spans="61:62" s="92" customFormat="1" x14ac:dyDescent="0.2">
      <c r="BI14294" s="147"/>
      <c r="BJ14294" s="147"/>
    </row>
    <row r="14295" spans="61:62" s="92" customFormat="1" x14ac:dyDescent="0.2">
      <c r="BI14295" s="147"/>
      <c r="BJ14295" s="147"/>
    </row>
    <row r="14296" spans="61:62" s="92" customFormat="1" x14ac:dyDescent="0.2">
      <c r="BI14296" s="147"/>
      <c r="BJ14296" s="147"/>
    </row>
    <row r="14297" spans="61:62" s="92" customFormat="1" x14ac:dyDescent="0.2">
      <c r="BI14297" s="147"/>
      <c r="BJ14297" s="147"/>
    </row>
    <row r="14298" spans="61:62" s="92" customFormat="1" x14ac:dyDescent="0.2">
      <c r="BI14298" s="147"/>
      <c r="BJ14298" s="147"/>
    </row>
    <row r="14299" spans="61:62" s="92" customFormat="1" x14ac:dyDescent="0.2">
      <c r="BI14299" s="147"/>
      <c r="BJ14299" s="147"/>
    </row>
    <row r="14300" spans="61:62" s="92" customFormat="1" x14ac:dyDescent="0.2">
      <c r="BI14300" s="147"/>
      <c r="BJ14300" s="147"/>
    </row>
    <row r="14301" spans="61:62" s="92" customFormat="1" x14ac:dyDescent="0.2">
      <c r="BI14301" s="147"/>
      <c r="BJ14301" s="147"/>
    </row>
    <row r="14302" spans="61:62" s="92" customFormat="1" x14ac:dyDescent="0.2">
      <c r="BI14302" s="147"/>
      <c r="BJ14302" s="147"/>
    </row>
    <row r="14303" spans="61:62" s="92" customFormat="1" x14ac:dyDescent="0.2">
      <c r="BI14303" s="147"/>
      <c r="BJ14303" s="147"/>
    </row>
    <row r="14304" spans="61:62" s="92" customFormat="1" x14ac:dyDescent="0.2">
      <c r="BI14304" s="147"/>
      <c r="BJ14304" s="147"/>
    </row>
    <row r="14305" spans="61:62" s="92" customFormat="1" x14ac:dyDescent="0.2">
      <c r="BI14305" s="147"/>
      <c r="BJ14305" s="147"/>
    </row>
    <row r="14306" spans="61:62" s="92" customFormat="1" x14ac:dyDescent="0.2">
      <c r="BI14306" s="147"/>
      <c r="BJ14306" s="147"/>
    </row>
    <row r="14307" spans="61:62" s="92" customFormat="1" x14ac:dyDescent="0.2">
      <c r="BI14307" s="147"/>
      <c r="BJ14307" s="147"/>
    </row>
    <row r="14308" spans="61:62" s="92" customFormat="1" x14ac:dyDescent="0.2">
      <c r="BI14308" s="147"/>
      <c r="BJ14308" s="147"/>
    </row>
    <row r="14309" spans="61:62" s="92" customFormat="1" x14ac:dyDescent="0.2">
      <c r="BI14309" s="147"/>
      <c r="BJ14309" s="147"/>
    </row>
    <row r="14310" spans="61:62" s="92" customFormat="1" x14ac:dyDescent="0.2">
      <c r="BI14310" s="147"/>
      <c r="BJ14310" s="147"/>
    </row>
    <row r="14311" spans="61:62" s="92" customFormat="1" x14ac:dyDescent="0.2">
      <c r="BI14311" s="147"/>
      <c r="BJ14311" s="147"/>
    </row>
    <row r="14312" spans="61:62" s="92" customFormat="1" x14ac:dyDescent="0.2">
      <c r="BI14312" s="147"/>
      <c r="BJ14312" s="147"/>
    </row>
    <row r="14313" spans="61:62" s="92" customFormat="1" x14ac:dyDescent="0.2">
      <c r="BI14313" s="147"/>
      <c r="BJ14313" s="147"/>
    </row>
    <row r="14314" spans="61:62" s="92" customFormat="1" x14ac:dyDescent="0.2">
      <c r="BI14314" s="147"/>
      <c r="BJ14314" s="147"/>
    </row>
    <row r="14315" spans="61:62" s="92" customFormat="1" x14ac:dyDescent="0.2">
      <c r="BI14315" s="147"/>
      <c r="BJ14315" s="147"/>
    </row>
    <row r="14316" spans="61:62" s="92" customFormat="1" x14ac:dyDescent="0.2">
      <c r="BI14316" s="147"/>
      <c r="BJ14316" s="147"/>
    </row>
    <row r="14317" spans="61:62" s="92" customFormat="1" x14ac:dyDescent="0.2">
      <c r="BI14317" s="147"/>
      <c r="BJ14317" s="147"/>
    </row>
    <row r="14318" spans="61:62" s="92" customFormat="1" x14ac:dyDescent="0.2">
      <c r="BI14318" s="147"/>
      <c r="BJ14318" s="147"/>
    </row>
    <row r="14319" spans="61:62" s="92" customFormat="1" x14ac:dyDescent="0.2">
      <c r="BI14319" s="147"/>
      <c r="BJ14319" s="147"/>
    </row>
    <row r="14320" spans="61:62" s="92" customFormat="1" x14ac:dyDescent="0.2">
      <c r="BI14320" s="147"/>
      <c r="BJ14320" s="147"/>
    </row>
    <row r="14321" spans="61:62" s="92" customFormat="1" x14ac:dyDescent="0.2">
      <c r="BI14321" s="147"/>
      <c r="BJ14321" s="147"/>
    </row>
    <row r="14322" spans="61:62" s="92" customFormat="1" x14ac:dyDescent="0.2">
      <c r="BI14322" s="147"/>
      <c r="BJ14322" s="147"/>
    </row>
    <row r="14323" spans="61:62" s="92" customFormat="1" x14ac:dyDescent="0.2">
      <c r="BI14323" s="147"/>
      <c r="BJ14323" s="147"/>
    </row>
    <row r="14324" spans="61:62" s="92" customFormat="1" x14ac:dyDescent="0.2">
      <c r="BI14324" s="147"/>
      <c r="BJ14324" s="147"/>
    </row>
    <row r="14325" spans="61:62" s="92" customFormat="1" x14ac:dyDescent="0.2">
      <c r="BI14325" s="147"/>
      <c r="BJ14325" s="147"/>
    </row>
    <row r="14326" spans="61:62" s="92" customFormat="1" x14ac:dyDescent="0.2">
      <c r="BI14326" s="147"/>
      <c r="BJ14326" s="147"/>
    </row>
    <row r="14327" spans="61:62" s="92" customFormat="1" x14ac:dyDescent="0.2">
      <c r="BI14327" s="147"/>
      <c r="BJ14327" s="147"/>
    </row>
    <row r="14328" spans="61:62" s="92" customFormat="1" x14ac:dyDescent="0.2">
      <c r="BI14328" s="147"/>
      <c r="BJ14328" s="147"/>
    </row>
    <row r="14329" spans="61:62" s="92" customFormat="1" x14ac:dyDescent="0.2">
      <c r="BI14329" s="147"/>
      <c r="BJ14329" s="147"/>
    </row>
    <row r="14330" spans="61:62" s="92" customFormat="1" x14ac:dyDescent="0.2">
      <c r="BI14330" s="147"/>
      <c r="BJ14330" s="147"/>
    </row>
    <row r="14331" spans="61:62" s="92" customFormat="1" x14ac:dyDescent="0.2">
      <c r="BI14331" s="147"/>
      <c r="BJ14331" s="147"/>
    </row>
    <row r="14332" spans="61:62" s="92" customFormat="1" x14ac:dyDescent="0.2">
      <c r="BI14332" s="147"/>
      <c r="BJ14332" s="147"/>
    </row>
    <row r="14333" spans="61:62" s="92" customFormat="1" x14ac:dyDescent="0.2">
      <c r="BI14333" s="147"/>
      <c r="BJ14333" s="147"/>
    </row>
    <row r="14334" spans="61:62" s="92" customFormat="1" x14ac:dyDescent="0.2">
      <c r="BI14334" s="147"/>
      <c r="BJ14334" s="147"/>
    </row>
    <row r="14335" spans="61:62" s="92" customFormat="1" x14ac:dyDescent="0.2">
      <c r="BI14335" s="147"/>
      <c r="BJ14335" s="147"/>
    </row>
    <row r="14336" spans="61:62" s="92" customFormat="1" x14ac:dyDescent="0.2">
      <c r="BI14336" s="147"/>
      <c r="BJ14336" s="147"/>
    </row>
    <row r="14337" spans="61:62" s="92" customFormat="1" x14ac:dyDescent="0.2">
      <c r="BI14337" s="147"/>
      <c r="BJ14337" s="147"/>
    </row>
    <row r="14338" spans="61:62" s="92" customFormat="1" x14ac:dyDescent="0.2">
      <c r="BI14338" s="147"/>
      <c r="BJ14338" s="147"/>
    </row>
    <row r="14339" spans="61:62" s="92" customFormat="1" x14ac:dyDescent="0.2">
      <c r="BI14339" s="147"/>
      <c r="BJ14339" s="147"/>
    </row>
    <row r="14340" spans="61:62" s="92" customFormat="1" x14ac:dyDescent="0.2">
      <c r="BI14340" s="147"/>
      <c r="BJ14340" s="147"/>
    </row>
    <row r="14341" spans="61:62" s="92" customFormat="1" x14ac:dyDescent="0.2">
      <c r="BI14341" s="147"/>
      <c r="BJ14341" s="147"/>
    </row>
    <row r="14342" spans="61:62" s="92" customFormat="1" x14ac:dyDescent="0.2">
      <c r="BI14342" s="147"/>
      <c r="BJ14342" s="147"/>
    </row>
    <row r="14343" spans="61:62" s="92" customFormat="1" x14ac:dyDescent="0.2">
      <c r="BI14343" s="147"/>
      <c r="BJ14343" s="147"/>
    </row>
    <row r="14344" spans="61:62" s="92" customFormat="1" x14ac:dyDescent="0.2">
      <c r="BI14344" s="147"/>
      <c r="BJ14344" s="147"/>
    </row>
    <row r="14345" spans="61:62" s="92" customFormat="1" x14ac:dyDescent="0.2">
      <c r="BI14345" s="147"/>
      <c r="BJ14345" s="147"/>
    </row>
    <row r="14346" spans="61:62" s="92" customFormat="1" x14ac:dyDescent="0.2">
      <c r="BI14346" s="147"/>
      <c r="BJ14346" s="147"/>
    </row>
    <row r="14347" spans="61:62" s="92" customFormat="1" x14ac:dyDescent="0.2">
      <c r="BI14347" s="147"/>
      <c r="BJ14347" s="147"/>
    </row>
    <row r="14348" spans="61:62" s="92" customFormat="1" x14ac:dyDescent="0.2">
      <c r="BI14348" s="147"/>
      <c r="BJ14348" s="147"/>
    </row>
    <row r="14349" spans="61:62" s="92" customFormat="1" x14ac:dyDescent="0.2">
      <c r="BI14349" s="147"/>
      <c r="BJ14349" s="147"/>
    </row>
    <row r="14350" spans="61:62" s="92" customFormat="1" x14ac:dyDescent="0.2">
      <c r="BI14350" s="147"/>
      <c r="BJ14350" s="147"/>
    </row>
    <row r="14351" spans="61:62" s="92" customFormat="1" x14ac:dyDescent="0.2">
      <c r="BI14351" s="147"/>
      <c r="BJ14351" s="147"/>
    </row>
    <row r="14352" spans="61:62" s="92" customFormat="1" x14ac:dyDescent="0.2">
      <c r="BI14352" s="147"/>
      <c r="BJ14352" s="147"/>
    </row>
    <row r="14353" spans="61:62" s="92" customFormat="1" x14ac:dyDescent="0.2">
      <c r="BI14353" s="147"/>
      <c r="BJ14353" s="147"/>
    </row>
    <row r="14354" spans="61:62" s="92" customFormat="1" x14ac:dyDescent="0.2">
      <c r="BI14354" s="147"/>
      <c r="BJ14354" s="147"/>
    </row>
    <row r="14355" spans="61:62" s="92" customFormat="1" x14ac:dyDescent="0.2">
      <c r="BI14355" s="147"/>
      <c r="BJ14355" s="147"/>
    </row>
    <row r="14356" spans="61:62" s="92" customFormat="1" x14ac:dyDescent="0.2">
      <c r="BI14356" s="147"/>
      <c r="BJ14356" s="147"/>
    </row>
    <row r="14357" spans="61:62" s="92" customFormat="1" x14ac:dyDescent="0.2">
      <c r="BI14357" s="147"/>
      <c r="BJ14357" s="147"/>
    </row>
    <row r="14358" spans="61:62" s="92" customFormat="1" x14ac:dyDescent="0.2">
      <c r="BI14358" s="147"/>
      <c r="BJ14358" s="147"/>
    </row>
    <row r="14359" spans="61:62" s="92" customFormat="1" x14ac:dyDescent="0.2">
      <c r="BI14359" s="147"/>
      <c r="BJ14359" s="147"/>
    </row>
    <row r="14360" spans="61:62" s="92" customFormat="1" x14ac:dyDescent="0.2">
      <c r="BI14360" s="147"/>
      <c r="BJ14360" s="147"/>
    </row>
    <row r="14361" spans="61:62" s="92" customFormat="1" x14ac:dyDescent="0.2">
      <c r="BI14361" s="147"/>
      <c r="BJ14361" s="147"/>
    </row>
    <row r="14362" spans="61:62" s="92" customFormat="1" x14ac:dyDescent="0.2">
      <c r="BI14362" s="147"/>
      <c r="BJ14362" s="147"/>
    </row>
    <row r="14363" spans="61:62" s="92" customFormat="1" x14ac:dyDescent="0.2">
      <c r="BI14363" s="147"/>
      <c r="BJ14363" s="147"/>
    </row>
    <row r="14364" spans="61:62" s="92" customFormat="1" x14ac:dyDescent="0.2">
      <c r="BI14364" s="147"/>
      <c r="BJ14364" s="147"/>
    </row>
    <row r="14365" spans="61:62" s="92" customFormat="1" x14ac:dyDescent="0.2">
      <c r="BI14365" s="147"/>
      <c r="BJ14365" s="147"/>
    </row>
    <row r="14366" spans="61:62" s="92" customFormat="1" x14ac:dyDescent="0.2">
      <c r="BI14366" s="147"/>
      <c r="BJ14366" s="147"/>
    </row>
    <row r="14367" spans="61:62" s="92" customFormat="1" x14ac:dyDescent="0.2">
      <c r="BI14367" s="147"/>
      <c r="BJ14367" s="147"/>
    </row>
    <row r="14368" spans="61:62" s="92" customFormat="1" x14ac:dyDescent="0.2">
      <c r="BI14368" s="147"/>
      <c r="BJ14368" s="147"/>
    </row>
    <row r="14369" spans="61:62" s="92" customFormat="1" x14ac:dyDescent="0.2">
      <c r="BI14369" s="147"/>
      <c r="BJ14369" s="147"/>
    </row>
    <row r="14370" spans="61:62" s="92" customFormat="1" x14ac:dyDescent="0.2">
      <c r="BI14370" s="147"/>
      <c r="BJ14370" s="147"/>
    </row>
    <row r="14371" spans="61:62" s="92" customFormat="1" x14ac:dyDescent="0.2">
      <c r="BI14371" s="147"/>
      <c r="BJ14371" s="147"/>
    </row>
    <row r="14372" spans="61:62" s="92" customFormat="1" x14ac:dyDescent="0.2">
      <c r="BI14372" s="147"/>
      <c r="BJ14372" s="147"/>
    </row>
    <row r="14373" spans="61:62" s="92" customFormat="1" x14ac:dyDescent="0.2">
      <c r="BI14373" s="147"/>
      <c r="BJ14373" s="147"/>
    </row>
    <row r="14374" spans="61:62" s="92" customFormat="1" x14ac:dyDescent="0.2">
      <c r="BI14374" s="147"/>
      <c r="BJ14374" s="147"/>
    </row>
    <row r="14375" spans="61:62" s="92" customFormat="1" x14ac:dyDescent="0.2">
      <c r="BI14375" s="147"/>
      <c r="BJ14375" s="147"/>
    </row>
    <row r="14376" spans="61:62" s="92" customFormat="1" x14ac:dyDescent="0.2">
      <c r="BI14376" s="147"/>
      <c r="BJ14376" s="147"/>
    </row>
    <row r="14377" spans="61:62" s="92" customFormat="1" x14ac:dyDescent="0.2">
      <c r="BI14377" s="147"/>
      <c r="BJ14377" s="147"/>
    </row>
    <row r="14378" spans="61:62" s="92" customFormat="1" x14ac:dyDescent="0.2">
      <c r="BI14378" s="147"/>
      <c r="BJ14378" s="147"/>
    </row>
    <row r="14379" spans="61:62" s="92" customFormat="1" x14ac:dyDescent="0.2">
      <c r="BI14379" s="147"/>
      <c r="BJ14379" s="147"/>
    </row>
    <row r="14380" spans="61:62" s="92" customFormat="1" x14ac:dyDescent="0.2">
      <c r="BI14380" s="147"/>
      <c r="BJ14380" s="147"/>
    </row>
    <row r="14381" spans="61:62" s="92" customFormat="1" x14ac:dyDescent="0.2">
      <c r="BI14381" s="147"/>
      <c r="BJ14381" s="147"/>
    </row>
    <row r="14382" spans="61:62" s="92" customFormat="1" x14ac:dyDescent="0.2">
      <c r="BI14382" s="147"/>
      <c r="BJ14382" s="147"/>
    </row>
    <row r="14383" spans="61:62" s="92" customFormat="1" x14ac:dyDescent="0.2">
      <c r="BI14383" s="147"/>
      <c r="BJ14383" s="147"/>
    </row>
    <row r="14384" spans="61:62" s="92" customFormat="1" x14ac:dyDescent="0.2">
      <c r="BI14384" s="147"/>
      <c r="BJ14384" s="147"/>
    </row>
    <row r="14385" spans="61:62" s="92" customFormat="1" x14ac:dyDescent="0.2">
      <c r="BI14385" s="147"/>
      <c r="BJ14385" s="147"/>
    </row>
    <row r="14386" spans="61:62" s="92" customFormat="1" x14ac:dyDescent="0.2">
      <c r="BI14386" s="147"/>
      <c r="BJ14386" s="147"/>
    </row>
    <row r="14387" spans="61:62" s="92" customFormat="1" x14ac:dyDescent="0.2">
      <c r="BI14387" s="147"/>
      <c r="BJ14387" s="147"/>
    </row>
    <row r="14388" spans="61:62" s="92" customFormat="1" x14ac:dyDescent="0.2">
      <c r="BI14388" s="147"/>
      <c r="BJ14388" s="147"/>
    </row>
    <row r="14389" spans="61:62" s="92" customFormat="1" x14ac:dyDescent="0.2">
      <c r="BI14389" s="147"/>
      <c r="BJ14389" s="147"/>
    </row>
    <row r="14390" spans="61:62" s="92" customFormat="1" x14ac:dyDescent="0.2">
      <c r="BI14390" s="147"/>
      <c r="BJ14390" s="147"/>
    </row>
    <row r="14391" spans="61:62" s="92" customFormat="1" x14ac:dyDescent="0.2">
      <c r="BI14391" s="147"/>
      <c r="BJ14391" s="147"/>
    </row>
    <row r="14392" spans="61:62" s="92" customFormat="1" x14ac:dyDescent="0.2">
      <c r="BI14392" s="147"/>
      <c r="BJ14392" s="147"/>
    </row>
    <row r="14393" spans="61:62" s="92" customFormat="1" x14ac:dyDescent="0.2">
      <c r="BI14393" s="147"/>
      <c r="BJ14393" s="147"/>
    </row>
    <row r="14394" spans="61:62" s="92" customFormat="1" x14ac:dyDescent="0.2">
      <c r="BI14394" s="147"/>
      <c r="BJ14394" s="147"/>
    </row>
    <row r="14395" spans="61:62" s="92" customFormat="1" x14ac:dyDescent="0.2">
      <c r="BI14395" s="147"/>
      <c r="BJ14395" s="147"/>
    </row>
    <row r="14396" spans="61:62" s="92" customFormat="1" x14ac:dyDescent="0.2">
      <c r="BI14396" s="147"/>
      <c r="BJ14396" s="147"/>
    </row>
    <row r="14397" spans="61:62" s="92" customFormat="1" x14ac:dyDescent="0.2">
      <c r="BI14397" s="147"/>
      <c r="BJ14397" s="147"/>
    </row>
    <row r="14398" spans="61:62" s="92" customFormat="1" x14ac:dyDescent="0.2">
      <c r="BI14398" s="147"/>
      <c r="BJ14398" s="147"/>
    </row>
    <row r="14399" spans="61:62" s="92" customFormat="1" x14ac:dyDescent="0.2">
      <c r="BI14399" s="147"/>
      <c r="BJ14399" s="147"/>
    </row>
    <row r="14400" spans="61:62" s="92" customFormat="1" x14ac:dyDescent="0.2">
      <c r="BI14400" s="147"/>
      <c r="BJ14400" s="147"/>
    </row>
    <row r="14401" spans="61:62" s="92" customFormat="1" x14ac:dyDescent="0.2">
      <c r="BI14401" s="147"/>
      <c r="BJ14401" s="147"/>
    </row>
    <row r="14402" spans="61:62" s="92" customFormat="1" x14ac:dyDescent="0.2">
      <c r="BI14402" s="147"/>
      <c r="BJ14402" s="147"/>
    </row>
    <row r="14403" spans="61:62" s="92" customFormat="1" x14ac:dyDescent="0.2">
      <c r="BI14403" s="147"/>
      <c r="BJ14403" s="147"/>
    </row>
    <row r="14404" spans="61:62" s="92" customFormat="1" x14ac:dyDescent="0.2">
      <c r="BI14404" s="147"/>
      <c r="BJ14404" s="147"/>
    </row>
    <row r="14405" spans="61:62" s="92" customFormat="1" x14ac:dyDescent="0.2">
      <c r="BI14405" s="147"/>
      <c r="BJ14405" s="147"/>
    </row>
    <row r="14406" spans="61:62" s="92" customFormat="1" x14ac:dyDescent="0.2">
      <c r="BI14406" s="147"/>
      <c r="BJ14406" s="147"/>
    </row>
    <row r="14407" spans="61:62" s="92" customFormat="1" x14ac:dyDescent="0.2">
      <c r="BI14407" s="147"/>
      <c r="BJ14407" s="147"/>
    </row>
    <row r="14408" spans="61:62" s="92" customFormat="1" x14ac:dyDescent="0.2">
      <c r="BI14408" s="147"/>
      <c r="BJ14408" s="147"/>
    </row>
    <row r="14409" spans="61:62" s="92" customFormat="1" x14ac:dyDescent="0.2">
      <c r="BI14409" s="147"/>
      <c r="BJ14409" s="147"/>
    </row>
    <row r="14410" spans="61:62" s="92" customFormat="1" x14ac:dyDescent="0.2">
      <c r="BI14410" s="147"/>
      <c r="BJ14410" s="147"/>
    </row>
    <row r="14411" spans="61:62" s="92" customFormat="1" x14ac:dyDescent="0.2">
      <c r="BI14411" s="147"/>
      <c r="BJ14411" s="147"/>
    </row>
    <row r="14412" spans="61:62" s="92" customFormat="1" x14ac:dyDescent="0.2">
      <c r="BI14412" s="147"/>
      <c r="BJ14412" s="147"/>
    </row>
    <row r="14413" spans="61:62" s="92" customFormat="1" x14ac:dyDescent="0.2">
      <c r="BI14413" s="147"/>
      <c r="BJ14413" s="147"/>
    </row>
    <row r="14414" spans="61:62" s="92" customFormat="1" x14ac:dyDescent="0.2">
      <c r="BI14414" s="147"/>
      <c r="BJ14414" s="147"/>
    </row>
    <row r="14415" spans="61:62" s="92" customFormat="1" x14ac:dyDescent="0.2">
      <c r="BI14415" s="147"/>
      <c r="BJ14415" s="147"/>
    </row>
    <row r="14416" spans="61:62" s="92" customFormat="1" x14ac:dyDescent="0.2">
      <c r="BI14416" s="147"/>
      <c r="BJ14416" s="147"/>
    </row>
    <row r="14417" spans="61:62" s="92" customFormat="1" x14ac:dyDescent="0.2">
      <c r="BI14417" s="147"/>
      <c r="BJ14417" s="147"/>
    </row>
    <row r="14418" spans="61:62" s="92" customFormat="1" x14ac:dyDescent="0.2">
      <c r="BI14418" s="147"/>
      <c r="BJ14418" s="147"/>
    </row>
    <row r="14419" spans="61:62" s="92" customFormat="1" x14ac:dyDescent="0.2">
      <c r="BI14419" s="147"/>
      <c r="BJ14419" s="147"/>
    </row>
    <row r="14420" spans="61:62" s="92" customFormat="1" x14ac:dyDescent="0.2">
      <c r="BI14420" s="147"/>
      <c r="BJ14420" s="147"/>
    </row>
    <row r="14421" spans="61:62" s="92" customFormat="1" x14ac:dyDescent="0.2">
      <c r="BI14421" s="147"/>
      <c r="BJ14421" s="147"/>
    </row>
    <row r="14422" spans="61:62" s="92" customFormat="1" x14ac:dyDescent="0.2">
      <c r="BI14422" s="147"/>
      <c r="BJ14422" s="147"/>
    </row>
    <row r="14423" spans="61:62" s="92" customFormat="1" x14ac:dyDescent="0.2">
      <c r="BI14423" s="147"/>
      <c r="BJ14423" s="147"/>
    </row>
    <row r="14424" spans="61:62" s="92" customFormat="1" x14ac:dyDescent="0.2">
      <c r="BI14424" s="147"/>
      <c r="BJ14424" s="147"/>
    </row>
    <row r="14425" spans="61:62" s="92" customFormat="1" x14ac:dyDescent="0.2">
      <c r="BI14425" s="147"/>
      <c r="BJ14425" s="147"/>
    </row>
    <row r="14426" spans="61:62" s="92" customFormat="1" x14ac:dyDescent="0.2">
      <c r="BI14426" s="147"/>
      <c r="BJ14426" s="147"/>
    </row>
    <row r="14427" spans="61:62" s="92" customFormat="1" x14ac:dyDescent="0.2">
      <c r="BI14427" s="147"/>
      <c r="BJ14427" s="147"/>
    </row>
    <row r="14428" spans="61:62" s="92" customFormat="1" x14ac:dyDescent="0.2">
      <c r="BI14428" s="147"/>
      <c r="BJ14428" s="147"/>
    </row>
    <row r="14429" spans="61:62" s="92" customFormat="1" x14ac:dyDescent="0.2">
      <c r="BI14429" s="147"/>
      <c r="BJ14429" s="147"/>
    </row>
    <row r="14430" spans="61:62" s="92" customFormat="1" x14ac:dyDescent="0.2">
      <c r="BI14430" s="147"/>
      <c r="BJ14430" s="147"/>
    </row>
    <row r="14431" spans="61:62" s="92" customFormat="1" x14ac:dyDescent="0.2">
      <c r="BI14431" s="147"/>
      <c r="BJ14431" s="147"/>
    </row>
    <row r="14432" spans="61:62" s="92" customFormat="1" x14ac:dyDescent="0.2">
      <c r="BI14432" s="147"/>
      <c r="BJ14432" s="147"/>
    </row>
    <row r="14433" spans="61:62" s="92" customFormat="1" x14ac:dyDescent="0.2">
      <c r="BI14433" s="147"/>
      <c r="BJ14433" s="147"/>
    </row>
    <row r="14434" spans="61:62" s="92" customFormat="1" x14ac:dyDescent="0.2">
      <c r="BI14434" s="147"/>
      <c r="BJ14434" s="147"/>
    </row>
    <row r="14435" spans="61:62" s="92" customFormat="1" x14ac:dyDescent="0.2">
      <c r="BI14435" s="147"/>
      <c r="BJ14435" s="147"/>
    </row>
    <row r="14436" spans="61:62" s="92" customFormat="1" x14ac:dyDescent="0.2">
      <c r="BI14436" s="147"/>
      <c r="BJ14436" s="147"/>
    </row>
    <row r="14437" spans="61:62" s="92" customFormat="1" x14ac:dyDescent="0.2">
      <c r="BI14437" s="147"/>
      <c r="BJ14437" s="147"/>
    </row>
    <row r="14438" spans="61:62" s="92" customFormat="1" x14ac:dyDescent="0.2">
      <c r="BI14438" s="147"/>
      <c r="BJ14438" s="147"/>
    </row>
    <row r="14439" spans="61:62" s="92" customFormat="1" x14ac:dyDescent="0.2">
      <c r="BI14439" s="147"/>
      <c r="BJ14439" s="147"/>
    </row>
    <row r="14440" spans="61:62" s="92" customFormat="1" x14ac:dyDescent="0.2">
      <c r="BI14440" s="147"/>
      <c r="BJ14440" s="147"/>
    </row>
    <row r="14441" spans="61:62" s="92" customFormat="1" x14ac:dyDescent="0.2">
      <c r="BI14441" s="147"/>
      <c r="BJ14441" s="147"/>
    </row>
    <row r="14442" spans="61:62" s="92" customFormat="1" x14ac:dyDescent="0.2">
      <c r="BI14442" s="147"/>
      <c r="BJ14442" s="147"/>
    </row>
    <row r="14443" spans="61:62" s="92" customFormat="1" x14ac:dyDescent="0.2">
      <c r="BI14443" s="147"/>
      <c r="BJ14443" s="147"/>
    </row>
    <row r="14444" spans="61:62" s="92" customFormat="1" x14ac:dyDescent="0.2">
      <c r="BI14444" s="147"/>
      <c r="BJ14444" s="147"/>
    </row>
    <row r="14445" spans="61:62" s="92" customFormat="1" x14ac:dyDescent="0.2">
      <c r="BI14445" s="147"/>
      <c r="BJ14445" s="147"/>
    </row>
    <row r="14446" spans="61:62" s="92" customFormat="1" x14ac:dyDescent="0.2">
      <c r="BI14446" s="147"/>
      <c r="BJ14446" s="147"/>
    </row>
    <row r="14447" spans="61:62" s="92" customFormat="1" x14ac:dyDescent="0.2">
      <c r="BI14447" s="147"/>
      <c r="BJ14447" s="147"/>
    </row>
    <row r="14448" spans="61:62" s="92" customFormat="1" x14ac:dyDescent="0.2">
      <c r="BI14448" s="147"/>
      <c r="BJ14448" s="147"/>
    </row>
    <row r="14449" spans="61:62" s="92" customFormat="1" x14ac:dyDescent="0.2">
      <c r="BI14449" s="147"/>
      <c r="BJ14449" s="147"/>
    </row>
    <row r="14450" spans="61:62" s="92" customFormat="1" x14ac:dyDescent="0.2">
      <c r="BI14450" s="147"/>
      <c r="BJ14450" s="147"/>
    </row>
    <row r="14451" spans="61:62" s="92" customFormat="1" x14ac:dyDescent="0.2">
      <c r="BI14451" s="147"/>
      <c r="BJ14451" s="147"/>
    </row>
    <row r="14452" spans="61:62" s="92" customFormat="1" x14ac:dyDescent="0.2">
      <c r="BI14452" s="147"/>
      <c r="BJ14452" s="147"/>
    </row>
    <row r="14453" spans="61:62" s="92" customFormat="1" x14ac:dyDescent="0.2">
      <c r="BI14453" s="147"/>
      <c r="BJ14453" s="147"/>
    </row>
    <row r="14454" spans="61:62" s="92" customFormat="1" x14ac:dyDescent="0.2">
      <c r="BI14454" s="147"/>
      <c r="BJ14454" s="147"/>
    </row>
    <row r="14455" spans="61:62" s="92" customFormat="1" x14ac:dyDescent="0.2">
      <c r="BI14455" s="147"/>
      <c r="BJ14455" s="147"/>
    </row>
    <row r="14456" spans="61:62" s="92" customFormat="1" x14ac:dyDescent="0.2">
      <c r="BI14456" s="147"/>
      <c r="BJ14456" s="147"/>
    </row>
    <row r="14457" spans="61:62" s="92" customFormat="1" x14ac:dyDescent="0.2">
      <c r="BI14457" s="147"/>
      <c r="BJ14457" s="147"/>
    </row>
    <row r="14458" spans="61:62" s="92" customFormat="1" x14ac:dyDescent="0.2">
      <c r="BI14458" s="147"/>
      <c r="BJ14458" s="147"/>
    </row>
    <row r="14459" spans="61:62" s="92" customFormat="1" x14ac:dyDescent="0.2">
      <c r="BI14459" s="147"/>
      <c r="BJ14459" s="147"/>
    </row>
    <row r="14460" spans="61:62" s="92" customFormat="1" x14ac:dyDescent="0.2">
      <c r="BI14460" s="147"/>
      <c r="BJ14460" s="147"/>
    </row>
    <row r="14461" spans="61:62" s="92" customFormat="1" x14ac:dyDescent="0.2">
      <c r="BI14461" s="147"/>
      <c r="BJ14461" s="147"/>
    </row>
    <row r="14462" spans="61:62" s="92" customFormat="1" x14ac:dyDescent="0.2">
      <c r="BI14462" s="147"/>
      <c r="BJ14462" s="147"/>
    </row>
    <row r="14463" spans="61:62" s="92" customFormat="1" x14ac:dyDescent="0.2">
      <c r="BI14463" s="147"/>
      <c r="BJ14463" s="147"/>
    </row>
    <row r="14464" spans="61:62" s="92" customFormat="1" x14ac:dyDescent="0.2">
      <c r="BI14464" s="147"/>
      <c r="BJ14464" s="147"/>
    </row>
    <row r="14465" spans="61:62" s="92" customFormat="1" x14ac:dyDescent="0.2">
      <c r="BI14465" s="147"/>
      <c r="BJ14465" s="147"/>
    </row>
    <row r="14466" spans="61:62" s="92" customFormat="1" x14ac:dyDescent="0.2">
      <c r="BI14466" s="147"/>
      <c r="BJ14466" s="147"/>
    </row>
    <row r="14467" spans="61:62" s="92" customFormat="1" x14ac:dyDescent="0.2">
      <c r="BI14467" s="147"/>
      <c r="BJ14467" s="147"/>
    </row>
    <row r="14468" spans="61:62" s="92" customFormat="1" x14ac:dyDescent="0.2">
      <c r="BI14468" s="147"/>
      <c r="BJ14468" s="147"/>
    </row>
    <row r="14469" spans="61:62" s="92" customFormat="1" x14ac:dyDescent="0.2">
      <c r="BI14469" s="147"/>
      <c r="BJ14469" s="147"/>
    </row>
    <row r="14470" spans="61:62" s="92" customFormat="1" x14ac:dyDescent="0.2">
      <c r="BI14470" s="147"/>
      <c r="BJ14470" s="147"/>
    </row>
    <row r="14471" spans="61:62" s="92" customFormat="1" x14ac:dyDescent="0.2">
      <c r="BI14471" s="147"/>
      <c r="BJ14471" s="147"/>
    </row>
    <row r="14472" spans="61:62" s="92" customFormat="1" x14ac:dyDescent="0.2">
      <c r="BI14472" s="147"/>
      <c r="BJ14472" s="147"/>
    </row>
    <row r="14473" spans="61:62" s="92" customFormat="1" x14ac:dyDescent="0.2">
      <c r="BI14473" s="147"/>
      <c r="BJ14473" s="147"/>
    </row>
    <row r="14474" spans="61:62" s="92" customFormat="1" x14ac:dyDescent="0.2">
      <c r="BI14474" s="147"/>
      <c r="BJ14474" s="147"/>
    </row>
    <row r="14475" spans="61:62" s="92" customFormat="1" x14ac:dyDescent="0.2">
      <c r="BI14475" s="147"/>
      <c r="BJ14475" s="147"/>
    </row>
    <row r="14476" spans="61:62" s="92" customFormat="1" x14ac:dyDescent="0.2">
      <c r="BI14476" s="147"/>
      <c r="BJ14476" s="147"/>
    </row>
    <row r="14477" spans="61:62" s="92" customFormat="1" x14ac:dyDescent="0.2">
      <c r="BI14477" s="147"/>
      <c r="BJ14477" s="147"/>
    </row>
    <row r="14478" spans="61:62" s="92" customFormat="1" x14ac:dyDescent="0.2">
      <c r="BI14478" s="147"/>
      <c r="BJ14478" s="147"/>
    </row>
    <row r="14479" spans="61:62" s="92" customFormat="1" x14ac:dyDescent="0.2">
      <c r="BI14479" s="147"/>
      <c r="BJ14479" s="147"/>
    </row>
    <row r="14480" spans="61:62" s="92" customFormat="1" x14ac:dyDescent="0.2">
      <c r="BI14480" s="147"/>
      <c r="BJ14480" s="147"/>
    </row>
    <row r="14481" spans="61:62" s="92" customFormat="1" x14ac:dyDescent="0.2">
      <c r="BI14481" s="147"/>
      <c r="BJ14481" s="147"/>
    </row>
    <row r="14482" spans="61:62" s="92" customFormat="1" x14ac:dyDescent="0.2">
      <c r="BI14482" s="147"/>
      <c r="BJ14482" s="147"/>
    </row>
    <row r="14483" spans="61:62" s="92" customFormat="1" x14ac:dyDescent="0.2">
      <c r="BI14483" s="147"/>
      <c r="BJ14483" s="147"/>
    </row>
    <row r="14484" spans="61:62" s="92" customFormat="1" x14ac:dyDescent="0.2">
      <c r="BI14484" s="147"/>
      <c r="BJ14484" s="147"/>
    </row>
    <row r="14485" spans="61:62" s="92" customFormat="1" x14ac:dyDescent="0.2">
      <c r="BI14485" s="147"/>
      <c r="BJ14485" s="147"/>
    </row>
    <row r="14486" spans="61:62" s="92" customFormat="1" x14ac:dyDescent="0.2">
      <c r="BI14486" s="147"/>
      <c r="BJ14486" s="147"/>
    </row>
    <row r="14487" spans="61:62" s="92" customFormat="1" x14ac:dyDescent="0.2">
      <c r="BI14487" s="147"/>
      <c r="BJ14487" s="147"/>
    </row>
    <row r="14488" spans="61:62" s="92" customFormat="1" x14ac:dyDescent="0.2">
      <c r="BI14488" s="147"/>
      <c r="BJ14488" s="147"/>
    </row>
    <row r="14489" spans="61:62" s="92" customFormat="1" x14ac:dyDescent="0.2">
      <c r="BI14489" s="147"/>
      <c r="BJ14489" s="147"/>
    </row>
    <row r="14490" spans="61:62" s="92" customFormat="1" x14ac:dyDescent="0.2">
      <c r="BI14490" s="147"/>
      <c r="BJ14490" s="147"/>
    </row>
    <row r="14491" spans="61:62" s="92" customFormat="1" x14ac:dyDescent="0.2">
      <c r="BI14491" s="147"/>
      <c r="BJ14491" s="147"/>
    </row>
    <row r="14492" spans="61:62" s="92" customFormat="1" x14ac:dyDescent="0.2">
      <c r="BI14492" s="147"/>
      <c r="BJ14492" s="147"/>
    </row>
    <row r="14493" spans="61:62" s="92" customFormat="1" x14ac:dyDescent="0.2">
      <c r="BI14493" s="147"/>
      <c r="BJ14493" s="147"/>
    </row>
    <row r="14494" spans="61:62" s="92" customFormat="1" x14ac:dyDescent="0.2">
      <c r="BI14494" s="147"/>
      <c r="BJ14494" s="147"/>
    </row>
    <row r="14495" spans="61:62" s="92" customFormat="1" x14ac:dyDescent="0.2">
      <c r="BI14495" s="147"/>
      <c r="BJ14495" s="147"/>
    </row>
    <row r="14496" spans="61:62" s="92" customFormat="1" x14ac:dyDescent="0.2">
      <c r="BI14496" s="147"/>
      <c r="BJ14496" s="147"/>
    </row>
    <row r="14497" spans="61:62" s="92" customFormat="1" x14ac:dyDescent="0.2">
      <c r="BI14497" s="147"/>
      <c r="BJ14497" s="147"/>
    </row>
    <row r="14498" spans="61:62" s="92" customFormat="1" x14ac:dyDescent="0.2">
      <c r="BI14498" s="147"/>
      <c r="BJ14498" s="147"/>
    </row>
    <row r="14499" spans="61:62" s="92" customFormat="1" x14ac:dyDescent="0.2">
      <c r="BI14499" s="147"/>
      <c r="BJ14499" s="147"/>
    </row>
    <row r="14500" spans="61:62" s="92" customFormat="1" x14ac:dyDescent="0.2">
      <c r="BI14500" s="147"/>
      <c r="BJ14500" s="147"/>
    </row>
    <row r="14501" spans="61:62" s="92" customFormat="1" x14ac:dyDescent="0.2">
      <c r="BI14501" s="147"/>
      <c r="BJ14501" s="147"/>
    </row>
    <row r="14502" spans="61:62" s="92" customFormat="1" x14ac:dyDescent="0.2">
      <c r="BI14502" s="147"/>
      <c r="BJ14502" s="147"/>
    </row>
    <row r="14503" spans="61:62" s="92" customFormat="1" x14ac:dyDescent="0.2">
      <c r="BI14503" s="147"/>
      <c r="BJ14503" s="147"/>
    </row>
    <row r="14504" spans="61:62" s="92" customFormat="1" x14ac:dyDescent="0.2">
      <c r="BI14504" s="147"/>
      <c r="BJ14504" s="147"/>
    </row>
    <row r="14505" spans="61:62" s="92" customFormat="1" x14ac:dyDescent="0.2">
      <c r="BI14505" s="147"/>
      <c r="BJ14505" s="147"/>
    </row>
    <row r="14506" spans="61:62" s="92" customFormat="1" x14ac:dyDescent="0.2">
      <c r="BI14506" s="147"/>
      <c r="BJ14506" s="147"/>
    </row>
    <row r="14507" spans="61:62" s="92" customFormat="1" x14ac:dyDescent="0.2">
      <c r="BI14507" s="147"/>
      <c r="BJ14507" s="147"/>
    </row>
    <row r="14508" spans="61:62" s="92" customFormat="1" x14ac:dyDescent="0.2">
      <c r="BI14508" s="147"/>
      <c r="BJ14508" s="147"/>
    </row>
    <row r="14509" spans="61:62" s="92" customFormat="1" x14ac:dyDescent="0.2">
      <c r="BI14509" s="147"/>
      <c r="BJ14509" s="147"/>
    </row>
    <row r="14510" spans="61:62" s="92" customFormat="1" x14ac:dyDescent="0.2">
      <c r="BI14510" s="147"/>
      <c r="BJ14510" s="147"/>
    </row>
    <row r="14511" spans="61:62" s="92" customFormat="1" x14ac:dyDescent="0.2">
      <c r="BI14511" s="147"/>
      <c r="BJ14511" s="147"/>
    </row>
    <row r="14512" spans="61:62" s="92" customFormat="1" x14ac:dyDescent="0.2">
      <c r="BI14512" s="147"/>
      <c r="BJ14512" s="147"/>
    </row>
    <row r="14513" spans="61:62" s="92" customFormat="1" x14ac:dyDescent="0.2">
      <c r="BI14513" s="147"/>
      <c r="BJ14513" s="147"/>
    </row>
    <row r="14514" spans="61:62" s="92" customFormat="1" x14ac:dyDescent="0.2">
      <c r="BI14514" s="147"/>
      <c r="BJ14514" s="147"/>
    </row>
    <row r="14515" spans="61:62" s="92" customFormat="1" x14ac:dyDescent="0.2">
      <c r="BI14515" s="147"/>
      <c r="BJ14515" s="147"/>
    </row>
    <row r="14516" spans="61:62" s="92" customFormat="1" x14ac:dyDescent="0.2">
      <c r="BI14516" s="147"/>
      <c r="BJ14516" s="147"/>
    </row>
    <row r="14517" spans="61:62" s="92" customFormat="1" x14ac:dyDescent="0.2">
      <c r="BI14517" s="147"/>
      <c r="BJ14517" s="147"/>
    </row>
    <row r="14518" spans="61:62" s="92" customFormat="1" x14ac:dyDescent="0.2">
      <c r="BI14518" s="147"/>
      <c r="BJ14518" s="147"/>
    </row>
    <row r="14519" spans="61:62" s="92" customFormat="1" x14ac:dyDescent="0.2">
      <c r="BI14519" s="147"/>
      <c r="BJ14519" s="147"/>
    </row>
    <row r="14520" spans="61:62" s="92" customFormat="1" x14ac:dyDescent="0.2">
      <c r="BI14520" s="147"/>
      <c r="BJ14520" s="147"/>
    </row>
    <row r="14521" spans="61:62" s="92" customFormat="1" x14ac:dyDescent="0.2">
      <c r="BI14521" s="147"/>
      <c r="BJ14521" s="147"/>
    </row>
    <row r="14522" spans="61:62" s="92" customFormat="1" x14ac:dyDescent="0.2">
      <c r="BI14522" s="147"/>
      <c r="BJ14522" s="147"/>
    </row>
    <row r="14523" spans="61:62" s="92" customFormat="1" x14ac:dyDescent="0.2">
      <c r="BI14523" s="147"/>
      <c r="BJ14523" s="147"/>
    </row>
    <row r="14524" spans="61:62" s="92" customFormat="1" x14ac:dyDescent="0.2">
      <c r="BI14524" s="147"/>
      <c r="BJ14524" s="147"/>
    </row>
    <row r="14525" spans="61:62" s="92" customFormat="1" x14ac:dyDescent="0.2">
      <c r="BI14525" s="147"/>
      <c r="BJ14525" s="147"/>
    </row>
    <row r="14526" spans="61:62" s="92" customFormat="1" x14ac:dyDescent="0.2">
      <c r="BI14526" s="147"/>
      <c r="BJ14526" s="147"/>
    </row>
    <row r="14527" spans="61:62" s="92" customFormat="1" x14ac:dyDescent="0.2">
      <c r="BI14527" s="147"/>
      <c r="BJ14527" s="147"/>
    </row>
    <row r="14528" spans="61:62" s="92" customFormat="1" x14ac:dyDescent="0.2">
      <c r="BI14528" s="147"/>
      <c r="BJ14528" s="147"/>
    </row>
    <row r="14529" spans="61:62" s="92" customFormat="1" x14ac:dyDescent="0.2">
      <c r="BI14529" s="147"/>
      <c r="BJ14529" s="147"/>
    </row>
    <row r="14530" spans="61:62" s="92" customFormat="1" x14ac:dyDescent="0.2">
      <c r="BI14530" s="147"/>
      <c r="BJ14530" s="147"/>
    </row>
    <row r="14531" spans="61:62" s="92" customFormat="1" x14ac:dyDescent="0.2">
      <c r="BI14531" s="147"/>
      <c r="BJ14531" s="147"/>
    </row>
    <row r="14532" spans="61:62" s="92" customFormat="1" x14ac:dyDescent="0.2">
      <c r="BI14532" s="147"/>
      <c r="BJ14532" s="147"/>
    </row>
    <row r="14533" spans="61:62" s="92" customFormat="1" x14ac:dyDescent="0.2">
      <c r="BI14533" s="147"/>
      <c r="BJ14533" s="147"/>
    </row>
    <row r="14534" spans="61:62" s="92" customFormat="1" x14ac:dyDescent="0.2">
      <c r="BI14534" s="147"/>
      <c r="BJ14534" s="147"/>
    </row>
    <row r="14535" spans="61:62" s="92" customFormat="1" x14ac:dyDescent="0.2">
      <c r="BI14535" s="147"/>
      <c r="BJ14535" s="147"/>
    </row>
    <row r="14536" spans="61:62" s="92" customFormat="1" x14ac:dyDescent="0.2">
      <c r="BI14536" s="147"/>
      <c r="BJ14536" s="147"/>
    </row>
    <row r="14537" spans="61:62" s="92" customFormat="1" x14ac:dyDescent="0.2">
      <c r="BI14537" s="147"/>
      <c r="BJ14537" s="147"/>
    </row>
    <row r="14538" spans="61:62" s="92" customFormat="1" x14ac:dyDescent="0.2">
      <c r="BI14538" s="147"/>
      <c r="BJ14538" s="147"/>
    </row>
    <row r="14539" spans="61:62" s="92" customFormat="1" x14ac:dyDescent="0.2">
      <c r="BI14539" s="147"/>
      <c r="BJ14539" s="147"/>
    </row>
    <row r="14540" spans="61:62" s="92" customFormat="1" x14ac:dyDescent="0.2">
      <c r="BI14540" s="147"/>
      <c r="BJ14540" s="147"/>
    </row>
    <row r="14541" spans="61:62" s="92" customFormat="1" x14ac:dyDescent="0.2">
      <c r="BI14541" s="147"/>
      <c r="BJ14541" s="147"/>
    </row>
    <row r="14542" spans="61:62" s="92" customFormat="1" x14ac:dyDescent="0.2">
      <c r="BI14542" s="147"/>
      <c r="BJ14542" s="147"/>
    </row>
    <row r="14543" spans="61:62" s="92" customFormat="1" x14ac:dyDescent="0.2">
      <c r="BI14543" s="147"/>
      <c r="BJ14543" s="147"/>
    </row>
    <row r="14544" spans="61:62" s="92" customFormat="1" x14ac:dyDescent="0.2">
      <c r="BI14544" s="147"/>
      <c r="BJ14544" s="147"/>
    </row>
    <row r="14545" spans="61:62" s="92" customFormat="1" x14ac:dyDescent="0.2">
      <c r="BI14545" s="147"/>
      <c r="BJ14545" s="147"/>
    </row>
    <row r="14546" spans="61:62" s="92" customFormat="1" x14ac:dyDescent="0.2">
      <c r="BI14546" s="147"/>
      <c r="BJ14546" s="147"/>
    </row>
    <row r="14547" spans="61:62" s="92" customFormat="1" x14ac:dyDescent="0.2">
      <c r="BI14547" s="147"/>
      <c r="BJ14547" s="147"/>
    </row>
    <row r="14548" spans="61:62" s="92" customFormat="1" x14ac:dyDescent="0.2">
      <c r="BI14548" s="147"/>
      <c r="BJ14548" s="147"/>
    </row>
    <row r="14549" spans="61:62" s="92" customFormat="1" x14ac:dyDescent="0.2">
      <c r="BI14549" s="147"/>
      <c r="BJ14549" s="147"/>
    </row>
    <row r="14550" spans="61:62" s="92" customFormat="1" x14ac:dyDescent="0.2">
      <c r="BI14550" s="147"/>
      <c r="BJ14550" s="147"/>
    </row>
    <row r="14551" spans="61:62" s="92" customFormat="1" x14ac:dyDescent="0.2">
      <c r="BI14551" s="147"/>
      <c r="BJ14551" s="147"/>
    </row>
    <row r="14552" spans="61:62" s="92" customFormat="1" x14ac:dyDescent="0.2">
      <c r="BI14552" s="147"/>
      <c r="BJ14552" s="147"/>
    </row>
    <row r="14553" spans="61:62" s="92" customFormat="1" x14ac:dyDescent="0.2">
      <c r="BI14553" s="147"/>
      <c r="BJ14553" s="147"/>
    </row>
    <row r="14554" spans="61:62" s="92" customFormat="1" x14ac:dyDescent="0.2">
      <c r="BI14554" s="147"/>
      <c r="BJ14554" s="147"/>
    </row>
    <row r="14555" spans="61:62" s="92" customFormat="1" x14ac:dyDescent="0.2">
      <c r="BI14555" s="147"/>
      <c r="BJ14555" s="147"/>
    </row>
    <row r="14556" spans="61:62" s="92" customFormat="1" x14ac:dyDescent="0.2">
      <c r="BI14556" s="147"/>
      <c r="BJ14556" s="147"/>
    </row>
    <row r="14557" spans="61:62" s="92" customFormat="1" x14ac:dyDescent="0.2">
      <c r="BI14557" s="147"/>
      <c r="BJ14557" s="147"/>
    </row>
    <row r="14558" spans="61:62" s="92" customFormat="1" x14ac:dyDescent="0.2">
      <c r="BI14558" s="147"/>
      <c r="BJ14558" s="147"/>
    </row>
    <row r="14559" spans="61:62" s="92" customFormat="1" x14ac:dyDescent="0.2">
      <c r="BI14559" s="147"/>
      <c r="BJ14559" s="147"/>
    </row>
    <row r="14560" spans="61:62" s="92" customFormat="1" x14ac:dyDescent="0.2">
      <c r="BI14560" s="147"/>
      <c r="BJ14560" s="147"/>
    </row>
    <row r="14561" spans="61:62" s="92" customFormat="1" x14ac:dyDescent="0.2">
      <c r="BI14561" s="147"/>
      <c r="BJ14561" s="147"/>
    </row>
    <row r="14562" spans="61:62" s="92" customFormat="1" x14ac:dyDescent="0.2">
      <c r="BI14562" s="147"/>
      <c r="BJ14562" s="147"/>
    </row>
    <row r="14563" spans="61:62" s="92" customFormat="1" x14ac:dyDescent="0.2">
      <c r="BI14563" s="147"/>
      <c r="BJ14563" s="147"/>
    </row>
    <row r="14564" spans="61:62" s="92" customFormat="1" x14ac:dyDescent="0.2">
      <c r="BI14564" s="147"/>
      <c r="BJ14564" s="147"/>
    </row>
    <row r="14565" spans="61:62" s="92" customFormat="1" x14ac:dyDescent="0.2">
      <c r="BI14565" s="147"/>
      <c r="BJ14565" s="147"/>
    </row>
    <row r="14566" spans="61:62" s="92" customFormat="1" x14ac:dyDescent="0.2">
      <c r="BI14566" s="147"/>
      <c r="BJ14566" s="147"/>
    </row>
    <row r="14567" spans="61:62" s="92" customFormat="1" x14ac:dyDescent="0.2">
      <c r="BI14567" s="147"/>
      <c r="BJ14567" s="147"/>
    </row>
    <row r="14568" spans="61:62" s="92" customFormat="1" x14ac:dyDescent="0.2">
      <c r="BI14568" s="147"/>
      <c r="BJ14568" s="147"/>
    </row>
    <row r="14569" spans="61:62" s="92" customFormat="1" x14ac:dyDescent="0.2">
      <c r="BI14569" s="147"/>
      <c r="BJ14569" s="147"/>
    </row>
    <row r="14570" spans="61:62" s="92" customFormat="1" x14ac:dyDescent="0.2">
      <c r="BI14570" s="147"/>
      <c r="BJ14570" s="147"/>
    </row>
    <row r="14571" spans="61:62" s="92" customFormat="1" x14ac:dyDescent="0.2">
      <c r="BI14571" s="147"/>
      <c r="BJ14571" s="147"/>
    </row>
    <row r="14572" spans="61:62" s="92" customFormat="1" x14ac:dyDescent="0.2">
      <c r="BI14572" s="147"/>
      <c r="BJ14572" s="147"/>
    </row>
    <row r="14573" spans="61:62" s="92" customFormat="1" x14ac:dyDescent="0.2">
      <c r="BI14573" s="147"/>
      <c r="BJ14573" s="147"/>
    </row>
    <row r="14574" spans="61:62" s="92" customFormat="1" x14ac:dyDescent="0.2">
      <c r="BI14574" s="147"/>
      <c r="BJ14574" s="147"/>
    </row>
    <row r="14575" spans="61:62" s="92" customFormat="1" x14ac:dyDescent="0.2">
      <c r="BI14575" s="147"/>
      <c r="BJ14575" s="147"/>
    </row>
    <row r="14576" spans="61:62" s="92" customFormat="1" x14ac:dyDescent="0.2">
      <c r="BI14576" s="147"/>
      <c r="BJ14576" s="147"/>
    </row>
    <row r="14577" spans="61:62" s="92" customFormat="1" x14ac:dyDescent="0.2">
      <c r="BI14577" s="147"/>
      <c r="BJ14577" s="147"/>
    </row>
    <row r="14578" spans="61:62" s="92" customFormat="1" x14ac:dyDescent="0.2">
      <c r="BI14578" s="147"/>
      <c r="BJ14578" s="147"/>
    </row>
    <row r="14579" spans="61:62" s="92" customFormat="1" x14ac:dyDescent="0.2">
      <c r="BI14579" s="147"/>
      <c r="BJ14579" s="147"/>
    </row>
    <row r="14580" spans="61:62" s="92" customFormat="1" x14ac:dyDescent="0.2">
      <c r="BI14580" s="147"/>
      <c r="BJ14580" s="147"/>
    </row>
    <row r="14581" spans="61:62" s="92" customFormat="1" x14ac:dyDescent="0.2">
      <c r="BI14581" s="147"/>
      <c r="BJ14581" s="147"/>
    </row>
    <row r="14582" spans="61:62" s="92" customFormat="1" x14ac:dyDescent="0.2">
      <c r="BI14582" s="147"/>
      <c r="BJ14582" s="147"/>
    </row>
    <row r="14583" spans="61:62" s="92" customFormat="1" x14ac:dyDescent="0.2">
      <c r="BI14583" s="147"/>
      <c r="BJ14583" s="147"/>
    </row>
    <row r="14584" spans="61:62" s="92" customFormat="1" x14ac:dyDescent="0.2">
      <c r="BI14584" s="147"/>
      <c r="BJ14584" s="147"/>
    </row>
    <row r="14585" spans="61:62" s="92" customFormat="1" x14ac:dyDescent="0.2">
      <c r="BI14585" s="147"/>
      <c r="BJ14585" s="147"/>
    </row>
    <row r="14586" spans="61:62" s="92" customFormat="1" x14ac:dyDescent="0.2">
      <c r="BI14586" s="147"/>
      <c r="BJ14586" s="147"/>
    </row>
    <row r="14587" spans="61:62" s="92" customFormat="1" x14ac:dyDescent="0.2">
      <c r="BI14587" s="147"/>
      <c r="BJ14587" s="147"/>
    </row>
    <row r="14588" spans="61:62" s="92" customFormat="1" x14ac:dyDescent="0.2">
      <c r="BI14588" s="147"/>
      <c r="BJ14588" s="147"/>
    </row>
    <row r="14589" spans="61:62" s="92" customFormat="1" x14ac:dyDescent="0.2">
      <c r="BI14589" s="147"/>
      <c r="BJ14589" s="147"/>
    </row>
    <row r="14590" spans="61:62" s="92" customFormat="1" x14ac:dyDescent="0.2">
      <c r="BI14590" s="147"/>
      <c r="BJ14590" s="147"/>
    </row>
    <row r="14591" spans="61:62" s="92" customFormat="1" x14ac:dyDescent="0.2">
      <c r="BI14591" s="147"/>
      <c r="BJ14591" s="147"/>
    </row>
    <row r="14592" spans="61:62" s="92" customFormat="1" x14ac:dyDescent="0.2">
      <c r="BI14592" s="147"/>
      <c r="BJ14592" s="147"/>
    </row>
    <row r="14593" spans="61:62" s="92" customFormat="1" x14ac:dyDescent="0.2">
      <c r="BI14593" s="147"/>
      <c r="BJ14593" s="147"/>
    </row>
    <row r="14594" spans="61:62" s="92" customFormat="1" x14ac:dyDescent="0.2">
      <c r="BI14594" s="147"/>
      <c r="BJ14594" s="147"/>
    </row>
    <row r="14595" spans="61:62" s="92" customFormat="1" x14ac:dyDescent="0.2">
      <c r="BI14595" s="147"/>
      <c r="BJ14595" s="147"/>
    </row>
    <row r="14596" spans="61:62" s="92" customFormat="1" x14ac:dyDescent="0.2">
      <c r="BI14596" s="147"/>
      <c r="BJ14596" s="147"/>
    </row>
    <row r="14597" spans="61:62" s="92" customFormat="1" x14ac:dyDescent="0.2">
      <c r="BI14597" s="147"/>
      <c r="BJ14597" s="147"/>
    </row>
    <row r="14598" spans="61:62" s="92" customFormat="1" x14ac:dyDescent="0.2">
      <c r="BI14598" s="147"/>
      <c r="BJ14598" s="147"/>
    </row>
    <row r="14599" spans="61:62" s="92" customFormat="1" x14ac:dyDescent="0.2">
      <c r="BI14599" s="147"/>
      <c r="BJ14599" s="147"/>
    </row>
    <row r="14600" spans="61:62" s="92" customFormat="1" x14ac:dyDescent="0.2">
      <c r="BI14600" s="147"/>
      <c r="BJ14600" s="147"/>
    </row>
    <row r="14601" spans="61:62" s="92" customFormat="1" x14ac:dyDescent="0.2">
      <c r="BI14601" s="147"/>
      <c r="BJ14601" s="147"/>
    </row>
    <row r="14602" spans="61:62" s="92" customFormat="1" x14ac:dyDescent="0.2">
      <c r="BI14602" s="147"/>
      <c r="BJ14602" s="147"/>
    </row>
    <row r="14603" spans="61:62" s="92" customFormat="1" x14ac:dyDescent="0.2">
      <c r="BI14603" s="147"/>
      <c r="BJ14603" s="147"/>
    </row>
    <row r="14604" spans="61:62" s="92" customFormat="1" x14ac:dyDescent="0.2">
      <c r="BI14604" s="147"/>
      <c r="BJ14604" s="147"/>
    </row>
    <row r="14605" spans="61:62" s="92" customFormat="1" x14ac:dyDescent="0.2">
      <c r="BI14605" s="147"/>
      <c r="BJ14605" s="147"/>
    </row>
    <row r="14606" spans="61:62" s="92" customFormat="1" x14ac:dyDescent="0.2">
      <c r="BI14606" s="147"/>
      <c r="BJ14606" s="147"/>
    </row>
    <row r="14607" spans="61:62" s="92" customFormat="1" x14ac:dyDescent="0.2">
      <c r="BI14607" s="147"/>
      <c r="BJ14607" s="147"/>
    </row>
    <row r="14608" spans="61:62" s="92" customFormat="1" x14ac:dyDescent="0.2">
      <c r="BI14608" s="147"/>
      <c r="BJ14608" s="147"/>
    </row>
    <row r="14609" spans="61:62" s="92" customFormat="1" x14ac:dyDescent="0.2">
      <c r="BI14609" s="147"/>
      <c r="BJ14609" s="147"/>
    </row>
    <row r="14610" spans="61:62" s="92" customFormat="1" x14ac:dyDescent="0.2">
      <c r="BI14610" s="147"/>
      <c r="BJ14610" s="147"/>
    </row>
    <row r="14611" spans="61:62" s="92" customFormat="1" x14ac:dyDescent="0.2">
      <c r="BI14611" s="147"/>
      <c r="BJ14611" s="147"/>
    </row>
    <row r="14612" spans="61:62" s="92" customFormat="1" x14ac:dyDescent="0.2">
      <c r="BI14612" s="147"/>
      <c r="BJ14612" s="147"/>
    </row>
    <row r="14613" spans="61:62" s="92" customFormat="1" x14ac:dyDescent="0.2">
      <c r="BI14613" s="147"/>
      <c r="BJ14613" s="147"/>
    </row>
    <row r="14614" spans="61:62" s="92" customFormat="1" x14ac:dyDescent="0.2">
      <c r="BI14614" s="147"/>
      <c r="BJ14614" s="147"/>
    </row>
    <row r="14615" spans="61:62" s="92" customFormat="1" x14ac:dyDescent="0.2">
      <c r="BI14615" s="147"/>
      <c r="BJ14615" s="147"/>
    </row>
    <row r="14616" spans="61:62" s="92" customFormat="1" x14ac:dyDescent="0.2">
      <c r="BI14616" s="147"/>
      <c r="BJ14616" s="147"/>
    </row>
    <row r="14617" spans="61:62" s="92" customFormat="1" x14ac:dyDescent="0.2">
      <c r="BI14617" s="147"/>
      <c r="BJ14617" s="147"/>
    </row>
    <row r="14618" spans="61:62" s="92" customFormat="1" x14ac:dyDescent="0.2">
      <c r="BI14618" s="147"/>
      <c r="BJ14618" s="147"/>
    </row>
    <row r="14619" spans="61:62" s="92" customFormat="1" x14ac:dyDescent="0.2">
      <c r="BI14619" s="147"/>
      <c r="BJ14619" s="147"/>
    </row>
    <row r="14620" spans="61:62" s="92" customFormat="1" x14ac:dyDescent="0.2">
      <c r="BI14620" s="147"/>
      <c r="BJ14620" s="147"/>
    </row>
    <row r="14621" spans="61:62" s="92" customFormat="1" x14ac:dyDescent="0.2">
      <c r="BI14621" s="147"/>
      <c r="BJ14621" s="147"/>
    </row>
    <row r="14622" spans="61:62" s="92" customFormat="1" x14ac:dyDescent="0.2">
      <c r="BI14622" s="147"/>
      <c r="BJ14622" s="147"/>
    </row>
    <row r="14623" spans="61:62" s="92" customFormat="1" x14ac:dyDescent="0.2">
      <c r="BI14623" s="147"/>
      <c r="BJ14623" s="147"/>
    </row>
    <row r="14624" spans="61:62" s="92" customFormat="1" x14ac:dyDescent="0.2">
      <c r="BI14624" s="147"/>
      <c r="BJ14624" s="147"/>
    </row>
    <row r="14625" spans="61:62" s="92" customFormat="1" x14ac:dyDescent="0.2">
      <c r="BI14625" s="147"/>
      <c r="BJ14625" s="147"/>
    </row>
    <row r="14626" spans="61:62" s="92" customFormat="1" x14ac:dyDescent="0.2">
      <c r="BI14626" s="147"/>
      <c r="BJ14626" s="147"/>
    </row>
    <row r="14627" spans="61:62" s="92" customFormat="1" x14ac:dyDescent="0.2">
      <c r="BI14627" s="147"/>
      <c r="BJ14627" s="147"/>
    </row>
    <row r="14628" spans="61:62" s="92" customFormat="1" x14ac:dyDescent="0.2">
      <c r="BI14628" s="147"/>
      <c r="BJ14628" s="147"/>
    </row>
    <row r="14629" spans="61:62" s="92" customFormat="1" x14ac:dyDescent="0.2">
      <c r="BI14629" s="147"/>
      <c r="BJ14629" s="147"/>
    </row>
    <row r="14630" spans="61:62" s="92" customFormat="1" x14ac:dyDescent="0.2">
      <c r="BI14630" s="147"/>
      <c r="BJ14630" s="147"/>
    </row>
    <row r="14631" spans="61:62" s="92" customFormat="1" x14ac:dyDescent="0.2">
      <c r="BI14631" s="147"/>
      <c r="BJ14631" s="147"/>
    </row>
    <row r="14632" spans="61:62" s="92" customFormat="1" x14ac:dyDescent="0.2">
      <c r="BI14632" s="147"/>
      <c r="BJ14632" s="147"/>
    </row>
    <row r="14633" spans="61:62" s="92" customFormat="1" x14ac:dyDescent="0.2">
      <c r="BI14633" s="147"/>
      <c r="BJ14633" s="147"/>
    </row>
    <row r="14634" spans="61:62" s="92" customFormat="1" x14ac:dyDescent="0.2">
      <c r="BI14634" s="147"/>
      <c r="BJ14634" s="147"/>
    </row>
    <row r="14635" spans="61:62" s="92" customFormat="1" x14ac:dyDescent="0.2">
      <c r="BI14635" s="147"/>
      <c r="BJ14635" s="147"/>
    </row>
    <row r="14636" spans="61:62" s="92" customFormat="1" x14ac:dyDescent="0.2">
      <c r="BI14636" s="147"/>
      <c r="BJ14636" s="147"/>
    </row>
    <row r="14637" spans="61:62" s="92" customFormat="1" x14ac:dyDescent="0.2">
      <c r="BI14637" s="147"/>
      <c r="BJ14637" s="147"/>
    </row>
    <row r="14638" spans="61:62" s="92" customFormat="1" x14ac:dyDescent="0.2">
      <c r="BI14638" s="147"/>
      <c r="BJ14638" s="147"/>
    </row>
    <row r="14639" spans="61:62" s="92" customFormat="1" x14ac:dyDescent="0.2">
      <c r="BI14639" s="147"/>
      <c r="BJ14639" s="147"/>
    </row>
    <row r="14640" spans="61:62" s="92" customFormat="1" x14ac:dyDescent="0.2">
      <c r="BI14640" s="147"/>
      <c r="BJ14640" s="147"/>
    </row>
    <row r="14641" spans="61:62" s="92" customFormat="1" x14ac:dyDescent="0.2">
      <c r="BI14641" s="147"/>
      <c r="BJ14641" s="147"/>
    </row>
    <row r="14642" spans="61:62" s="92" customFormat="1" x14ac:dyDescent="0.2">
      <c r="BI14642" s="147"/>
      <c r="BJ14642" s="147"/>
    </row>
    <row r="14643" spans="61:62" s="92" customFormat="1" x14ac:dyDescent="0.2">
      <c r="BI14643" s="147"/>
      <c r="BJ14643" s="147"/>
    </row>
    <row r="14644" spans="61:62" s="92" customFormat="1" x14ac:dyDescent="0.2">
      <c r="BI14644" s="147"/>
      <c r="BJ14644" s="147"/>
    </row>
    <row r="14645" spans="61:62" s="92" customFormat="1" x14ac:dyDescent="0.2">
      <c r="BI14645" s="147"/>
      <c r="BJ14645" s="147"/>
    </row>
    <row r="14646" spans="61:62" s="92" customFormat="1" x14ac:dyDescent="0.2">
      <c r="BI14646" s="147"/>
      <c r="BJ14646" s="147"/>
    </row>
    <row r="14647" spans="61:62" s="92" customFormat="1" x14ac:dyDescent="0.2">
      <c r="BI14647" s="147"/>
      <c r="BJ14647" s="147"/>
    </row>
    <row r="14648" spans="61:62" s="92" customFormat="1" x14ac:dyDescent="0.2">
      <c r="BI14648" s="147"/>
      <c r="BJ14648" s="147"/>
    </row>
    <row r="14649" spans="61:62" s="92" customFormat="1" x14ac:dyDescent="0.2">
      <c r="BI14649" s="147"/>
      <c r="BJ14649" s="147"/>
    </row>
    <row r="14650" spans="61:62" s="92" customFormat="1" x14ac:dyDescent="0.2">
      <c r="BI14650" s="147"/>
      <c r="BJ14650" s="147"/>
    </row>
    <row r="14651" spans="61:62" s="92" customFormat="1" x14ac:dyDescent="0.2">
      <c r="BI14651" s="147"/>
      <c r="BJ14651" s="147"/>
    </row>
    <row r="14652" spans="61:62" s="92" customFormat="1" x14ac:dyDescent="0.2">
      <c r="BI14652" s="147"/>
      <c r="BJ14652" s="147"/>
    </row>
    <row r="14653" spans="61:62" s="92" customFormat="1" x14ac:dyDescent="0.2">
      <c r="BI14653" s="147"/>
      <c r="BJ14653" s="147"/>
    </row>
    <row r="14654" spans="61:62" s="92" customFormat="1" x14ac:dyDescent="0.2">
      <c r="BI14654" s="147"/>
      <c r="BJ14654" s="147"/>
    </row>
    <row r="14655" spans="61:62" s="92" customFormat="1" x14ac:dyDescent="0.2">
      <c r="BI14655" s="147"/>
      <c r="BJ14655" s="147"/>
    </row>
    <row r="14656" spans="61:62" s="92" customFormat="1" x14ac:dyDescent="0.2">
      <c r="BI14656" s="147"/>
      <c r="BJ14656" s="147"/>
    </row>
    <row r="14657" spans="61:62" s="92" customFormat="1" x14ac:dyDescent="0.2">
      <c r="BI14657" s="147"/>
      <c r="BJ14657" s="147"/>
    </row>
    <row r="14658" spans="61:62" s="92" customFormat="1" x14ac:dyDescent="0.2">
      <c r="BI14658" s="147"/>
      <c r="BJ14658" s="147"/>
    </row>
    <row r="14659" spans="61:62" s="92" customFormat="1" x14ac:dyDescent="0.2">
      <c r="BI14659" s="147"/>
      <c r="BJ14659" s="147"/>
    </row>
    <row r="14660" spans="61:62" s="92" customFormat="1" x14ac:dyDescent="0.2">
      <c r="BI14660" s="147"/>
      <c r="BJ14660" s="147"/>
    </row>
    <row r="14661" spans="61:62" s="92" customFormat="1" x14ac:dyDescent="0.2">
      <c r="BI14661" s="147"/>
      <c r="BJ14661" s="147"/>
    </row>
    <row r="14662" spans="61:62" s="92" customFormat="1" x14ac:dyDescent="0.2">
      <c r="BI14662" s="147"/>
      <c r="BJ14662" s="147"/>
    </row>
    <row r="14663" spans="61:62" s="92" customFormat="1" x14ac:dyDescent="0.2">
      <c r="BI14663" s="147"/>
      <c r="BJ14663" s="147"/>
    </row>
    <row r="14664" spans="61:62" s="92" customFormat="1" x14ac:dyDescent="0.2">
      <c r="BI14664" s="147"/>
      <c r="BJ14664" s="147"/>
    </row>
    <row r="14665" spans="61:62" s="92" customFormat="1" x14ac:dyDescent="0.2">
      <c r="BI14665" s="147"/>
      <c r="BJ14665" s="147"/>
    </row>
    <row r="14666" spans="61:62" s="92" customFormat="1" x14ac:dyDescent="0.2">
      <c r="BI14666" s="147"/>
      <c r="BJ14666" s="147"/>
    </row>
    <row r="14667" spans="61:62" s="92" customFormat="1" x14ac:dyDescent="0.2">
      <c r="BI14667" s="147"/>
      <c r="BJ14667" s="147"/>
    </row>
    <row r="14668" spans="61:62" s="92" customFormat="1" x14ac:dyDescent="0.2">
      <c r="BI14668" s="147"/>
      <c r="BJ14668" s="147"/>
    </row>
    <row r="14669" spans="61:62" s="92" customFormat="1" x14ac:dyDescent="0.2">
      <c r="BI14669" s="147"/>
      <c r="BJ14669" s="147"/>
    </row>
    <row r="14670" spans="61:62" s="92" customFormat="1" x14ac:dyDescent="0.2">
      <c r="BI14670" s="147"/>
      <c r="BJ14670" s="147"/>
    </row>
    <row r="14671" spans="61:62" s="92" customFormat="1" x14ac:dyDescent="0.2">
      <c r="BI14671" s="147"/>
      <c r="BJ14671" s="147"/>
    </row>
    <row r="14672" spans="61:62" s="92" customFormat="1" x14ac:dyDescent="0.2">
      <c r="BI14672" s="147"/>
      <c r="BJ14672" s="147"/>
    </row>
    <row r="14673" spans="61:62" s="92" customFormat="1" x14ac:dyDescent="0.2">
      <c r="BI14673" s="147"/>
      <c r="BJ14673" s="147"/>
    </row>
    <row r="14674" spans="61:62" s="92" customFormat="1" x14ac:dyDescent="0.2">
      <c r="BI14674" s="147"/>
      <c r="BJ14674" s="147"/>
    </row>
    <row r="14675" spans="61:62" s="92" customFormat="1" x14ac:dyDescent="0.2">
      <c r="BI14675" s="147"/>
      <c r="BJ14675" s="147"/>
    </row>
    <row r="14676" spans="61:62" s="92" customFormat="1" x14ac:dyDescent="0.2">
      <c r="BI14676" s="147"/>
      <c r="BJ14676" s="147"/>
    </row>
    <row r="14677" spans="61:62" s="92" customFormat="1" x14ac:dyDescent="0.2">
      <c r="BI14677" s="147"/>
      <c r="BJ14677" s="147"/>
    </row>
    <row r="14678" spans="61:62" s="92" customFormat="1" x14ac:dyDescent="0.2">
      <c r="BI14678" s="147"/>
      <c r="BJ14678" s="147"/>
    </row>
    <row r="14679" spans="61:62" s="92" customFormat="1" x14ac:dyDescent="0.2">
      <c r="BI14679" s="147"/>
      <c r="BJ14679" s="147"/>
    </row>
    <row r="14680" spans="61:62" s="92" customFormat="1" x14ac:dyDescent="0.2">
      <c r="BI14680" s="147"/>
      <c r="BJ14680" s="147"/>
    </row>
    <row r="14681" spans="61:62" s="92" customFormat="1" x14ac:dyDescent="0.2">
      <c r="BI14681" s="147"/>
      <c r="BJ14681" s="147"/>
    </row>
    <row r="14682" spans="61:62" s="92" customFormat="1" x14ac:dyDescent="0.2">
      <c r="BI14682" s="147"/>
      <c r="BJ14682" s="147"/>
    </row>
    <row r="14683" spans="61:62" s="92" customFormat="1" x14ac:dyDescent="0.2">
      <c r="BI14683" s="147"/>
      <c r="BJ14683" s="147"/>
    </row>
    <row r="14684" spans="61:62" s="92" customFormat="1" x14ac:dyDescent="0.2">
      <c r="BI14684" s="147"/>
      <c r="BJ14684" s="147"/>
    </row>
    <row r="14685" spans="61:62" s="92" customFormat="1" x14ac:dyDescent="0.2">
      <c r="BI14685" s="147"/>
      <c r="BJ14685" s="147"/>
    </row>
    <row r="14686" spans="61:62" s="92" customFormat="1" x14ac:dyDescent="0.2">
      <c r="BI14686" s="147"/>
      <c r="BJ14686" s="147"/>
    </row>
    <row r="14687" spans="61:62" s="92" customFormat="1" x14ac:dyDescent="0.2">
      <c r="BI14687" s="147"/>
      <c r="BJ14687" s="147"/>
    </row>
    <row r="14688" spans="61:62" s="92" customFormat="1" x14ac:dyDescent="0.2">
      <c r="BI14688" s="147"/>
      <c r="BJ14688" s="147"/>
    </row>
    <row r="14689" spans="61:62" s="92" customFormat="1" x14ac:dyDescent="0.2">
      <c r="BI14689" s="147"/>
      <c r="BJ14689" s="147"/>
    </row>
    <row r="14690" spans="61:62" s="92" customFormat="1" x14ac:dyDescent="0.2">
      <c r="BI14690" s="147"/>
      <c r="BJ14690" s="147"/>
    </row>
    <row r="14691" spans="61:62" s="92" customFormat="1" x14ac:dyDescent="0.2">
      <c r="BI14691" s="147"/>
      <c r="BJ14691" s="147"/>
    </row>
    <row r="14692" spans="61:62" s="92" customFormat="1" x14ac:dyDescent="0.2">
      <c r="BI14692" s="147"/>
      <c r="BJ14692" s="147"/>
    </row>
    <row r="14693" spans="61:62" s="92" customFormat="1" x14ac:dyDescent="0.2">
      <c r="BI14693" s="147"/>
      <c r="BJ14693" s="147"/>
    </row>
    <row r="14694" spans="61:62" s="92" customFormat="1" x14ac:dyDescent="0.2">
      <c r="BI14694" s="147"/>
      <c r="BJ14694" s="147"/>
    </row>
    <row r="14695" spans="61:62" s="92" customFormat="1" x14ac:dyDescent="0.2">
      <c r="BI14695" s="147"/>
      <c r="BJ14695" s="147"/>
    </row>
    <row r="14696" spans="61:62" s="92" customFormat="1" x14ac:dyDescent="0.2">
      <c r="BI14696" s="147"/>
      <c r="BJ14696" s="147"/>
    </row>
    <row r="14697" spans="61:62" s="92" customFormat="1" x14ac:dyDescent="0.2">
      <c r="BI14697" s="147"/>
      <c r="BJ14697" s="147"/>
    </row>
    <row r="14698" spans="61:62" s="92" customFormat="1" x14ac:dyDescent="0.2">
      <c r="BI14698" s="147"/>
      <c r="BJ14698" s="147"/>
    </row>
    <row r="14699" spans="61:62" s="92" customFormat="1" x14ac:dyDescent="0.2">
      <c r="BI14699" s="147"/>
      <c r="BJ14699" s="147"/>
    </row>
    <row r="14700" spans="61:62" s="92" customFormat="1" x14ac:dyDescent="0.2">
      <c r="BI14700" s="147"/>
      <c r="BJ14700" s="147"/>
    </row>
    <row r="14701" spans="61:62" s="92" customFormat="1" x14ac:dyDescent="0.2">
      <c r="BI14701" s="147"/>
      <c r="BJ14701" s="147"/>
    </row>
    <row r="14702" spans="61:62" s="92" customFormat="1" x14ac:dyDescent="0.2">
      <c r="BI14702" s="147"/>
      <c r="BJ14702" s="147"/>
    </row>
    <row r="14703" spans="61:62" s="92" customFormat="1" x14ac:dyDescent="0.2">
      <c r="BI14703" s="147"/>
      <c r="BJ14703" s="147"/>
    </row>
    <row r="14704" spans="61:62" s="92" customFormat="1" x14ac:dyDescent="0.2">
      <c r="BI14704" s="147"/>
      <c r="BJ14704" s="147"/>
    </row>
    <row r="14705" spans="61:62" s="92" customFormat="1" x14ac:dyDescent="0.2">
      <c r="BI14705" s="147"/>
      <c r="BJ14705" s="147"/>
    </row>
    <row r="14706" spans="61:62" s="92" customFormat="1" x14ac:dyDescent="0.2">
      <c r="BI14706" s="147"/>
      <c r="BJ14706" s="147"/>
    </row>
    <row r="14707" spans="61:62" s="92" customFormat="1" x14ac:dyDescent="0.2">
      <c r="BI14707" s="147"/>
      <c r="BJ14707" s="147"/>
    </row>
    <row r="14708" spans="61:62" s="92" customFormat="1" x14ac:dyDescent="0.2">
      <c r="BI14708" s="147"/>
      <c r="BJ14708" s="147"/>
    </row>
    <row r="14709" spans="61:62" s="92" customFormat="1" x14ac:dyDescent="0.2">
      <c r="BI14709" s="147"/>
      <c r="BJ14709" s="147"/>
    </row>
    <row r="14710" spans="61:62" s="92" customFormat="1" x14ac:dyDescent="0.2">
      <c r="BI14710" s="147"/>
      <c r="BJ14710" s="147"/>
    </row>
    <row r="14711" spans="61:62" s="92" customFormat="1" x14ac:dyDescent="0.2">
      <c r="BI14711" s="147"/>
      <c r="BJ14711" s="147"/>
    </row>
    <row r="14712" spans="61:62" s="92" customFormat="1" x14ac:dyDescent="0.2">
      <c r="BI14712" s="147"/>
      <c r="BJ14712" s="147"/>
    </row>
    <row r="14713" spans="61:62" s="92" customFormat="1" x14ac:dyDescent="0.2">
      <c r="BI14713" s="147"/>
      <c r="BJ14713" s="147"/>
    </row>
    <row r="14714" spans="61:62" s="92" customFormat="1" x14ac:dyDescent="0.2">
      <c r="BI14714" s="147"/>
      <c r="BJ14714" s="147"/>
    </row>
    <row r="14715" spans="61:62" s="92" customFormat="1" x14ac:dyDescent="0.2">
      <c r="BI14715" s="147"/>
      <c r="BJ14715" s="147"/>
    </row>
    <row r="14716" spans="61:62" s="92" customFormat="1" x14ac:dyDescent="0.2">
      <c r="BI14716" s="147"/>
      <c r="BJ14716" s="147"/>
    </row>
    <row r="14717" spans="61:62" s="92" customFormat="1" x14ac:dyDescent="0.2">
      <c r="BI14717" s="147"/>
      <c r="BJ14717" s="147"/>
    </row>
    <row r="14718" spans="61:62" s="92" customFormat="1" x14ac:dyDescent="0.2">
      <c r="BI14718" s="147"/>
      <c r="BJ14718" s="147"/>
    </row>
    <row r="14719" spans="61:62" s="92" customFormat="1" x14ac:dyDescent="0.2">
      <c r="BI14719" s="147"/>
      <c r="BJ14719" s="147"/>
    </row>
    <row r="14720" spans="61:62" s="92" customFormat="1" x14ac:dyDescent="0.2">
      <c r="BI14720" s="147"/>
      <c r="BJ14720" s="147"/>
    </row>
    <row r="14721" spans="61:62" s="92" customFormat="1" x14ac:dyDescent="0.2">
      <c r="BI14721" s="147"/>
      <c r="BJ14721" s="147"/>
    </row>
    <row r="14722" spans="61:62" s="92" customFormat="1" x14ac:dyDescent="0.2">
      <c r="BI14722" s="147"/>
      <c r="BJ14722" s="147"/>
    </row>
    <row r="14723" spans="61:62" s="92" customFormat="1" x14ac:dyDescent="0.2">
      <c r="BI14723" s="147"/>
      <c r="BJ14723" s="147"/>
    </row>
    <row r="14724" spans="61:62" s="92" customFormat="1" x14ac:dyDescent="0.2">
      <c r="BI14724" s="147"/>
      <c r="BJ14724" s="147"/>
    </row>
    <row r="14725" spans="61:62" s="92" customFormat="1" x14ac:dyDescent="0.2">
      <c r="BI14725" s="147"/>
      <c r="BJ14725" s="147"/>
    </row>
    <row r="14726" spans="61:62" s="92" customFormat="1" x14ac:dyDescent="0.2">
      <c r="BI14726" s="147"/>
      <c r="BJ14726" s="147"/>
    </row>
    <row r="14727" spans="61:62" s="92" customFormat="1" x14ac:dyDescent="0.2">
      <c r="BI14727" s="147"/>
      <c r="BJ14727" s="147"/>
    </row>
    <row r="14728" spans="61:62" s="92" customFormat="1" x14ac:dyDescent="0.2">
      <c r="BI14728" s="147"/>
      <c r="BJ14728" s="147"/>
    </row>
    <row r="14729" spans="61:62" s="92" customFormat="1" x14ac:dyDescent="0.2">
      <c r="BI14729" s="147"/>
      <c r="BJ14729" s="147"/>
    </row>
    <row r="14730" spans="61:62" s="92" customFormat="1" x14ac:dyDescent="0.2">
      <c r="BI14730" s="147"/>
      <c r="BJ14730" s="147"/>
    </row>
    <row r="14731" spans="61:62" s="92" customFormat="1" x14ac:dyDescent="0.2">
      <c r="BI14731" s="147"/>
      <c r="BJ14731" s="147"/>
    </row>
    <row r="14732" spans="61:62" s="92" customFormat="1" x14ac:dyDescent="0.2">
      <c r="BI14732" s="147"/>
      <c r="BJ14732" s="147"/>
    </row>
    <row r="14733" spans="61:62" s="92" customFormat="1" x14ac:dyDescent="0.2">
      <c r="BI14733" s="147"/>
      <c r="BJ14733" s="147"/>
    </row>
    <row r="14734" spans="61:62" s="92" customFormat="1" x14ac:dyDescent="0.2">
      <c r="BI14734" s="147"/>
      <c r="BJ14734" s="147"/>
    </row>
    <row r="14735" spans="61:62" s="92" customFormat="1" x14ac:dyDescent="0.2">
      <c r="BI14735" s="147"/>
      <c r="BJ14735" s="147"/>
    </row>
    <row r="14736" spans="61:62" s="92" customFormat="1" x14ac:dyDescent="0.2">
      <c r="BI14736" s="147"/>
      <c r="BJ14736" s="147"/>
    </row>
    <row r="14737" spans="61:62" s="92" customFormat="1" x14ac:dyDescent="0.2">
      <c r="BI14737" s="147"/>
      <c r="BJ14737" s="147"/>
    </row>
    <row r="14738" spans="61:62" s="92" customFormat="1" x14ac:dyDescent="0.2">
      <c r="BI14738" s="147"/>
      <c r="BJ14738" s="147"/>
    </row>
    <row r="14739" spans="61:62" s="92" customFormat="1" x14ac:dyDescent="0.2">
      <c r="BI14739" s="147"/>
      <c r="BJ14739" s="147"/>
    </row>
    <row r="14740" spans="61:62" s="92" customFormat="1" x14ac:dyDescent="0.2">
      <c r="BI14740" s="147"/>
      <c r="BJ14740" s="147"/>
    </row>
    <row r="14741" spans="61:62" s="92" customFormat="1" x14ac:dyDescent="0.2">
      <c r="BI14741" s="147"/>
      <c r="BJ14741" s="147"/>
    </row>
    <row r="14742" spans="61:62" s="92" customFormat="1" x14ac:dyDescent="0.2">
      <c r="BI14742" s="147"/>
      <c r="BJ14742" s="147"/>
    </row>
    <row r="14743" spans="61:62" s="92" customFormat="1" x14ac:dyDescent="0.2">
      <c r="BI14743" s="147"/>
      <c r="BJ14743" s="147"/>
    </row>
    <row r="14744" spans="61:62" s="92" customFormat="1" x14ac:dyDescent="0.2">
      <c r="BI14744" s="147"/>
      <c r="BJ14744" s="147"/>
    </row>
    <row r="14745" spans="61:62" s="92" customFormat="1" x14ac:dyDescent="0.2">
      <c r="BI14745" s="147"/>
      <c r="BJ14745" s="147"/>
    </row>
    <row r="14746" spans="61:62" s="92" customFormat="1" x14ac:dyDescent="0.2">
      <c r="BI14746" s="147"/>
      <c r="BJ14746" s="147"/>
    </row>
    <row r="14747" spans="61:62" s="92" customFormat="1" x14ac:dyDescent="0.2">
      <c r="BI14747" s="147"/>
      <c r="BJ14747" s="147"/>
    </row>
    <row r="14748" spans="61:62" s="92" customFormat="1" x14ac:dyDescent="0.2">
      <c r="BI14748" s="147"/>
      <c r="BJ14748" s="147"/>
    </row>
    <row r="14749" spans="61:62" s="92" customFormat="1" x14ac:dyDescent="0.2">
      <c r="BI14749" s="147"/>
      <c r="BJ14749" s="147"/>
    </row>
    <row r="14750" spans="61:62" s="92" customFormat="1" x14ac:dyDescent="0.2">
      <c r="BI14750" s="147"/>
      <c r="BJ14750" s="147"/>
    </row>
    <row r="14751" spans="61:62" s="92" customFormat="1" x14ac:dyDescent="0.2">
      <c r="BI14751" s="147"/>
      <c r="BJ14751" s="147"/>
    </row>
    <row r="14752" spans="61:62" s="92" customFormat="1" x14ac:dyDescent="0.2">
      <c r="BI14752" s="147"/>
      <c r="BJ14752" s="147"/>
    </row>
    <row r="14753" spans="61:62" s="92" customFormat="1" x14ac:dyDescent="0.2">
      <c r="BI14753" s="147"/>
      <c r="BJ14753" s="147"/>
    </row>
    <row r="14754" spans="61:62" s="92" customFormat="1" x14ac:dyDescent="0.2">
      <c r="BI14754" s="147"/>
      <c r="BJ14754" s="147"/>
    </row>
    <row r="14755" spans="61:62" s="92" customFormat="1" x14ac:dyDescent="0.2">
      <c r="BI14755" s="147"/>
      <c r="BJ14755" s="147"/>
    </row>
  </sheetData>
  <mergeCells count="142">
    <mergeCell ref="BX4:CU4"/>
    <mergeCell ref="BX5:CT5"/>
    <mergeCell ref="BX6:CT6"/>
    <mergeCell ref="BP8:BP9"/>
    <mergeCell ref="BQ8:BT9"/>
    <mergeCell ref="BU8:BV9"/>
    <mergeCell ref="BW8:BY9"/>
    <mergeCell ref="BZ8:CB9"/>
    <mergeCell ref="CC8:CE9"/>
    <mergeCell ref="CF8:CH9"/>
    <mergeCell ref="CX8:CX9"/>
    <mergeCell ref="BP10:BP11"/>
    <mergeCell ref="BQ10:BQ11"/>
    <mergeCell ref="BR10:BT10"/>
    <mergeCell ref="BV10:BV11"/>
    <mergeCell ref="BW10:BY11"/>
    <mergeCell ref="CV10:CV11"/>
    <mergeCell ref="CX10:CX11"/>
    <mergeCell ref="BR11:BT11"/>
    <mergeCell ref="BZ11:CB11"/>
    <mergeCell ref="CI8:CK9"/>
    <mergeCell ref="CL8:CN9"/>
    <mergeCell ref="CO8:CQ9"/>
    <mergeCell ref="CR8:CT9"/>
    <mergeCell ref="CV8:CV9"/>
    <mergeCell ref="CW8:CW9"/>
    <mergeCell ref="BP12:BP13"/>
    <mergeCell ref="BQ12:BQ13"/>
    <mergeCell ref="BR12:BT12"/>
    <mergeCell ref="BV12:BV13"/>
    <mergeCell ref="BZ12:CB13"/>
    <mergeCell ref="CV12:CV13"/>
    <mergeCell ref="CC11:CE11"/>
    <mergeCell ref="CF11:CH11"/>
    <mergeCell ref="CI11:CK11"/>
    <mergeCell ref="CL11:CN11"/>
    <mergeCell ref="CO11:CQ11"/>
    <mergeCell ref="CR11:CT11"/>
    <mergeCell ref="CX12:CX13"/>
    <mergeCell ref="BR13:BT13"/>
    <mergeCell ref="BW13:BY13"/>
    <mergeCell ref="CC13:CE13"/>
    <mergeCell ref="CF13:CH13"/>
    <mergeCell ref="CI13:CK13"/>
    <mergeCell ref="CL13:CN13"/>
    <mergeCell ref="CO13:CQ13"/>
    <mergeCell ref="CR13:CT13"/>
    <mergeCell ref="BP16:BP17"/>
    <mergeCell ref="BQ16:BQ17"/>
    <mergeCell ref="BR16:BT16"/>
    <mergeCell ref="BV16:BV17"/>
    <mergeCell ref="CF16:CH17"/>
    <mergeCell ref="CV16:CV17"/>
    <mergeCell ref="CW14:CW15"/>
    <mergeCell ref="CX14:CX15"/>
    <mergeCell ref="BR15:BT15"/>
    <mergeCell ref="BW15:BY15"/>
    <mergeCell ref="BZ15:CB15"/>
    <mergeCell ref="CF15:CH15"/>
    <mergeCell ref="CI15:CK15"/>
    <mergeCell ref="CL15:CN15"/>
    <mergeCell ref="CO15:CQ15"/>
    <mergeCell ref="CR15:CT15"/>
    <mergeCell ref="BP14:BP15"/>
    <mergeCell ref="BQ14:BQ15"/>
    <mergeCell ref="BR14:BT14"/>
    <mergeCell ref="BV14:BV15"/>
    <mergeCell ref="CC14:CE15"/>
    <mergeCell ref="CV14:CV15"/>
    <mergeCell ref="CW16:CW17"/>
    <mergeCell ref="CX16:CX17"/>
    <mergeCell ref="BR17:BT17"/>
    <mergeCell ref="BW17:BY17"/>
    <mergeCell ref="BZ17:CB17"/>
    <mergeCell ref="CC17:CE17"/>
    <mergeCell ref="CI17:CK17"/>
    <mergeCell ref="CL17:CN17"/>
    <mergeCell ref="CO17:CQ17"/>
    <mergeCell ref="CR17:CT17"/>
    <mergeCell ref="BP20:BP21"/>
    <mergeCell ref="BQ20:BQ21"/>
    <mergeCell ref="BR20:BT20"/>
    <mergeCell ref="BV20:BV21"/>
    <mergeCell ref="CL20:CN21"/>
    <mergeCell ref="CV20:CV21"/>
    <mergeCell ref="CW18:CW19"/>
    <mergeCell ref="CX18:CX19"/>
    <mergeCell ref="BR19:BT19"/>
    <mergeCell ref="BW19:BY19"/>
    <mergeCell ref="BZ19:CB19"/>
    <mergeCell ref="CC19:CE19"/>
    <mergeCell ref="CF19:CH19"/>
    <mergeCell ref="CL19:CN19"/>
    <mergeCell ref="CO19:CQ19"/>
    <mergeCell ref="CR19:CT19"/>
    <mergeCell ref="BP18:BP19"/>
    <mergeCell ref="BQ18:BQ19"/>
    <mergeCell ref="BR18:BT18"/>
    <mergeCell ref="BV18:BV19"/>
    <mergeCell ref="CI18:CK19"/>
    <mergeCell ref="CV18:CV19"/>
    <mergeCell ref="CX20:CX21"/>
    <mergeCell ref="BR21:BT21"/>
    <mergeCell ref="BW21:BY21"/>
    <mergeCell ref="BZ21:CB21"/>
    <mergeCell ref="CC21:CE21"/>
    <mergeCell ref="CF21:CH21"/>
    <mergeCell ref="CI21:CK21"/>
    <mergeCell ref="CO21:CQ21"/>
    <mergeCell ref="CR21:CT21"/>
    <mergeCell ref="BP24:BP25"/>
    <mergeCell ref="BQ24:BQ25"/>
    <mergeCell ref="BR24:BT24"/>
    <mergeCell ref="BV24:BV25"/>
    <mergeCell ref="CR24:CT25"/>
    <mergeCell ref="CV24:CV25"/>
    <mergeCell ref="CX22:CX23"/>
    <mergeCell ref="BR23:BT23"/>
    <mergeCell ref="BW23:BY23"/>
    <mergeCell ref="BZ23:CB23"/>
    <mergeCell ref="CC23:CE23"/>
    <mergeCell ref="CF23:CH23"/>
    <mergeCell ref="CI23:CK23"/>
    <mergeCell ref="CL23:CN23"/>
    <mergeCell ref="CR23:CT23"/>
    <mergeCell ref="BP22:BP23"/>
    <mergeCell ref="BQ22:BQ23"/>
    <mergeCell ref="BR22:BT22"/>
    <mergeCell ref="BV22:BV23"/>
    <mergeCell ref="CO22:CQ23"/>
    <mergeCell ref="CV22:CV23"/>
    <mergeCell ref="BS27:CV27"/>
    <mergeCell ref="BS28:CV28"/>
    <mergeCell ref="CX24:CX25"/>
    <mergeCell ref="BR25:BT25"/>
    <mergeCell ref="BW25:BY25"/>
    <mergeCell ref="BZ25:CB25"/>
    <mergeCell ref="CC25:CE25"/>
    <mergeCell ref="CF25:CH25"/>
    <mergeCell ref="CI25:CK25"/>
    <mergeCell ref="CL25:CN25"/>
    <mergeCell ref="CO25:CQ25"/>
  </mergeCells>
  <conditionalFormatting sqref="CV18:CW18 CV20:CW20 CV10:CW13 CV16:CW16 CV22:CW22 CV24:CW24">
    <cfRule type="cellIs" dxfId="1" priority="2" stopIfTrue="1" operator="equal">
      <formula>0</formula>
    </cfRule>
  </conditionalFormatting>
  <conditionalFormatting sqref="CV14:CW14 CV1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keywords>233</cp:keywords>
  <dc:description>Текущий рейтинг мужчин</dc:description>
  <cp:lastModifiedBy>Талап</cp:lastModifiedBy>
  <cp:lastPrinted>2023-08-11T04:39:32Z</cp:lastPrinted>
  <dcterms:created xsi:type="dcterms:W3CDTF">2007-10-12T05:19:41Z</dcterms:created>
  <dcterms:modified xsi:type="dcterms:W3CDTF">2023-08-20T02:00:20Z</dcterms:modified>
</cp:coreProperties>
</file>